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ABRIL 2025\"/>
    </mc:Choice>
  </mc:AlternateContent>
  <bookViews>
    <workbookView xWindow="0" yWindow="0" windowWidth="28800" windowHeight="11835"/>
  </bookViews>
  <sheets>
    <sheet name="Consumo de gas " sheetId="16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8" i="16" l="1"/>
  <c r="C178" i="16"/>
  <c r="D177" i="16"/>
  <c r="D175" i="16"/>
  <c r="C175" i="16"/>
  <c r="D174" i="16"/>
  <c r="C174" i="16"/>
  <c r="D173" i="16"/>
  <c r="C173" i="16"/>
  <c r="D172" i="16"/>
  <c r="C172" i="16"/>
  <c r="D171" i="16"/>
  <c r="C171" i="16"/>
  <c r="D170" i="16"/>
  <c r="C170" i="16"/>
  <c r="D169" i="16"/>
  <c r="C169" i="16"/>
  <c r="D168" i="16"/>
  <c r="C168" i="16"/>
  <c r="D167" i="16"/>
  <c r="C167" i="16"/>
  <c r="D166" i="16"/>
  <c r="C166" i="16"/>
  <c r="D165" i="16"/>
  <c r="C165" i="16"/>
  <c r="D164" i="16"/>
  <c r="C164" i="16"/>
  <c r="D163" i="16"/>
  <c r="C163" i="16"/>
  <c r="D162" i="16"/>
  <c r="C162" i="16"/>
  <c r="D161" i="16"/>
  <c r="C161" i="16"/>
  <c r="D160" i="16"/>
  <c r="C160" i="16"/>
  <c r="D159" i="16"/>
  <c r="C159" i="16"/>
  <c r="D158" i="16"/>
  <c r="C158" i="16"/>
  <c r="D157" i="16"/>
  <c r="C157" i="16"/>
  <c r="D156" i="16"/>
  <c r="C156" i="16"/>
  <c r="D155" i="16"/>
  <c r="C155" i="16"/>
  <c r="D154" i="16"/>
  <c r="C154" i="16"/>
  <c r="D153" i="16"/>
  <c r="C153" i="16"/>
  <c r="D152" i="16"/>
  <c r="C152" i="16"/>
  <c r="D151" i="16"/>
  <c r="C151" i="16"/>
  <c r="D150" i="16"/>
  <c r="C150" i="16"/>
  <c r="D149" i="16"/>
  <c r="C149" i="16"/>
  <c r="D148" i="16"/>
  <c r="C148" i="16"/>
  <c r="D147" i="16"/>
  <c r="C147" i="16"/>
  <c r="D146" i="16"/>
  <c r="C146" i="16"/>
  <c r="D145" i="16"/>
  <c r="C145" i="16"/>
  <c r="D144" i="16"/>
  <c r="C144" i="16"/>
  <c r="D143" i="16"/>
  <c r="C143" i="16"/>
  <c r="D142" i="16"/>
  <c r="C142" i="16"/>
  <c r="D141" i="16"/>
  <c r="C141" i="16"/>
  <c r="D140" i="16"/>
  <c r="C140" i="16"/>
  <c r="D139" i="16"/>
  <c r="C139" i="16"/>
  <c r="D138" i="16"/>
  <c r="C138" i="16"/>
  <c r="D137" i="16"/>
  <c r="C137" i="16"/>
  <c r="D136" i="16"/>
  <c r="C136" i="16"/>
  <c r="D135" i="16"/>
  <c r="C135" i="16"/>
  <c r="D134" i="16"/>
  <c r="C134" i="16"/>
  <c r="D133" i="16"/>
  <c r="C133" i="16"/>
  <c r="D132" i="16"/>
  <c r="C132" i="16"/>
  <c r="D131" i="16"/>
  <c r="C131" i="16"/>
  <c r="D130" i="16"/>
  <c r="C130" i="16"/>
  <c r="D129" i="16"/>
  <c r="C129" i="16"/>
  <c r="D128" i="16"/>
  <c r="C128" i="16"/>
  <c r="D127" i="16"/>
  <c r="C127" i="16"/>
  <c r="D126" i="16"/>
  <c r="C126" i="16"/>
  <c r="D125" i="16"/>
  <c r="C125" i="16"/>
  <c r="D124" i="16"/>
  <c r="C124" i="16"/>
  <c r="D123" i="16"/>
  <c r="C123" i="16"/>
  <c r="D122" i="16"/>
  <c r="C122" i="16"/>
  <c r="D121" i="16"/>
  <c r="C121" i="16"/>
  <c r="D120" i="16"/>
  <c r="C120" i="16"/>
  <c r="D119" i="16"/>
  <c r="C119" i="16"/>
  <c r="D118" i="16"/>
  <c r="C118" i="16"/>
  <c r="D117" i="16"/>
  <c r="C117" i="16"/>
  <c r="D116" i="16"/>
  <c r="C116" i="16"/>
  <c r="C115" i="16"/>
  <c r="D114" i="16"/>
  <c r="C114" i="16"/>
  <c r="D113" i="16"/>
  <c r="C113" i="16"/>
  <c r="D112" i="16"/>
  <c r="C112" i="16"/>
  <c r="D111" i="16"/>
  <c r="C111" i="16"/>
  <c r="D110" i="16"/>
  <c r="C110" i="16"/>
  <c r="D109" i="16"/>
  <c r="C109" i="16"/>
  <c r="D108" i="16"/>
  <c r="C108" i="16"/>
  <c r="D107" i="16"/>
  <c r="C107" i="16"/>
  <c r="D106" i="16"/>
  <c r="C106" i="16"/>
  <c r="D105" i="16"/>
  <c r="C105" i="16"/>
  <c r="D104" i="16"/>
  <c r="B103" i="16"/>
  <c r="C103" i="16" s="1"/>
  <c r="D102" i="16"/>
  <c r="C102" i="16"/>
  <c r="D101" i="16"/>
  <c r="C101" i="16"/>
  <c r="D100" i="16"/>
  <c r="C100" i="16"/>
  <c r="D99" i="16"/>
  <c r="C99" i="16"/>
  <c r="D98" i="16"/>
  <c r="C98" i="16"/>
  <c r="D97" i="16"/>
  <c r="C97" i="16"/>
  <c r="D96" i="16"/>
  <c r="C96" i="16"/>
  <c r="D95" i="16"/>
  <c r="C95" i="16"/>
  <c r="D94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D82" i="16"/>
  <c r="C82" i="16"/>
  <c r="D81" i="16"/>
  <c r="B81" i="16"/>
  <c r="D93" i="16" s="1"/>
  <c r="B80" i="16"/>
  <c r="D80" i="16" s="1"/>
  <c r="B79" i="16"/>
  <c r="D91" i="16" s="1"/>
  <c r="B78" i="16"/>
  <c r="D78" i="16" s="1"/>
  <c r="B77" i="16"/>
  <c r="D89" i="16" s="1"/>
  <c r="D76" i="16"/>
  <c r="B76" i="16"/>
  <c r="B75" i="16"/>
  <c r="D87" i="16" s="1"/>
  <c r="B74" i="16"/>
  <c r="D74" i="16" s="1"/>
  <c r="D73" i="16"/>
  <c r="B73" i="16"/>
  <c r="D85" i="16" s="1"/>
  <c r="B72" i="16"/>
  <c r="C72" i="16" s="1"/>
  <c r="C71" i="16"/>
  <c r="B71" i="16"/>
  <c r="D83" i="16" s="1"/>
  <c r="D70" i="16"/>
  <c r="C70" i="16"/>
  <c r="C69" i="16"/>
  <c r="D68" i="16"/>
  <c r="C68" i="16"/>
  <c r="D67" i="16"/>
  <c r="C67" i="16"/>
  <c r="D66" i="16"/>
  <c r="C66" i="16"/>
  <c r="C65" i="16"/>
  <c r="C64" i="16"/>
  <c r="D63" i="16"/>
  <c r="C63" i="16"/>
  <c r="D62" i="16"/>
  <c r="C62" i="16"/>
  <c r="D61" i="16"/>
  <c r="C61" i="16"/>
  <c r="D60" i="16"/>
  <c r="B59" i="16"/>
  <c r="C59" i="16" s="1"/>
  <c r="D58" i="16"/>
  <c r="B57" i="16"/>
  <c r="C58" i="16" s="1"/>
  <c r="D56" i="16"/>
  <c r="C56" i="16"/>
  <c r="D55" i="16"/>
  <c r="C55" i="16"/>
  <c r="D54" i="16"/>
  <c r="B53" i="16"/>
  <c r="C54" i="16" s="1"/>
  <c r="B52" i="16"/>
  <c r="D64" i="16" s="1"/>
  <c r="D51" i="16"/>
  <c r="B51" i="16"/>
  <c r="C51" i="16" s="1"/>
  <c r="D50" i="16"/>
  <c r="C50" i="16"/>
  <c r="D49" i="16"/>
  <c r="C49" i="16"/>
  <c r="D48" i="16"/>
  <c r="C48" i="16"/>
  <c r="D47" i="16"/>
  <c r="C47" i="16"/>
  <c r="D46" i="16"/>
  <c r="C46" i="16"/>
  <c r="D45" i="16"/>
  <c r="C45" i="16"/>
  <c r="C44" i="16"/>
  <c r="D43" i="16"/>
  <c r="C43" i="16"/>
  <c r="D42" i="16"/>
  <c r="C42" i="16"/>
  <c r="C41" i="16"/>
  <c r="C40" i="16"/>
  <c r="C39" i="16"/>
  <c r="C38" i="16"/>
  <c r="C37" i="16"/>
  <c r="C36" i="16"/>
  <c r="C35" i="16"/>
  <c r="C34" i="16"/>
  <c r="C33" i="16"/>
  <c r="C32" i="16"/>
  <c r="B32" i="16"/>
  <c r="D44" i="16" s="1"/>
  <c r="C31" i="16"/>
  <c r="B29" i="16"/>
  <c r="D41" i="16" s="1"/>
  <c r="B28" i="16"/>
  <c r="D40" i="16" s="1"/>
  <c r="B27" i="16"/>
  <c r="D39" i="16" s="1"/>
  <c r="B26" i="16"/>
  <c r="D38" i="16" s="1"/>
  <c r="B25" i="16"/>
  <c r="D37" i="16" s="1"/>
  <c r="B24" i="16"/>
  <c r="D36" i="16" s="1"/>
  <c r="B23" i="16"/>
  <c r="D35" i="16" s="1"/>
  <c r="B22" i="16"/>
  <c r="D34" i="16" s="1"/>
  <c r="B21" i="16"/>
  <c r="D33" i="16" s="1"/>
  <c r="B20" i="16"/>
  <c r="B19" i="16"/>
  <c r="D31" i="16" s="1"/>
  <c r="B18" i="16"/>
  <c r="C18" i="16" s="1"/>
  <c r="B17" i="16"/>
  <c r="C17" i="16" s="1"/>
  <c r="B16" i="16"/>
  <c r="D28" i="16" s="1"/>
  <c r="B15" i="16"/>
  <c r="D27" i="16" s="1"/>
  <c r="B14" i="16"/>
  <c r="C14" i="16" s="1"/>
  <c r="B13" i="16"/>
  <c r="B12" i="16"/>
  <c r="D24" i="16" s="1"/>
  <c r="B11" i="16"/>
  <c r="D23" i="16" s="1"/>
  <c r="C10" i="16"/>
  <c r="B10" i="16"/>
  <c r="B9" i="16"/>
  <c r="D115" i="16" l="1"/>
  <c r="D52" i="16"/>
  <c r="C20" i="16"/>
  <c r="D57" i="16"/>
  <c r="D59" i="16"/>
  <c r="D72" i="16"/>
  <c r="D77" i="16"/>
  <c r="D30" i="16"/>
  <c r="D69" i="16"/>
  <c r="C57" i="16"/>
  <c r="C80" i="16"/>
  <c r="D103" i="16"/>
  <c r="C13" i="16"/>
  <c r="C76" i="16"/>
  <c r="C22" i="16"/>
  <c r="C11" i="16"/>
  <c r="C15" i="16"/>
  <c r="C19" i="16"/>
  <c r="C21" i="16"/>
  <c r="D22" i="16"/>
  <c r="C25" i="16"/>
  <c r="D26" i="16"/>
  <c r="C29" i="16"/>
  <c r="D32" i="16"/>
  <c r="C53" i="16"/>
  <c r="C60" i="16"/>
  <c r="D71" i="16"/>
  <c r="C74" i="16"/>
  <c r="D75" i="16"/>
  <c r="C78" i="16"/>
  <c r="D79" i="16"/>
  <c r="D84" i="16"/>
  <c r="D86" i="16"/>
  <c r="D88" i="16"/>
  <c r="D90" i="16"/>
  <c r="D92" i="16"/>
  <c r="C104" i="16"/>
  <c r="C26" i="16"/>
  <c r="C75" i="16"/>
  <c r="C79" i="16"/>
  <c r="D21" i="16"/>
  <c r="C24" i="16"/>
  <c r="D25" i="16"/>
  <c r="C28" i="16"/>
  <c r="D29" i="16"/>
  <c r="C52" i="16"/>
  <c r="D53" i="16"/>
  <c r="C73" i="16"/>
  <c r="C77" i="16"/>
  <c r="C81" i="16"/>
  <c r="D65" i="16"/>
  <c r="C12" i="16"/>
  <c r="C16" i="16"/>
  <c r="C23" i="16"/>
  <c r="C27" i="16"/>
  <c r="C30" i="16"/>
</calcChain>
</file>

<file path=xl/sharedStrings.xml><?xml version="1.0" encoding="utf-8"?>
<sst xmlns="http://schemas.openxmlformats.org/spreadsheetml/2006/main" count="23" uniqueCount="8">
  <si>
    <r>
      <t>CONSUMO DE GAS - (EN MILES DE M</t>
    </r>
    <r>
      <rPr>
        <b/>
        <vertAlign val="superscript"/>
        <sz val="11"/>
        <color indexed="8"/>
        <rFont val="AvenirNext LT Pro Bold"/>
        <family val="2"/>
      </rPr>
      <t>3</t>
    </r>
    <r>
      <rPr>
        <b/>
        <sz val="11"/>
        <color indexed="8"/>
        <rFont val="AvenirNext LT Pro Bold"/>
        <family val="2"/>
      </rPr>
      <t xml:space="preserve"> DE 9300 KCAL)</t>
    </r>
  </si>
  <si>
    <t>Mes</t>
  </si>
  <si>
    <t>Gas</t>
  </si>
  <si>
    <t>Variación respecto
a mes anterior</t>
  </si>
  <si>
    <t>Variación respecto
a igual mes año anterior</t>
  </si>
  <si>
    <t>-</t>
  </si>
  <si>
    <t>Fuente: Enargas</t>
  </si>
  <si>
    <t>s/d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</si>
</sst>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0"/>
      <name val="AvenirNext LT Pro Regular"/>
      <family val="2"/>
    </font>
    <font>
      <u/>
      <sz val="11"/>
      <color theme="10"/>
      <name val="Calibri"/>
      <family val="2"/>
    </font>
    <font>
      <b/>
      <sz val="10"/>
      <name val="AvenirNext LT Pro Regular"/>
      <family val="2"/>
    </font>
    <font>
      <b/>
      <sz val="11"/>
      <color theme="1"/>
      <name val="AvenirNext LT Pro Bold"/>
      <family val="2"/>
    </font>
    <font>
      <b/>
      <vertAlign val="superscript"/>
      <sz val="11"/>
      <color indexed="8"/>
      <name val="AvenirNext LT Pro Bold"/>
      <family val="2"/>
    </font>
    <font>
      <b/>
      <sz val="11"/>
      <color indexed="8"/>
      <name val="AvenirNext LT Pro Bold"/>
      <family val="2"/>
    </font>
    <font>
      <sz val="10"/>
      <name val="AvenirNext LT Pro Bold"/>
      <family val="2"/>
    </font>
    <font>
      <b/>
      <sz val="10"/>
      <name val="AvenirNext LT Pro Bold"/>
      <family val="2"/>
    </font>
    <font>
      <sz val="11"/>
      <color indexed="8"/>
      <name val="Calibri"/>
      <family val="2"/>
    </font>
    <font>
      <sz val="11"/>
      <name val="AvenirNext LT Pro Regular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1">
    <xf numFmtId="0" fontId="0" fillId="0" borderId="0" xfId="0"/>
    <xf numFmtId="0" fontId="1" fillId="2" borderId="0" xfId="0" applyFont="1" applyFill="1"/>
    <xf numFmtId="0" fontId="3" fillId="2" borderId="0" xfId="1" applyFont="1" applyFill="1" applyBorder="1" applyAlignment="1" applyProtection="1">
      <alignment vertical="center" shrinkToFi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" fontId="1" fillId="2" borderId="2" xfId="0" applyNumberFormat="1" applyFont="1" applyFill="1" applyBorder="1" applyAlignment="1">
      <alignment horizontal="left"/>
    </xf>
    <xf numFmtId="3" fontId="1" fillId="2" borderId="0" xfId="0" applyNumberFormat="1" applyFont="1" applyFill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17" fontId="1" fillId="2" borderId="0" xfId="0" applyNumberFormat="1" applyFont="1" applyFill="1" applyBorder="1" applyAlignment="1">
      <alignment horizontal="left"/>
    </xf>
    <xf numFmtId="10" fontId="1" fillId="2" borderId="0" xfId="2" applyNumberFormat="1" applyFont="1" applyFill="1" applyBorder="1" applyAlignment="1">
      <alignment horizontal="center" vertical="center" wrapText="1"/>
    </xf>
    <xf numFmtId="10" fontId="1" fillId="2" borderId="0" xfId="2" applyNumberFormat="1" applyFont="1" applyFill="1" applyAlignment="1">
      <alignment horizontal="center"/>
    </xf>
    <xf numFmtId="0" fontId="1" fillId="2" borderId="0" xfId="0" applyFont="1" applyFill="1" applyBorder="1"/>
    <xf numFmtId="10" fontId="1" fillId="2" borderId="0" xfId="3" applyNumberFormat="1" applyFont="1" applyFill="1" applyBorder="1" applyAlignment="1">
      <alignment horizontal="center" vertical="center" wrapText="1"/>
    </xf>
    <xf numFmtId="10" fontId="1" fillId="2" borderId="0" xfId="3" applyNumberFormat="1" applyFont="1" applyFill="1" applyAlignment="1">
      <alignment horizontal="center"/>
    </xf>
    <xf numFmtId="3" fontId="1" fillId="2" borderId="0" xfId="0" applyNumberFormat="1" applyFont="1" applyFill="1"/>
    <xf numFmtId="0" fontId="10" fillId="2" borderId="0" xfId="0" applyFont="1" applyFill="1"/>
    <xf numFmtId="0" fontId="11" fillId="2" borderId="0" xfId="0" applyFont="1" applyFill="1"/>
    <xf numFmtId="0" fontId="1" fillId="2" borderId="0" xfId="0" applyFont="1" applyFill="1" applyAlignment="1">
      <alignment horizontal="right"/>
    </xf>
    <xf numFmtId="0" fontId="4" fillId="0" borderId="0" xfId="0" applyFont="1" applyAlignment="1">
      <alignment horizontal="center"/>
    </xf>
  </cellXfs>
  <cellStyles count="4">
    <cellStyle name="Hipervínculo" xfId="1" builtinId="8"/>
    <cellStyle name="Normal" xfId="0" builtinId="0"/>
    <cellStyle name="Porcentaje 2" xfId="2"/>
    <cellStyle name="Porcentaje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50" b="0" i="0" u="none" strike="noStrike" baseline="0">
                <a:solidFill>
                  <a:srgbClr val="000000"/>
                </a:solidFill>
                <a:latin typeface="AvenirNext LT Pro Bold"/>
                <a:ea typeface="AvenirNext LT Pro Bold"/>
                <a:cs typeface="AvenirNext LT Pro Bold"/>
              </a:defRPr>
            </a:pPr>
            <a:r>
              <a:rPr lang="es-AR"/>
              <a:t>  Consumo Gas</a:t>
            </a:r>
          </a:p>
        </c:rich>
      </c:tx>
      <c:layout>
        <c:manualLayout>
          <c:xMode val="edge"/>
          <c:yMode val="edge"/>
          <c:x val="0.85356599552572709"/>
          <c:y val="0.26553346085976537"/>
        </c:manualLayout>
      </c:layout>
      <c:overlay val="1"/>
      <c:spPr>
        <a:solidFill>
          <a:srgbClr val="00A8E1"/>
        </a:solidFill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921700223713647E-2"/>
          <c:y val="4.8514317066298919E-2"/>
          <c:w val="0.92202462380300965"/>
          <c:h val="0.89014084507042268"/>
        </c:manualLayout>
      </c:layout>
      <c:lineChart>
        <c:grouping val="standard"/>
        <c:varyColors val="0"/>
        <c:ser>
          <c:idx val="0"/>
          <c:order val="0"/>
          <c:tx>
            <c:strRef>
              <c:f>'Consumo de gas '!$B$8</c:f>
              <c:strCache>
                <c:ptCount val="1"/>
                <c:pt idx="0">
                  <c:v>Gas</c:v>
                </c:pt>
              </c:strCache>
            </c:strRef>
          </c:tx>
          <c:spPr>
            <a:ln w="19050">
              <a:solidFill>
                <a:srgbClr val="2A8EC1"/>
              </a:solidFill>
            </a:ln>
          </c:spPr>
          <c:marker>
            <c:symbol val="circle"/>
            <c:size val="5"/>
            <c:spPr>
              <a:solidFill>
                <a:srgbClr val="2A8EC1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3.8228187919463086E-2"/>
                  <c:y val="4.95472811661254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4335570469798658E-2"/>
                  <c:y val="-2.49803520322671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9391498881431766E-2"/>
                  <c:y val="-5.27609472544745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6125279642058164E-2"/>
                  <c:y val="-5.0387769325444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5387024608501116E-2"/>
                  <c:y val="3.36195263727627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643847874720358E-2"/>
                  <c:y val="-4.79167222741224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8.1181208053691278E-2"/>
                  <c:y val="3.26509186351706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0129753914988814E-2"/>
                  <c:y val="4.69917107819149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2058200778593956E-2"/>
                  <c:y val="4.26267479276954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8.8340044742729301E-2"/>
                  <c:y val="1.1382475495647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6.4899364089555919E-2"/>
                  <c:y val="4.5011788780639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9.4183797495111764E-3"/>
                  <c:y val="5.19688005101057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568884426359458E-2"/>
                  <c:y val="-4.84431395228138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venirNext LT Pro Bold"/>
                      <a:ea typeface="AvenirNext LT Pro Bold"/>
                      <a:cs typeface="AvenirNext LT Pro Bold"/>
                    </a:defRPr>
                  </a:pPr>
                  <a:endParaRPr lang="es-A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venirNext LT Pro Bold"/>
                    <a:ea typeface="AvenirNext LT Pro Bold"/>
                    <a:cs typeface="AvenirNext LT Pro Bold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'Consumo de gas '!$A$166:$A$178</c:f>
              <c:numCache>
                <c:formatCode>mmm\-yy</c:formatCode>
                <c:ptCount val="13"/>
                <c:pt idx="0">
                  <c:v>45323</c:v>
                </c:pt>
                <c:pt idx="1">
                  <c:v>45352</c:v>
                </c:pt>
                <c:pt idx="2">
                  <c:v>45383</c:v>
                </c:pt>
                <c:pt idx="3">
                  <c:v>45413</c:v>
                </c:pt>
                <c:pt idx="4">
                  <c:v>45444</c:v>
                </c:pt>
                <c:pt idx="5">
                  <c:v>45474</c:v>
                </c:pt>
                <c:pt idx="6">
                  <c:v>45505</c:v>
                </c:pt>
                <c:pt idx="7">
                  <c:v>45536</c:v>
                </c:pt>
                <c:pt idx="8">
                  <c:v>45566</c:v>
                </c:pt>
                <c:pt idx="9">
                  <c:v>45597</c:v>
                </c:pt>
                <c:pt idx="10">
                  <c:v>45627</c:v>
                </c:pt>
                <c:pt idx="11">
                  <c:v>45658</c:v>
                </c:pt>
                <c:pt idx="12">
                  <c:v>45689</c:v>
                </c:pt>
              </c:numCache>
            </c:numRef>
          </c:cat>
          <c:val>
            <c:numRef>
              <c:f>'Consumo de gas '!$B$166:$B$178</c:f>
              <c:numCache>
                <c:formatCode>#,##0</c:formatCode>
                <c:ptCount val="13"/>
                <c:pt idx="0">
                  <c:v>19673</c:v>
                </c:pt>
                <c:pt idx="1">
                  <c:v>23472</c:v>
                </c:pt>
                <c:pt idx="2">
                  <c:v>25510</c:v>
                </c:pt>
                <c:pt idx="3">
                  <c:v>39003</c:v>
                </c:pt>
                <c:pt idx="4">
                  <c:v>36233</c:v>
                </c:pt>
                <c:pt idx="5">
                  <c:v>49697</c:v>
                </c:pt>
                <c:pt idx="6">
                  <c:v>43905</c:v>
                </c:pt>
                <c:pt idx="7">
                  <c:v>29867</c:v>
                </c:pt>
                <c:pt idx="8">
                  <c:v>26442</c:v>
                </c:pt>
                <c:pt idx="9">
                  <c:v>22038</c:v>
                </c:pt>
                <c:pt idx="10" formatCode="General">
                  <c:v>0</c:v>
                </c:pt>
                <c:pt idx="11">
                  <c:v>20047</c:v>
                </c:pt>
                <c:pt idx="12">
                  <c:v>20399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212344"/>
        <c:axId val="462209208"/>
      </c:lineChart>
      <c:dateAx>
        <c:axId val="4622123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62209208"/>
        <c:crosses val="autoZero"/>
        <c:auto val="1"/>
        <c:lblOffset val="100"/>
        <c:baseTimeUnit val="months"/>
      </c:dateAx>
      <c:valAx>
        <c:axId val="462209208"/>
        <c:scaling>
          <c:orientation val="minMax"/>
          <c:min val="1000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venirNext LT Pro Regular"/>
                <a:ea typeface="AvenirNext LT Pro Regular"/>
                <a:cs typeface="AvenirNext LT Pro Regular"/>
              </a:defRPr>
            </a:pPr>
            <a:endParaRPr lang="es-AR"/>
          </a:p>
        </c:txPr>
        <c:crossAx val="462212344"/>
        <c:crosses val="autoZero"/>
        <c:crossBetween val="between"/>
        <c:majorUnit val="10000"/>
        <c:minorUnit val="10000"/>
      </c:valAx>
    </c:plotArea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venirNext LT Pro Regular"/>
          <a:ea typeface="AvenirNext LT Pro Regular"/>
          <a:cs typeface="AvenirNext LT Pro Regular"/>
        </a:defRPr>
      </a:pPr>
      <a:endParaRPr lang="es-AR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154</xdr:row>
      <xdr:rowOff>95250</xdr:rowOff>
    </xdr:from>
    <xdr:to>
      <xdr:col>13</xdr:col>
      <xdr:colOff>447675</xdr:colOff>
      <xdr:row>175</xdr:row>
      <xdr:rowOff>104775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180977</xdr:colOff>
      <xdr:row>0</xdr:row>
      <xdr:rowOff>104775</xdr:rowOff>
    </xdr:from>
    <xdr:to>
      <xdr:col>2</xdr:col>
      <xdr:colOff>594023</xdr:colOff>
      <xdr:row>4</xdr:row>
      <xdr:rowOff>141075</xdr:rowOff>
    </xdr:to>
    <xdr:pic>
      <xdr:nvPicPr>
        <xdr:cNvPr id="3" name="Imagen 3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7" y="104775"/>
          <a:ext cx="1975146" cy="68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el/Downloads/Users/Silvia/Desktop/Users/mariel/Downloads/2018_0301010-Cuadro_III_2%20(1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odos/Series%20econ&#243;micas/Series%20Comercio%20(Mariel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_0301010-Cuadro_III_2 (14)"/>
    </sheetNames>
    <sheetDataSet>
      <sheetData sheetId="0" refreshError="1">
        <row r="20">
          <cell r="L20">
            <v>21546</v>
          </cell>
          <cell r="N20">
            <v>4529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Ventas en supermercado "/>
      <sheetName val="Ventas de Supermercado2"/>
      <sheetName val="Transferencia de automotores"/>
      <sheetName val="Patentamiento de Automotores"/>
      <sheetName val="Espectadores en Salas de Cine"/>
      <sheetName val="Ventas de Gasoil"/>
      <sheetName val="Ventas de Nafta"/>
      <sheetName val="Consumo de gas"/>
      <sheetName val="Consumo de Energía"/>
      <sheetName val="NUEVO LOGO  DEC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B8" t="str">
            <v>Gas</v>
          </cell>
        </row>
        <row r="166">
          <cell r="A166">
            <v>45323</v>
          </cell>
          <cell r="B166">
            <v>19673</v>
          </cell>
        </row>
        <row r="167">
          <cell r="A167">
            <v>45352</v>
          </cell>
          <cell r="B167">
            <v>23472</v>
          </cell>
        </row>
        <row r="168">
          <cell r="A168">
            <v>45383</v>
          </cell>
          <cell r="B168">
            <v>25510</v>
          </cell>
        </row>
        <row r="169">
          <cell r="A169">
            <v>45413</v>
          </cell>
          <cell r="B169">
            <v>39003</v>
          </cell>
        </row>
        <row r="170">
          <cell r="A170">
            <v>45444</v>
          </cell>
          <cell r="B170">
            <v>36233</v>
          </cell>
        </row>
        <row r="171">
          <cell r="A171">
            <v>45474</v>
          </cell>
          <cell r="B171">
            <v>49697</v>
          </cell>
        </row>
        <row r="172">
          <cell r="A172">
            <v>45505</v>
          </cell>
          <cell r="B172">
            <v>43905</v>
          </cell>
        </row>
        <row r="173">
          <cell r="A173">
            <v>45536</v>
          </cell>
          <cell r="B173">
            <v>29867</v>
          </cell>
        </row>
        <row r="174">
          <cell r="A174">
            <v>45566</v>
          </cell>
          <cell r="B174">
            <v>26442</v>
          </cell>
        </row>
        <row r="175">
          <cell r="A175">
            <v>45597</v>
          </cell>
          <cell r="B175">
            <v>22038</v>
          </cell>
        </row>
        <row r="176">
          <cell r="A176">
            <v>45627</v>
          </cell>
          <cell r="B176" t="str">
            <v>s/d</v>
          </cell>
        </row>
        <row r="177">
          <cell r="A177">
            <v>45658</v>
          </cell>
          <cell r="B177">
            <v>20047</v>
          </cell>
        </row>
        <row r="178">
          <cell r="A178">
            <v>45689</v>
          </cell>
          <cell r="B178">
            <v>20399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80"/>
  <sheetViews>
    <sheetView tabSelected="1" workbookViewId="0">
      <pane ySplit="8" topLeftCell="A153" activePane="bottomLeft" state="frozen"/>
      <selection pane="bottomLeft" activeCell="H7" sqref="H7"/>
    </sheetView>
  </sheetViews>
  <sheetFormatPr baseColWidth="10" defaultRowHeight="12.75"/>
  <cols>
    <col min="1" max="1" width="11.42578125" style="1"/>
    <col min="2" max="2" width="12" style="1" bestFit="1" customWidth="1"/>
    <col min="3" max="3" width="22.28515625" style="1" customWidth="1"/>
    <col min="4" max="4" width="21.85546875" style="1" customWidth="1"/>
    <col min="5" max="5" width="12" style="1" bestFit="1" customWidth="1"/>
    <col min="6" max="6" width="12.85546875" style="1" customWidth="1"/>
    <col min="7" max="7" width="11.28515625" style="1" customWidth="1"/>
    <col min="8" max="8" width="12" style="1" bestFit="1" customWidth="1"/>
    <col min="9" max="257" width="11.42578125" style="1"/>
    <col min="258" max="258" width="12" style="1" bestFit="1" customWidth="1"/>
    <col min="259" max="259" width="22.28515625" style="1" customWidth="1"/>
    <col min="260" max="260" width="21.85546875" style="1" customWidth="1"/>
    <col min="261" max="261" width="12" style="1" bestFit="1" customWidth="1"/>
    <col min="262" max="262" width="12.85546875" style="1" customWidth="1"/>
    <col min="263" max="263" width="11.28515625" style="1" customWidth="1"/>
    <col min="264" max="264" width="12" style="1" bestFit="1" customWidth="1"/>
    <col min="265" max="513" width="11.42578125" style="1"/>
    <col min="514" max="514" width="12" style="1" bestFit="1" customWidth="1"/>
    <col min="515" max="515" width="22.28515625" style="1" customWidth="1"/>
    <col min="516" max="516" width="21.85546875" style="1" customWidth="1"/>
    <col min="517" max="517" width="12" style="1" bestFit="1" customWidth="1"/>
    <col min="518" max="518" width="12.85546875" style="1" customWidth="1"/>
    <col min="519" max="519" width="11.28515625" style="1" customWidth="1"/>
    <col min="520" max="520" width="12" style="1" bestFit="1" customWidth="1"/>
    <col min="521" max="769" width="11.42578125" style="1"/>
    <col min="770" max="770" width="12" style="1" bestFit="1" customWidth="1"/>
    <col min="771" max="771" width="22.28515625" style="1" customWidth="1"/>
    <col min="772" max="772" width="21.85546875" style="1" customWidth="1"/>
    <col min="773" max="773" width="12" style="1" bestFit="1" customWidth="1"/>
    <col min="774" max="774" width="12.85546875" style="1" customWidth="1"/>
    <col min="775" max="775" width="11.28515625" style="1" customWidth="1"/>
    <col min="776" max="776" width="12" style="1" bestFit="1" customWidth="1"/>
    <col min="777" max="1025" width="11.42578125" style="1"/>
    <col min="1026" max="1026" width="12" style="1" bestFit="1" customWidth="1"/>
    <col min="1027" max="1027" width="22.28515625" style="1" customWidth="1"/>
    <col min="1028" max="1028" width="21.85546875" style="1" customWidth="1"/>
    <col min="1029" max="1029" width="12" style="1" bestFit="1" customWidth="1"/>
    <col min="1030" max="1030" width="12.85546875" style="1" customWidth="1"/>
    <col min="1031" max="1031" width="11.28515625" style="1" customWidth="1"/>
    <col min="1032" max="1032" width="12" style="1" bestFit="1" customWidth="1"/>
    <col min="1033" max="1281" width="11.42578125" style="1"/>
    <col min="1282" max="1282" width="12" style="1" bestFit="1" customWidth="1"/>
    <col min="1283" max="1283" width="22.28515625" style="1" customWidth="1"/>
    <col min="1284" max="1284" width="21.85546875" style="1" customWidth="1"/>
    <col min="1285" max="1285" width="12" style="1" bestFit="1" customWidth="1"/>
    <col min="1286" max="1286" width="12.85546875" style="1" customWidth="1"/>
    <col min="1287" max="1287" width="11.28515625" style="1" customWidth="1"/>
    <col min="1288" max="1288" width="12" style="1" bestFit="1" customWidth="1"/>
    <col min="1289" max="1537" width="11.42578125" style="1"/>
    <col min="1538" max="1538" width="12" style="1" bestFit="1" customWidth="1"/>
    <col min="1539" max="1539" width="22.28515625" style="1" customWidth="1"/>
    <col min="1540" max="1540" width="21.85546875" style="1" customWidth="1"/>
    <col min="1541" max="1541" width="12" style="1" bestFit="1" customWidth="1"/>
    <col min="1542" max="1542" width="12.85546875" style="1" customWidth="1"/>
    <col min="1543" max="1543" width="11.28515625" style="1" customWidth="1"/>
    <col min="1544" max="1544" width="12" style="1" bestFit="1" customWidth="1"/>
    <col min="1545" max="1793" width="11.42578125" style="1"/>
    <col min="1794" max="1794" width="12" style="1" bestFit="1" customWidth="1"/>
    <col min="1795" max="1795" width="22.28515625" style="1" customWidth="1"/>
    <col min="1796" max="1796" width="21.85546875" style="1" customWidth="1"/>
    <col min="1797" max="1797" width="12" style="1" bestFit="1" customWidth="1"/>
    <col min="1798" max="1798" width="12.85546875" style="1" customWidth="1"/>
    <col min="1799" max="1799" width="11.28515625" style="1" customWidth="1"/>
    <col min="1800" max="1800" width="12" style="1" bestFit="1" customWidth="1"/>
    <col min="1801" max="2049" width="11.42578125" style="1"/>
    <col min="2050" max="2050" width="12" style="1" bestFit="1" customWidth="1"/>
    <col min="2051" max="2051" width="22.28515625" style="1" customWidth="1"/>
    <col min="2052" max="2052" width="21.85546875" style="1" customWidth="1"/>
    <col min="2053" max="2053" width="12" style="1" bestFit="1" customWidth="1"/>
    <col min="2054" max="2054" width="12.85546875" style="1" customWidth="1"/>
    <col min="2055" max="2055" width="11.28515625" style="1" customWidth="1"/>
    <col min="2056" max="2056" width="12" style="1" bestFit="1" customWidth="1"/>
    <col min="2057" max="2305" width="11.42578125" style="1"/>
    <col min="2306" max="2306" width="12" style="1" bestFit="1" customWidth="1"/>
    <col min="2307" max="2307" width="22.28515625" style="1" customWidth="1"/>
    <col min="2308" max="2308" width="21.85546875" style="1" customWidth="1"/>
    <col min="2309" max="2309" width="12" style="1" bestFit="1" customWidth="1"/>
    <col min="2310" max="2310" width="12.85546875" style="1" customWidth="1"/>
    <col min="2311" max="2311" width="11.28515625" style="1" customWidth="1"/>
    <col min="2312" max="2312" width="12" style="1" bestFit="1" customWidth="1"/>
    <col min="2313" max="2561" width="11.42578125" style="1"/>
    <col min="2562" max="2562" width="12" style="1" bestFit="1" customWidth="1"/>
    <col min="2563" max="2563" width="22.28515625" style="1" customWidth="1"/>
    <col min="2564" max="2564" width="21.85546875" style="1" customWidth="1"/>
    <col min="2565" max="2565" width="12" style="1" bestFit="1" customWidth="1"/>
    <col min="2566" max="2566" width="12.85546875" style="1" customWidth="1"/>
    <col min="2567" max="2567" width="11.28515625" style="1" customWidth="1"/>
    <col min="2568" max="2568" width="12" style="1" bestFit="1" customWidth="1"/>
    <col min="2569" max="2817" width="11.42578125" style="1"/>
    <col min="2818" max="2818" width="12" style="1" bestFit="1" customWidth="1"/>
    <col min="2819" max="2819" width="22.28515625" style="1" customWidth="1"/>
    <col min="2820" max="2820" width="21.85546875" style="1" customWidth="1"/>
    <col min="2821" max="2821" width="12" style="1" bestFit="1" customWidth="1"/>
    <col min="2822" max="2822" width="12.85546875" style="1" customWidth="1"/>
    <col min="2823" max="2823" width="11.28515625" style="1" customWidth="1"/>
    <col min="2824" max="2824" width="12" style="1" bestFit="1" customWidth="1"/>
    <col min="2825" max="3073" width="11.42578125" style="1"/>
    <col min="3074" max="3074" width="12" style="1" bestFit="1" customWidth="1"/>
    <col min="3075" max="3075" width="22.28515625" style="1" customWidth="1"/>
    <col min="3076" max="3076" width="21.85546875" style="1" customWidth="1"/>
    <col min="3077" max="3077" width="12" style="1" bestFit="1" customWidth="1"/>
    <col min="3078" max="3078" width="12.85546875" style="1" customWidth="1"/>
    <col min="3079" max="3079" width="11.28515625" style="1" customWidth="1"/>
    <col min="3080" max="3080" width="12" style="1" bestFit="1" customWidth="1"/>
    <col min="3081" max="3329" width="11.42578125" style="1"/>
    <col min="3330" max="3330" width="12" style="1" bestFit="1" customWidth="1"/>
    <col min="3331" max="3331" width="22.28515625" style="1" customWidth="1"/>
    <col min="3332" max="3332" width="21.85546875" style="1" customWidth="1"/>
    <col min="3333" max="3333" width="12" style="1" bestFit="1" customWidth="1"/>
    <col min="3334" max="3334" width="12.85546875" style="1" customWidth="1"/>
    <col min="3335" max="3335" width="11.28515625" style="1" customWidth="1"/>
    <col min="3336" max="3336" width="12" style="1" bestFit="1" customWidth="1"/>
    <col min="3337" max="3585" width="11.42578125" style="1"/>
    <col min="3586" max="3586" width="12" style="1" bestFit="1" customWidth="1"/>
    <col min="3587" max="3587" width="22.28515625" style="1" customWidth="1"/>
    <col min="3588" max="3588" width="21.85546875" style="1" customWidth="1"/>
    <col min="3589" max="3589" width="12" style="1" bestFit="1" customWidth="1"/>
    <col min="3590" max="3590" width="12.85546875" style="1" customWidth="1"/>
    <col min="3591" max="3591" width="11.28515625" style="1" customWidth="1"/>
    <col min="3592" max="3592" width="12" style="1" bestFit="1" customWidth="1"/>
    <col min="3593" max="3841" width="11.42578125" style="1"/>
    <col min="3842" max="3842" width="12" style="1" bestFit="1" customWidth="1"/>
    <col min="3843" max="3843" width="22.28515625" style="1" customWidth="1"/>
    <col min="3844" max="3844" width="21.85546875" style="1" customWidth="1"/>
    <col min="3845" max="3845" width="12" style="1" bestFit="1" customWidth="1"/>
    <col min="3846" max="3846" width="12.85546875" style="1" customWidth="1"/>
    <col min="3847" max="3847" width="11.28515625" style="1" customWidth="1"/>
    <col min="3848" max="3848" width="12" style="1" bestFit="1" customWidth="1"/>
    <col min="3849" max="4097" width="11.42578125" style="1"/>
    <col min="4098" max="4098" width="12" style="1" bestFit="1" customWidth="1"/>
    <col min="4099" max="4099" width="22.28515625" style="1" customWidth="1"/>
    <col min="4100" max="4100" width="21.85546875" style="1" customWidth="1"/>
    <col min="4101" max="4101" width="12" style="1" bestFit="1" customWidth="1"/>
    <col min="4102" max="4102" width="12.85546875" style="1" customWidth="1"/>
    <col min="4103" max="4103" width="11.28515625" style="1" customWidth="1"/>
    <col min="4104" max="4104" width="12" style="1" bestFit="1" customWidth="1"/>
    <col min="4105" max="4353" width="11.42578125" style="1"/>
    <col min="4354" max="4354" width="12" style="1" bestFit="1" customWidth="1"/>
    <col min="4355" max="4355" width="22.28515625" style="1" customWidth="1"/>
    <col min="4356" max="4356" width="21.85546875" style="1" customWidth="1"/>
    <col min="4357" max="4357" width="12" style="1" bestFit="1" customWidth="1"/>
    <col min="4358" max="4358" width="12.85546875" style="1" customWidth="1"/>
    <col min="4359" max="4359" width="11.28515625" style="1" customWidth="1"/>
    <col min="4360" max="4360" width="12" style="1" bestFit="1" customWidth="1"/>
    <col min="4361" max="4609" width="11.42578125" style="1"/>
    <col min="4610" max="4610" width="12" style="1" bestFit="1" customWidth="1"/>
    <col min="4611" max="4611" width="22.28515625" style="1" customWidth="1"/>
    <col min="4612" max="4612" width="21.85546875" style="1" customWidth="1"/>
    <col min="4613" max="4613" width="12" style="1" bestFit="1" customWidth="1"/>
    <col min="4614" max="4614" width="12.85546875" style="1" customWidth="1"/>
    <col min="4615" max="4615" width="11.28515625" style="1" customWidth="1"/>
    <col min="4616" max="4616" width="12" style="1" bestFit="1" customWidth="1"/>
    <col min="4617" max="4865" width="11.42578125" style="1"/>
    <col min="4866" max="4866" width="12" style="1" bestFit="1" customWidth="1"/>
    <col min="4867" max="4867" width="22.28515625" style="1" customWidth="1"/>
    <col min="4868" max="4868" width="21.85546875" style="1" customWidth="1"/>
    <col min="4869" max="4869" width="12" style="1" bestFit="1" customWidth="1"/>
    <col min="4870" max="4870" width="12.85546875" style="1" customWidth="1"/>
    <col min="4871" max="4871" width="11.28515625" style="1" customWidth="1"/>
    <col min="4872" max="4872" width="12" style="1" bestFit="1" customWidth="1"/>
    <col min="4873" max="5121" width="11.42578125" style="1"/>
    <col min="5122" max="5122" width="12" style="1" bestFit="1" customWidth="1"/>
    <col min="5123" max="5123" width="22.28515625" style="1" customWidth="1"/>
    <col min="5124" max="5124" width="21.85546875" style="1" customWidth="1"/>
    <col min="5125" max="5125" width="12" style="1" bestFit="1" customWidth="1"/>
    <col min="5126" max="5126" width="12.85546875" style="1" customWidth="1"/>
    <col min="5127" max="5127" width="11.28515625" style="1" customWidth="1"/>
    <col min="5128" max="5128" width="12" style="1" bestFit="1" customWidth="1"/>
    <col min="5129" max="5377" width="11.42578125" style="1"/>
    <col min="5378" max="5378" width="12" style="1" bestFit="1" customWidth="1"/>
    <col min="5379" max="5379" width="22.28515625" style="1" customWidth="1"/>
    <col min="5380" max="5380" width="21.85546875" style="1" customWidth="1"/>
    <col min="5381" max="5381" width="12" style="1" bestFit="1" customWidth="1"/>
    <col min="5382" max="5382" width="12.85546875" style="1" customWidth="1"/>
    <col min="5383" max="5383" width="11.28515625" style="1" customWidth="1"/>
    <col min="5384" max="5384" width="12" style="1" bestFit="1" customWidth="1"/>
    <col min="5385" max="5633" width="11.42578125" style="1"/>
    <col min="5634" max="5634" width="12" style="1" bestFit="1" customWidth="1"/>
    <col min="5635" max="5635" width="22.28515625" style="1" customWidth="1"/>
    <col min="5636" max="5636" width="21.85546875" style="1" customWidth="1"/>
    <col min="5637" max="5637" width="12" style="1" bestFit="1" customWidth="1"/>
    <col min="5638" max="5638" width="12.85546875" style="1" customWidth="1"/>
    <col min="5639" max="5639" width="11.28515625" style="1" customWidth="1"/>
    <col min="5640" max="5640" width="12" style="1" bestFit="1" customWidth="1"/>
    <col min="5641" max="5889" width="11.42578125" style="1"/>
    <col min="5890" max="5890" width="12" style="1" bestFit="1" customWidth="1"/>
    <col min="5891" max="5891" width="22.28515625" style="1" customWidth="1"/>
    <col min="5892" max="5892" width="21.85546875" style="1" customWidth="1"/>
    <col min="5893" max="5893" width="12" style="1" bestFit="1" customWidth="1"/>
    <col min="5894" max="5894" width="12.85546875" style="1" customWidth="1"/>
    <col min="5895" max="5895" width="11.28515625" style="1" customWidth="1"/>
    <col min="5896" max="5896" width="12" style="1" bestFit="1" customWidth="1"/>
    <col min="5897" max="6145" width="11.42578125" style="1"/>
    <col min="6146" max="6146" width="12" style="1" bestFit="1" customWidth="1"/>
    <col min="6147" max="6147" width="22.28515625" style="1" customWidth="1"/>
    <col min="6148" max="6148" width="21.85546875" style="1" customWidth="1"/>
    <col min="6149" max="6149" width="12" style="1" bestFit="1" customWidth="1"/>
    <col min="6150" max="6150" width="12.85546875" style="1" customWidth="1"/>
    <col min="6151" max="6151" width="11.28515625" style="1" customWidth="1"/>
    <col min="6152" max="6152" width="12" style="1" bestFit="1" customWidth="1"/>
    <col min="6153" max="6401" width="11.42578125" style="1"/>
    <col min="6402" max="6402" width="12" style="1" bestFit="1" customWidth="1"/>
    <col min="6403" max="6403" width="22.28515625" style="1" customWidth="1"/>
    <col min="6404" max="6404" width="21.85546875" style="1" customWidth="1"/>
    <col min="6405" max="6405" width="12" style="1" bestFit="1" customWidth="1"/>
    <col min="6406" max="6406" width="12.85546875" style="1" customWidth="1"/>
    <col min="6407" max="6407" width="11.28515625" style="1" customWidth="1"/>
    <col min="6408" max="6408" width="12" style="1" bestFit="1" customWidth="1"/>
    <col min="6409" max="6657" width="11.42578125" style="1"/>
    <col min="6658" max="6658" width="12" style="1" bestFit="1" customWidth="1"/>
    <col min="6659" max="6659" width="22.28515625" style="1" customWidth="1"/>
    <col min="6660" max="6660" width="21.85546875" style="1" customWidth="1"/>
    <col min="6661" max="6661" width="12" style="1" bestFit="1" customWidth="1"/>
    <col min="6662" max="6662" width="12.85546875" style="1" customWidth="1"/>
    <col min="6663" max="6663" width="11.28515625" style="1" customWidth="1"/>
    <col min="6664" max="6664" width="12" style="1" bestFit="1" customWidth="1"/>
    <col min="6665" max="6913" width="11.42578125" style="1"/>
    <col min="6914" max="6914" width="12" style="1" bestFit="1" customWidth="1"/>
    <col min="6915" max="6915" width="22.28515625" style="1" customWidth="1"/>
    <col min="6916" max="6916" width="21.85546875" style="1" customWidth="1"/>
    <col min="6917" max="6917" width="12" style="1" bestFit="1" customWidth="1"/>
    <col min="6918" max="6918" width="12.85546875" style="1" customWidth="1"/>
    <col min="6919" max="6919" width="11.28515625" style="1" customWidth="1"/>
    <col min="6920" max="6920" width="12" style="1" bestFit="1" customWidth="1"/>
    <col min="6921" max="7169" width="11.42578125" style="1"/>
    <col min="7170" max="7170" width="12" style="1" bestFit="1" customWidth="1"/>
    <col min="7171" max="7171" width="22.28515625" style="1" customWidth="1"/>
    <col min="7172" max="7172" width="21.85546875" style="1" customWidth="1"/>
    <col min="7173" max="7173" width="12" style="1" bestFit="1" customWidth="1"/>
    <col min="7174" max="7174" width="12.85546875" style="1" customWidth="1"/>
    <col min="7175" max="7175" width="11.28515625" style="1" customWidth="1"/>
    <col min="7176" max="7176" width="12" style="1" bestFit="1" customWidth="1"/>
    <col min="7177" max="7425" width="11.42578125" style="1"/>
    <col min="7426" max="7426" width="12" style="1" bestFit="1" customWidth="1"/>
    <col min="7427" max="7427" width="22.28515625" style="1" customWidth="1"/>
    <col min="7428" max="7428" width="21.85546875" style="1" customWidth="1"/>
    <col min="7429" max="7429" width="12" style="1" bestFit="1" customWidth="1"/>
    <col min="7430" max="7430" width="12.85546875" style="1" customWidth="1"/>
    <col min="7431" max="7431" width="11.28515625" style="1" customWidth="1"/>
    <col min="7432" max="7432" width="12" style="1" bestFit="1" customWidth="1"/>
    <col min="7433" max="7681" width="11.42578125" style="1"/>
    <col min="7682" max="7682" width="12" style="1" bestFit="1" customWidth="1"/>
    <col min="7683" max="7683" width="22.28515625" style="1" customWidth="1"/>
    <col min="7684" max="7684" width="21.85546875" style="1" customWidth="1"/>
    <col min="7685" max="7685" width="12" style="1" bestFit="1" customWidth="1"/>
    <col min="7686" max="7686" width="12.85546875" style="1" customWidth="1"/>
    <col min="7687" max="7687" width="11.28515625" style="1" customWidth="1"/>
    <col min="7688" max="7688" width="12" style="1" bestFit="1" customWidth="1"/>
    <col min="7689" max="7937" width="11.42578125" style="1"/>
    <col min="7938" max="7938" width="12" style="1" bestFit="1" customWidth="1"/>
    <col min="7939" max="7939" width="22.28515625" style="1" customWidth="1"/>
    <col min="7940" max="7940" width="21.85546875" style="1" customWidth="1"/>
    <col min="7941" max="7941" width="12" style="1" bestFit="1" customWidth="1"/>
    <col min="7942" max="7942" width="12.85546875" style="1" customWidth="1"/>
    <col min="7943" max="7943" width="11.28515625" style="1" customWidth="1"/>
    <col min="7944" max="7944" width="12" style="1" bestFit="1" customWidth="1"/>
    <col min="7945" max="8193" width="11.42578125" style="1"/>
    <col min="8194" max="8194" width="12" style="1" bestFit="1" customWidth="1"/>
    <col min="8195" max="8195" width="22.28515625" style="1" customWidth="1"/>
    <col min="8196" max="8196" width="21.85546875" style="1" customWidth="1"/>
    <col min="8197" max="8197" width="12" style="1" bestFit="1" customWidth="1"/>
    <col min="8198" max="8198" width="12.85546875" style="1" customWidth="1"/>
    <col min="8199" max="8199" width="11.28515625" style="1" customWidth="1"/>
    <col min="8200" max="8200" width="12" style="1" bestFit="1" customWidth="1"/>
    <col min="8201" max="8449" width="11.42578125" style="1"/>
    <col min="8450" max="8450" width="12" style="1" bestFit="1" customWidth="1"/>
    <col min="8451" max="8451" width="22.28515625" style="1" customWidth="1"/>
    <col min="8452" max="8452" width="21.85546875" style="1" customWidth="1"/>
    <col min="8453" max="8453" width="12" style="1" bestFit="1" customWidth="1"/>
    <col min="8454" max="8454" width="12.85546875" style="1" customWidth="1"/>
    <col min="8455" max="8455" width="11.28515625" style="1" customWidth="1"/>
    <col min="8456" max="8456" width="12" style="1" bestFit="1" customWidth="1"/>
    <col min="8457" max="8705" width="11.42578125" style="1"/>
    <col min="8706" max="8706" width="12" style="1" bestFit="1" customWidth="1"/>
    <col min="8707" max="8707" width="22.28515625" style="1" customWidth="1"/>
    <col min="8708" max="8708" width="21.85546875" style="1" customWidth="1"/>
    <col min="8709" max="8709" width="12" style="1" bestFit="1" customWidth="1"/>
    <col min="8710" max="8710" width="12.85546875" style="1" customWidth="1"/>
    <col min="8711" max="8711" width="11.28515625" style="1" customWidth="1"/>
    <col min="8712" max="8712" width="12" style="1" bestFit="1" customWidth="1"/>
    <col min="8713" max="8961" width="11.42578125" style="1"/>
    <col min="8962" max="8962" width="12" style="1" bestFit="1" customWidth="1"/>
    <col min="8963" max="8963" width="22.28515625" style="1" customWidth="1"/>
    <col min="8964" max="8964" width="21.85546875" style="1" customWidth="1"/>
    <col min="8965" max="8965" width="12" style="1" bestFit="1" customWidth="1"/>
    <col min="8966" max="8966" width="12.85546875" style="1" customWidth="1"/>
    <col min="8967" max="8967" width="11.28515625" style="1" customWidth="1"/>
    <col min="8968" max="8968" width="12" style="1" bestFit="1" customWidth="1"/>
    <col min="8969" max="9217" width="11.42578125" style="1"/>
    <col min="9218" max="9218" width="12" style="1" bestFit="1" customWidth="1"/>
    <col min="9219" max="9219" width="22.28515625" style="1" customWidth="1"/>
    <col min="9220" max="9220" width="21.85546875" style="1" customWidth="1"/>
    <col min="9221" max="9221" width="12" style="1" bestFit="1" customWidth="1"/>
    <col min="9222" max="9222" width="12.85546875" style="1" customWidth="1"/>
    <col min="9223" max="9223" width="11.28515625" style="1" customWidth="1"/>
    <col min="9224" max="9224" width="12" style="1" bestFit="1" customWidth="1"/>
    <col min="9225" max="9473" width="11.42578125" style="1"/>
    <col min="9474" max="9474" width="12" style="1" bestFit="1" customWidth="1"/>
    <col min="9475" max="9475" width="22.28515625" style="1" customWidth="1"/>
    <col min="9476" max="9476" width="21.85546875" style="1" customWidth="1"/>
    <col min="9477" max="9477" width="12" style="1" bestFit="1" customWidth="1"/>
    <col min="9478" max="9478" width="12.85546875" style="1" customWidth="1"/>
    <col min="9479" max="9479" width="11.28515625" style="1" customWidth="1"/>
    <col min="9480" max="9480" width="12" style="1" bestFit="1" customWidth="1"/>
    <col min="9481" max="9729" width="11.42578125" style="1"/>
    <col min="9730" max="9730" width="12" style="1" bestFit="1" customWidth="1"/>
    <col min="9731" max="9731" width="22.28515625" style="1" customWidth="1"/>
    <col min="9732" max="9732" width="21.85546875" style="1" customWidth="1"/>
    <col min="9733" max="9733" width="12" style="1" bestFit="1" customWidth="1"/>
    <col min="9734" max="9734" width="12.85546875" style="1" customWidth="1"/>
    <col min="9735" max="9735" width="11.28515625" style="1" customWidth="1"/>
    <col min="9736" max="9736" width="12" style="1" bestFit="1" customWidth="1"/>
    <col min="9737" max="9985" width="11.42578125" style="1"/>
    <col min="9986" max="9986" width="12" style="1" bestFit="1" customWidth="1"/>
    <col min="9987" max="9987" width="22.28515625" style="1" customWidth="1"/>
    <col min="9988" max="9988" width="21.85546875" style="1" customWidth="1"/>
    <col min="9989" max="9989" width="12" style="1" bestFit="1" customWidth="1"/>
    <col min="9990" max="9990" width="12.85546875" style="1" customWidth="1"/>
    <col min="9991" max="9991" width="11.28515625" style="1" customWidth="1"/>
    <col min="9992" max="9992" width="12" style="1" bestFit="1" customWidth="1"/>
    <col min="9993" max="10241" width="11.42578125" style="1"/>
    <col min="10242" max="10242" width="12" style="1" bestFit="1" customWidth="1"/>
    <col min="10243" max="10243" width="22.28515625" style="1" customWidth="1"/>
    <col min="10244" max="10244" width="21.85546875" style="1" customWidth="1"/>
    <col min="10245" max="10245" width="12" style="1" bestFit="1" customWidth="1"/>
    <col min="10246" max="10246" width="12.85546875" style="1" customWidth="1"/>
    <col min="10247" max="10247" width="11.28515625" style="1" customWidth="1"/>
    <col min="10248" max="10248" width="12" style="1" bestFit="1" customWidth="1"/>
    <col min="10249" max="10497" width="11.42578125" style="1"/>
    <col min="10498" max="10498" width="12" style="1" bestFit="1" customWidth="1"/>
    <col min="10499" max="10499" width="22.28515625" style="1" customWidth="1"/>
    <col min="10500" max="10500" width="21.85546875" style="1" customWidth="1"/>
    <col min="10501" max="10501" width="12" style="1" bestFit="1" customWidth="1"/>
    <col min="10502" max="10502" width="12.85546875" style="1" customWidth="1"/>
    <col min="10503" max="10503" width="11.28515625" style="1" customWidth="1"/>
    <col min="10504" max="10504" width="12" style="1" bestFit="1" customWidth="1"/>
    <col min="10505" max="10753" width="11.42578125" style="1"/>
    <col min="10754" max="10754" width="12" style="1" bestFit="1" customWidth="1"/>
    <col min="10755" max="10755" width="22.28515625" style="1" customWidth="1"/>
    <col min="10756" max="10756" width="21.85546875" style="1" customWidth="1"/>
    <col min="10757" max="10757" width="12" style="1" bestFit="1" customWidth="1"/>
    <col min="10758" max="10758" width="12.85546875" style="1" customWidth="1"/>
    <col min="10759" max="10759" width="11.28515625" style="1" customWidth="1"/>
    <col min="10760" max="10760" width="12" style="1" bestFit="1" customWidth="1"/>
    <col min="10761" max="11009" width="11.42578125" style="1"/>
    <col min="11010" max="11010" width="12" style="1" bestFit="1" customWidth="1"/>
    <col min="11011" max="11011" width="22.28515625" style="1" customWidth="1"/>
    <col min="11012" max="11012" width="21.85546875" style="1" customWidth="1"/>
    <col min="11013" max="11013" width="12" style="1" bestFit="1" customWidth="1"/>
    <col min="11014" max="11014" width="12.85546875" style="1" customWidth="1"/>
    <col min="11015" max="11015" width="11.28515625" style="1" customWidth="1"/>
    <col min="11016" max="11016" width="12" style="1" bestFit="1" customWidth="1"/>
    <col min="11017" max="11265" width="11.42578125" style="1"/>
    <col min="11266" max="11266" width="12" style="1" bestFit="1" customWidth="1"/>
    <col min="11267" max="11267" width="22.28515625" style="1" customWidth="1"/>
    <col min="11268" max="11268" width="21.85546875" style="1" customWidth="1"/>
    <col min="11269" max="11269" width="12" style="1" bestFit="1" customWidth="1"/>
    <col min="11270" max="11270" width="12.85546875" style="1" customWidth="1"/>
    <col min="11271" max="11271" width="11.28515625" style="1" customWidth="1"/>
    <col min="11272" max="11272" width="12" style="1" bestFit="1" customWidth="1"/>
    <col min="11273" max="11521" width="11.42578125" style="1"/>
    <col min="11522" max="11522" width="12" style="1" bestFit="1" customWidth="1"/>
    <col min="11523" max="11523" width="22.28515625" style="1" customWidth="1"/>
    <col min="11524" max="11524" width="21.85546875" style="1" customWidth="1"/>
    <col min="11525" max="11525" width="12" style="1" bestFit="1" customWidth="1"/>
    <col min="11526" max="11526" width="12.85546875" style="1" customWidth="1"/>
    <col min="11527" max="11527" width="11.28515625" style="1" customWidth="1"/>
    <col min="11528" max="11528" width="12" style="1" bestFit="1" customWidth="1"/>
    <col min="11529" max="11777" width="11.42578125" style="1"/>
    <col min="11778" max="11778" width="12" style="1" bestFit="1" customWidth="1"/>
    <col min="11779" max="11779" width="22.28515625" style="1" customWidth="1"/>
    <col min="11780" max="11780" width="21.85546875" style="1" customWidth="1"/>
    <col min="11781" max="11781" width="12" style="1" bestFit="1" customWidth="1"/>
    <col min="11782" max="11782" width="12.85546875" style="1" customWidth="1"/>
    <col min="11783" max="11783" width="11.28515625" style="1" customWidth="1"/>
    <col min="11784" max="11784" width="12" style="1" bestFit="1" customWidth="1"/>
    <col min="11785" max="12033" width="11.42578125" style="1"/>
    <col min="12034" max="12034" width="12" style="1" bestFit="1" customWidth="1"/>
    <col min="12035" max="12035" width="22.28515625" style="1" customWidth="1"/>
    <col min="12036" max="12036" width="21.85546875" style="1" customWidth="1"/>
    <col min="12037" max="12037" width="12" style="1" bestFit="1" customWidth="1"/>
    <col min="12038" max="12038" width="12.85546875" style="1" customWidth="1"/>
    <col min="12039" max="12039" width="11.28515625" style="1" customWidth="1"/>
    <col min="12040" max="12040" width="12" style="1" bestFit="1" customWidth="1"/>
    <col min="12041" max="12289" width="11.42578125" style="1"/>
    <col min="12290" max="12290" width="12" style="1" bestFit="1" customWidth="1"/>
    <col min="12291" max="12291" width="22.28515625" style="1" customWidth="1"/>
    <col min="12292" max="12292" width="21.85546875" style="1" customWidth="1"/>
    <col min="12293" max="12293" width="12" style="1" bestFit="1" customWidth="1"/>
    <col min="12294" max="12294" width="12.85546875" style="1" customWidth="1"/>
    <col min="12295" max="12295" width="11.28515625" style="1" customWidth="1"/>
    <col min="12296" max="12296" width="12" style="1" bestFit="1" customWidth="1"/>
    <col min="12297" max="12545" width="11.42578125" style="1"/>
    <col min="12546" max="12546" width="12" style="1" bestFit="1" customWidth="1"/>
    <col min="12547" max="12547" width="22.28515625" style="1" customWidth="1"/>
    <col min="12548" max="12548" width="21.85546875" style="1" customWidth="1"/>
    <col min="12549" max="12549" width="12" style="1" bestFit="1" customWidth="1"/>
    <col min="12550" max="12550" width="12.85546875" style="1" customWidth="1"/>
    <col min="12551" max="12551" width="11.28515625" style="1" customWidth="1"/>
    <col min="12552" max="12552" width="12" style="1" bestFit="1" customWidth="1"/>
    <col min="12553" max="12801" width="11.42578125" style="1"/>
    <col min="12802" max="12802" width="12" style="1" bestFit="1" customWidth="1"/>
    <col min="12803" max="12803" width="22.28515625" style="1" customWidth="1"/>
    <col min="12804" max="12804" width="21.85546875" style="1" customWidth="1"/>
    <col min="12805" max="12805" width="12" style="1" bestFit="1" customWidth="1"/>
    <col min="12806" max="12806" width="12.85546875" style="1" customWidth="1"/>
    <col min="12807" max="12807" width="11.28515625" style="1" customWidth="1"/>
    <col min="12808" max="12808" width="12" style="1" bestFit="1" customWidth="1"/>
    <col min="12809" max="13057" width="11.42578125" style="1"/>
    <col min="13058" max="13058" width="12" style="1" bestFit="1" customWidth="1"/>
    <col min="13059" max="13059" width="22.28515625" style="1" customWidth="1"/>
    <col min="13060" max="13060" width="21.85546875" style="1" customWidth="1"/>
    <col min="13061" max="13061" width="12" style="1" bestFit="1" customWidth="1"/>
    <col min="13062" max="13062" width="12.85546875" style="1" customWidth="1"/>
    <col min="13063" max="13063" width="11.28515625" style="1" customWidth="1"/>
    <col min="13064" max="13064" width="12" style="1" bestFit="1" customWidth="1"/>
    <col min="13065" max="13313" width="11.42578125" style="1"/>
    <col min="13314" max="13314" width="12" style="1" bestFit="1" customWidth="1"/>
    <col min="13315" max="13315" width="22.28515625" style="1" customWidth="1"/>
    <col min="13316" max="13316" width="21.85546875" style="1" customWidth="1"/>
    <col min="13317" max="13317" width="12" style="1" bestFit="1" customWidth="1"/>
    <col min="13318" max="13318" width="12.85546875" style="1" customWidth="1"/>
    <col min="13319" max="13319" width="11.28515625" style="1" customWidth="1"/>
    <col min="13320" max="13320" width="12" style="1" bestFit="1" customWidth="1"/>
    <col min="13321" max="13569" width="11.42578125" style="1"/>
    <col min="13570" max="13570" width="12" style="1" bestFit="1" customWidth="1"/>
    <col min="13571" max="13571" width="22.28515625" style="1" customWidth="1"/>
    <col min="13572" max="13572" width="21.85546875" style="1" customWidth="1"/>
    <col min="13573" max="13573" width="12" style="1" bestFit="1" customWidth="1"/>
    <col min="13574" max="13574" width="12.85546875" style="1" customWidth="1"/>
    <col min="13575" max="13575" width="11.28515625" style="1" customWidth="1"/>
    <col min="13576" max="13576" width="12" style="1" bestFit="1" customWidth="1"/>
    <col min="13577" max="13825" width="11.42578125" style="1"/>
    <col min="13826" max="13826" width="12" style="1" bestFit="1" customWidth="1"/>
    <col min="13827" max="13827" width="22.28515625" style="1" customWidth="1"/>
    <col min="13828" max="13828" width="21.85546875" style="1" customWidth="1"/>
    <col min="13829" max="13829" width="12" style="1" bestFit="1" customWidth="1"/>
    <col min="13830" max="13830" width="12.85546875" style="1" customWidth="1"/>
    <col min="13831" max="13831" width="11.28515625" style="1" customWidth="1"/>
    <col min="13832" max="13832" width="12" style="1" bestFit="1" customWidth="1"/>
    <col min="13833" max="14081" width="11.42578125" style="1"/>
    <col min="14082" max="14082" width="12" style="1" bestFit="1" customWidth="1"/>
    <col min="14083" max="14083" width="22.28515625" style="1" customWidth="1"/>
    <col min="14084" max="14084" width="21.85546875" style="1" customWidth="1"/>
    <col min="14085" max="14085" width="12" style="1" bestFit="1" customWidth="1"/>
    <col min="14086" max="14086" width="12.85546875" style="1" customWidth="1"/>
    <col min="14087" max="14087" width="11.28515625" style="1" customWidth="1"/>
    <col min="14088" max="14088" width="12" style="1" bestFit="1" customWidth="1"/>
    <col min="14089" max="14337" width="11.42578125" style="1"/>
    <col min="14338" max="14338" width="12" style="1" bestFit="1" customWidth="1"/>
    <col min="14339" max="14339" width="22.28515625" style="1" customWidth="1"/>
    <col min="14340" max="14340" width="21.85546875" style="1" customWidth="1"/>
    <col min="14341" max="14341" width="12" style="1" bestFit="1" customWidth="1"/>
    <col min="14342" max="14342" width="12.85546875" style="1" customWidth="1"/>
    <col min="14343" max="14343" width="11.28515625" style="1" customWidth="1"/>
    <col min="14344" max="14344" width="12" style="1" bestFit="1" customWidth="1"/>
    <col min="14345" max="14593" width="11.42578125" style="1"/>
    <col min="14594" max="14594" width="12" style="1" bestFit="1" customWidth="1"/>
    <col min="14595" max="14595" width="22.28515625" style="1" customWidth="1"/>
    <col min="14596" max="14596" width="21.85546875" style="1" customWidth="1"/>
    <col min="14597" max="14597" width="12" style="1" bestFit="1" customWidth="1"/>
    <col min="14598" max="14598" width="12.85546875" style="1" customWidth="1"/>
    <col min="14599" max="14599" width="11.28515625" style="1" customWidth="1"/>
    <col min="14600" max="14600" width="12" style="1" bestFit="1" customWidth="1"/>
    <col min="14601" max="14849" width="11.42578125" style="1"/>
    <col min="14850" max="14850" width="12" style="1" bestFit="1" customWidth="1"/>
    <col min="14851" max="14851" width="22.28515625" style="1" customWidth="1"/>
    <col min="14852" max="14852" width="21.85546875" style="1" customWidth="1"/>
    <col min="14853" max="14853" width="12" style="1" bestFit="1" customWidth="1"/>
    <col min="14854" max="14854" width="12.85546875" style="1" customWidth="1"/>
    <col min="14855" max="14855" width="11.28515625" style="1" customWidth="1"/>
    <col min="14856" max="14856" width="12" style="1" bestFit="1" customWidth="1"/>
    <col min="14857" max="15105" width="11.42578125" style="1"/>
    <col min="15106" max="15106" width="12" style="1" bestFit="1" customWidth="1"/>
    <col min="15107" max="15107" width="22.28515625" style="1" customWidth="1"/>
    <col min="15108" max="15108" width="21.85546875" style="1" customWidth="1"/>
    <col min="15109" max="15109" width="12" style="1" bestFit="1" customWidth="1"/>
    <col min="15110" max="15110" width="12.85546875" style="1" customWidth="1"/>
    <col min="15111" max="15111" width="11.28515625" style="1" customWidth="1"/>
    <col min="15112" max="15112" width="12" style="1" bestFit="1" customWidth="1"/>
    <col min="15113" max="15361" width="11.42578125" style="1"/>
    <col min="15362" max="15362" width="12" style="1" bestFit="1" customWidth="1"/>
    <col min="15363" max="15363" width="22.28515625" style="1" customWidth="1"/>
    <col min="15364" max="15364" width="21.85546875" style="1" customWidth="1"/>
    <col min="15365" max="15365" width="12" style="1" bestFit="1" customWidth="1"/>
    <col min="15366" max="15366" width="12.85546875" style="1" customWidth="1"/>
    <col min="15367" max="15367" width="11.28515625" style="1" customWidth="1"/>
    <col min="15368" max="15368" width="12" style="1" bestFit="1" customWidth="1"/>
    <col min="15369" max="15617" width="11.42578125" style="1"/>
    <col min="15618" max="15618" width="12" style="1" bestFit="1" customWidth="1"/>
    <col min="15619" max="15619" width="22.28515625" style="1" customWidth="1"/>
    <col min="15620" max="15620" width="21.85546875" style="1" customWidth="1"/>
    <col min="15621" max="15621" width="12" style="1" bestFit="1" customWidth="1"/>
    <col min="15622" max="15622" width="12.85546875" style="1" customWidth="1"/>
    <col min="15623" max="15623" width="11.28515625" style="1" customWidth="1"/>
    <col min="15624" max="15624" width="12" style="1" bestFit="1" customWidth="1"/>
    <col min="15625" max="15873" width="11.42578125" style="1"/>
    <col min="15874" max="15874" width="12" style="1" bestFit="1" customWidth="1"/>
    <col min="15875" max="15875" width="22.28515625" style="1" customWidth="1"/>
    <col min="15876" max="15876" width="21.85546875" style="1" customWidth="1"/>
    <col min="15877" max="15877" width="12" style="1" bestFit="1" customWidth="1"/>
    <col min="15878" max="15878" width="12.85546875" style="1" customWidth="1"/>
    <col min="15879" max="15879" width="11.28515625" style="1" customWidth="1"/>
    <col min="15880" max="15880" width="12" style="1" bestFit="1" customWidth="1"/>
    <col min="15881" max="16129" width="11.42578125" style="1"/>
    <col min="16130" max="16130" width="12" style="1" bestFit="1" customWidth="1"/>
    <col min="16131" max="16131" width="22.28515625" style="1" customWidth="1"/>
    <col min="16132" max="16132" width="21.85546875" style="1" customWidth="1"/>
    <col min="16133" max="16133" width="12" style="1" bestFit="1" customWidth="1"/>
    <col min="16134" max="16134" width="12.85546875" style="1" customWidth="1"/>
    <col min="16135" max="16135" width="11.28515625" style="1" customWidth="1"/>
    <col min="16136" max="16136" width="12" style="1" bestFit="1" customWidth="1"/>
    <col min="16137" max="16384" width="11.42578125" style="1"/>
  </cols>
  <sheetData>
    <row r="1" spans="1:6">
      <c r="F1" s="2"/>
    </row>
    <row r="2" spans="1:6">
      <c r="F2" s="2"/>
    </row>
    <row r="6" spans="1:6" ht="24.95" customHeight="1">
      <c r="A6" s="20" t="s">
        <v>0</v>
      </c>
      <c r="B6" s="20"/>
      <c r="C6" s="20"/>
      <c r="D6" s="20"/>
    </row>
    <row r="7" spans="1:6">
      <c r="A7" s="3"/>
      <c r="B7" s="4"/>
      <c r="C7" s="4"/>
      <c r="D7" s="4"/>
    </row>
    <row r="8" spans="1:6" ht="45.75" customHeight="1">
      <c r="A8" s="5" t="s">
        <v>1</v>
      </c>
      <c r="B8" s="5" t="s">
        <v>2</v>
      </c>
      <c r="C8" s="6" t="s">
        <v>3</v>
      </c>
      <c r="D8" s="6" t="s">
        <v>4</v>
      </c>
    </row>
    <row r="9" spans="1:6" ht="13.5" customHeight="1">
      <c r="A9" s="7">
        <v>40544</v>
      </c>
      <c r="B9" s="8">
        <f>14918+3965</f>
        <v>18883</v>
      </c>
      <c r="C9" s="9" t="s">
        <v>5</v>
      </c>
      <c r="D9" s="9" t="s">
        <v>5</v>
      </c>
    </row>
    <row r="10" spans="1:6" ht="13.5" customHeight="1">
      <c r="A10" s="10">
        <v>40575</v>
      </c>
      <c r="B10" s="8">
        <f>14810+7133</f>
        <v>21943</v>
      </c>
      <c r="C10" s="11">
        <f>(B10-B9)/B9</f>
        <v>0.16205052163321507</v>
      </c>
      <c r="D10" s="9" t="s">
        <v>5</v>
      </c>
    </row>
    <row r="11" spans="1:6" ht="13.5" customHeight="1">
      <c r="A11" s="10">
        <v>40603</v>
      </c>
      <c r="B11" s="8">
        <f>18433+6027</f>
        <v>24460</v>
      </c>
      <c r="C11" s="11">
        <f t="shared" ref="C11:C74" si="0">(B11-B10)/B10</f>
        <v>0.11470628446429386</v>
      </c>
      <c r="D11" s="9" t="s">
        <v>5</v>
      </c>
    </row>
    <row r="12" spans="1:6" ht="13.5" customHeight="1">
      <c r="A12" s="10">
        <v>40634</v>
      </c>
      <c r="B12" s="8">
        <f>19281+5073</f>
        <v>24354</v>
      </c>
      <c r="C12" s="11">
        <f t="shared" si="0"/>
        <v>-4.3336058871627147E-3</v>
      </c>
      <c r="D12" s="9" t="s">
        <v>5</v>
      </c>
    </row>
    <row r="13" spans="1:6" ht="13.5" customHeight="1">
      <c r="A13" s="10">
        <v>40664</v>
      </c>
      <c r="B13" s="8">
        <f>26313+8016</f>
        <v>34329</v>
      </c>
      <c r="C13" s="11">
        <f t="shared" si="0"/>
        <v>0.40958364129095837</v>
      </c>
      <c r="D13" s="9" t="s">
        <v>5</v>
      </c>
    </row>
    <row r="14" spans="1:6" ht="13.5" customHeight="1">
      <c r="A14" s="10">
        <v>40695</v>
      </c>
      <c r="B14" s="8">
        <f>30520+11534</f>
        <v>42054</v>
      </c>
      <c r="C14" s="11">
        <f t="shared" si="0"/>
        <v>0.22502840164292581</v>
      </c>
      <c r="D14" s="9" t="s">
        <v>5</v>
      </c>
    </row>
    <row r="15" spans="1:6" ht="13.5" customHeight="1">
      <c r="A15" s="10">
        <v>40725</v>
      </c>
      <c r="B15" s="8">
        <f>33915+10522</f>
        <v>44437</v>
      </c>
      <c r="C15" s="11">
        <f t="shared" si="0"/>
        <v>5.6665239929614308E-2</v>
      </c>
      <c r="D15" s="9" t="s">
        <v>5</v>
      </c>
    </row>
    <row r="16" spans="1:6" ht="13.5" customHeight="1">
      <c r="A16" s="10">
        <v>40756</v>
      </c>
      <c r="B16" s="8">
        <f>31551+10262</f>
        <v>41813</v>
      </c>
      <c r="C16" s="11">
        <f t="shared" si="0"/>
        <v>-5.9049890856718502E-2</v>
      </c>
      <c r="D16" s="9" t="s">
        <v>5</v>
      </c>
    </row>
    <row r="17" spans="1:9" ht="13.5" customHeight="1">
      <c r="A17" s="10">
        <v>40787</v>
      </c>
      <c r="B17" s="8">
        <f>22986+9117</f>
        <v>32103</v>
      </c>
      <c r="C17" s="11">
        <f t="shared" si="0"/>
        <v>-0.23222442780953292</v>
      </c>
      <c r="D17" s="9" t="s">
        <v>5</v>
      </c>
    </row>
    <row r="18" spans="1:9" ht="13.5" customHeight="1">
      <c r="A18" s="10">
        <v>40817</v>
      </c>
      <c r="B18" s="8">
        <f>20759+5669</f>
        <v>26428</v>
      </c>
      <c r="C18" s="11">
        <f t="shared" si="0"/>
        <v>-0.17677475625330966</v>
      </c>
      <c r="D18" s="9" t="s">
        <v>5</v>
      </c>
    </row>
    <row r="19" spans="1:9" ht="13.5" customHeight="1">
      <c r="A19" s="10">
        <v>40848</v>
      </c>
      <c r="B19" s="8">
        <f>17099+5372</f>
        <v>22471</v>
      </c>
      <c r="C19" s="11">
        <f t="shared" si="0"/>
        <v>-0.14972756167700924</v>
      </c>
      <c r="D19" s="9" t="s">
        <v>5</v>
      </c>
    </row>
    <row r="20" spans="1:9" ht="13.5" customHeight="1">
      <c r="A20" s="10">
        <v>40878</v>
      </c>
      <c r="B20" s="8">
        <f>15966+7512</f>
        <v>23478</v>
      </c>
      <c r="C20" s="11">
        <f t="shared" si="0"/>
        <v>4.4813314939255042E-2</v>
      </c>
      <c r="D20" s="9" t="s">
        <v>5</v>
      </c>
    </row>
    <row r="21" spans="1:9">
      <c r="A21" s="10">
        <v>40909</v>
      </c>
      <c r="B21" s="8">
        <f>8522+15694</f>
        <v>24216</v>
      </c>
      <c r="C21" s="11">
        <f t="shared" si="0"/>
        <v>3.1433682596473292E-2</v>
      </c>
      <c r="D21" s="12">
        <f t="shared" ref="D21:D84" si="1">(B21-B9)/B9</f>
        <v>0.28242334374834505</v>
      </c>
    </row>
    <row r="22" spans="1:9">
      <c r="A22" s="10">
        <v>40940</v>
      </c>
      <c r="B22" s="8">
        <f>15112+7830</f>
        <v>22942</v>
      </c>
      <c r="C22" s="11">
        <f t="shared" si="0"/>
        <v>-5.2609844730756528E-2</v>
      </c>
      <c r="D22" s="12">
        <f t="shared" si="1"/>
        <v>4.5527047349952152E-2</v>
      </c>
    </row>
    <row r="23" spans="1:9">
      <c r="A23" s="10">
        <v>40969</v>
      </c>
      <c r="B23" s="8">
        <f>17363+6500</f>
        <v>23863</v>
      </c>
      <c r="C23" s="11">
        <f t="shared" si="0"/>
        <v>4.0144712753901142E-2</v>
      </c>
      <c r="D23" s="12">
        <f t="shared" si="1"/>
        <v>-2.4407195421095665E-2</v>
      </c>
    </row>
    <row r="24" spans="1:9">
      <c r="A24" s="10">
        <v>41000</v>
      </c>
      <c r="B24" s="8">
        <f>23600+6619</f>
        <v>30219</v>
      </c>
      <c r="C24" s="11">
        <f t="shared" si="0"/>
        <v>0.26635376943385158</v>
      </c>
      <c r="D24" s="12">
        <f t="shared" si="1"/>
        <v>0.2408228627740823</v>
      </c>
    </row>
    <row r="25" spans="1:9">
      <c r="A25" s="10">
        <v>41030</v>
      </c>
      <c r="B25" s="8">
        <f>33894+8817</f>
        <v>42711</v>
      </c>
      <c r="C25" s="11">
        <f t="shared" si="0"/>
        <v>0.41338230914325425</v>
      </c>
      <c r="D25" s="12">
        <f t="shared" si="1"/>
        <v>0.24416673949139212</v>
      </c>
    </row>
    <row r="26" spans="1:9">
      <c r="A26" s="10">
        <v>41061</v>
      </c>
      <c r="B26" s="8">
        <f>34180+11278</f>
        <v>45458</v>
      </c>
      <c r="C26" s="11">
        <f t="shared" si="0"/>
        <v>6.4315984172695559E-2</v>
      </c>
      <c r="D26" s="12">
        <f t="shared" si="1"/>
        <v>8.0943548770628246E-2</v>
      </c>
    </row>
    <row r="27" spans="1:9">
      <c r="A27" s="10">
        <v>41091</v>
      </c>
      <c r="B27" s="8">
        <f>38350+12934</f>
        <v>51284</v>
      </c>
      <c r="C27" s="11">
        <f t="shared" si="0"/>
        <v>0.12816225966826522</v>
      </c>
      <c r="D27" s="12">
        <f t="shared" si="1"/>
        <v>0.15408330895424985</v>
      </c>
      <c r="E27" s="13"/>
      <c r="F27" s="13"/>
      <c r="G27" s="13"/>
      <c r="H27" s="13"/>
      <c r="I27" s="13"/>
    </row>
    <row r="28" spans="1:9">
      <c r="A28" s="10">
        <v>41122</v>
      </c>
      <c r="B28" s="8">
        <f>36116+10648</f>
        <v>46764</v>
      </c>
      <c r="C28" s="11">
        <f t="shared" si="0"/>
        <v>-8.8136650807269318E-2</v>
      </c>
      <c r="D28" s="12">
        <f t="shared" si="1"/>
        <v>0.11840815057517996</v>
      </c>
      <c r="E28" s="13"/>
      <c r="F28" s="13"/>
      <c r="G28" s="13"/>
      <c r="H28" s="13"/>
      <c r="I28" s="13"/>
    </row>
    <row r="29" spans="1:9">
      <c r="A29" s="10">
        <v>41153</v>
      </c>
      <c r="B29" s="8">
        <f>26654+7142</f>
        <v>33796</v>
      </c>
      <c r="C29" s="11">
        <f t="shared" si="0"/>
        <v>-0.27730733042511335</v>
      </c>
      <c r="D29" s="12">
        <f t="shared" si="1"/>
        <v>5.273650437653802E-2</v>
      </c>
      <c r="E29" s="13"/>
      <c r="F29" s="13"/>
      <c r="G29" s="13"/>
      <c r="H29" s="13"/>
      <c r="I29" s="13"/>
    </row>
    <row r="30" spans="1:9">
      <c r="A30" s="10">
        <v>41183</v>
      </c>
      <c r="B30" s="8">
        <v>28413</v>
      </c>
      <c r="C30" s="11">
        <f t="shared" si="0"/>
        <v>-0.15927920463960232</v>
      </c>
      <c r="D30" s="12">
        <f t="shared" si="1"/>
        <v>7.5109732102315724E-2</v>
      </c>
    </row>
    <row r="31" spans="1:9">
      <c r="A31" s="10">
        <v>41214</v>
      </c>
      <c r="B31" s="8">
        <v>29798</v>
      </c>
      <c r="C31" s="11">
        <f t="shared" si="0"/>
        <v>4.8745292647731669E-2</v>
      </c>
      <c r="D31" s="12">
        <f t="shared" si="1"/>
        <v>0.32606470562057766</v>
      </c>
    </row>
    <row r="32" spans="1:9">
      <c r="A32" s="10">
        <v>41244</v>
      </c>
      <c r="B32" s="8">
        <f>17656+6702</f>
        <v>24358</v>
      </c>
      <c r="C32" s="11">
        <f t="shared" si="0"/>
        <v>-0.18256258809316062</v>
      </c>
      <c r="D32" s="12">
        <f t="shared" si="1"/>
        <v>3.7481897947014224E-2</v>
      </c>
    </row>
    <row r="33" spans="1:4">
      <c r="A33" s="10">
        <v>41275</v>
      </c>
      <c r="B33" s="8">
        <v>26434</v>
      </c>
      <c r="C33" s="11">
        <f t="shared" si="0"/>
        <v>8.5228672304786923E-2</v>
      </c>
      <c r="D33" s="12">
        <f t="shared" si="1"/>
        <v>9.1592335645853978E-2</v>
      </c>
    </row>
    <row r="34" spans="1:4">
      <c r="A34" s="10">
        <v>41306</v>
      </c>
      <c r="B34" s="8">
        <v>28196</v>
      </c>
      <c r="C34" s="11">
        <f t="shared" si="0"/>
        <v>6.6656578648709996E-2</v>
      </c>
      <c r="D34" s="12">
        <f t="shared" si="1"/>
        <v>0.22901229186644581</v>
      </c>
    </row>
    <row r="35" spans="1:4">
      <c r="A35" s="10">
        <v>41334</v>
      </c>
      <c r="B35" s="8">
        <v>25000</v>
      </c>
      <c r="C35" s="11">
        <f t="shared" si="0"/>
        <v>-0.11334941126400908</v>
      </c>
      <c r="D35" s="12">
        <f t="shared" si="1"/>
        <v>4.7646984871977535E-2</v>
      </c>
    </row>
    <row r="36" spans="1:4">
      <c r="A36" s="10">
        <v>41365</v>
      </c>
      <c r="B36" s="8">
        <v>27401</v>
      </c>
      <c r="C36" s="11">
        <f t="shared" si="0"/>
        <v>9.604E-2</v>
      </c>
      <c r="D36" s="12">
        <f t="shared" si="1"/>
        <v>-9.3252589430490751E-2</v>
      </c>
    </row>
    <row r="37" spans="1:4">
      <c r="A37" s="10">
        <v>41395</v>
      </c>
      <c r="B37" s="8">
        <v>46685</v>
      </c>
      <c r="C37" s="11">
        <f t="shared" si="0"/>
        <v>0.70376993540381738</v>
      </c>
      <c r="D37" s="12">
        <f t="shared" si="1"/>
        <v>9.304394652431458E-2</v>
      </c>
    </row>
    <row r="38" spans="1:4">
      <c r="A38" s="10">
        <v>41426</v>
      </c>
      <c r="B38" s="8">
        <v>47756</v>
      </c>
      <c r="C38" s="11">
        <f t="shared" si="0"/>
        <v>2.2940987469208526E-2</v>
      </c>
      <c r="D38" s="12">
        <f t="shared" si="1"/>
        <v>5.0552158035989267E-2</v>
      </c>
    </row>
    <row r="39" spans="1:4">
      <c r="A39" s="10">
        <v>41456</v>
      </c>
      <c r="B39" s="8">
        <v>45263</v>
      </c>
      <c r="C39" s="11">
        <f t="shared" si="0"/>
        <v>-5.2202864561521067E-2</v>
      </c>
      <c r="D39" s="12">
        <f t="shared" si="1"/>
        <v>-0.11740503860853288</v>
      </c>
    </row>
    <row r="40" spans="1:4">
      <c r="A40" s="10">
        <v>41487</v>
      </c>
      <c r="B40" s="8">
        <v>48506</v>
      </c>
      <c r="C40" s="11">
        <f t="shared" si="0"/>
        <v>7.1647924353224493E-2</v>
      </c>
      <c r="D40" s="12">
        <f t="shared" si="1"/>
        <v>3.72508767427936E-2</v>
      </c>
    </row>
    <row r="41" spans="1:4">
      <c r="A41" s="10">
        <v>41518</v>
      </c>
      <c r="B41" s="8">
        <v>36429</v>
      </c>
      <c r="C41" s="11">
        <f t="shared" si="0"/>
        <v>-0.24897950768977034</v>
      </c>
      <c r="D41" s="12">
        <f t="shared" si="1"/>
        <v>7.7908628240028407E-2</v>
      </c>
    </row>
    <row r="42" spans="1:4">
      <c r="A42" s="10">
        <v>41548</v>
      </c>
      <c r="B42" s="8">
        <v>27396</v>
      </c>
      <c r="C42" s="11">
        <f t="shared" si="0"/>
        <v>-0.24796178868483901</v>
      </c>
      <c r="D42" s="12">
        <f t="shared" si="1"/>
        <v>-3.5793474817865059E-2</v>
      </c>
    </row>
    <row r="43" spans="1:4">
      <c r="A43" s="10">
        <v>41579</v>
      </c>
      <c r="B43" s="8">
        <v>23159</v>
      </c>
      <c r="C43" s="11">
        <f t="shared" si="0"/>
        <v>-0.15465761425025551</v>
      </c>
      <c r="D43" s="12">
        <f t="shared" si="1"/>
        <v>-0.22280018793207598</v>
      </c>
    </row>
    <row r="44" spans="1:4">
      <c r="A44" s="10">
        <v>41609</v>
      </c>
      <c r="B44" s="8">
        <v>28836</v>
      </c>
      <c r="C44" s="11">
        <f t="shared" si="0"/>
        <v>0.24513148236106913</v>
      </c>
      <c r="D44" s="12">
        <f t="shared" si="1"/>
        <v>0.1838410378520404</v>
      </c>
    </row>
    <row r="45" spans="1:4">
      <c r="A45" s="10">
        <v>41640</v>
      </c>
      <c r="B45" s="8">
        <v>30422</v>
      </c>
      <c r="C45" s="11">
        <f t="shared" si="0"/>
        <v>5.5000693577472601E-2</v>
      </c>
      <c r="D45" s="12">
        <f t="shared" si="1"/>
        <v>0.1508663085420292</v>
      </c>
    </row>
    <row r="46" spans="1:4">
      <c r="A46" s="10">
        <v>41671</v>
      </c>
      <c r="B46" s="8">
        <v>27337</v>
      </c>
      <c r="C46" s="11">
        <f t="shared" si="0"/>
        <v>-0.10140687660245874</v>
      </c>
      <c r="D46" s="12">
        <f t="shared" si="1"/>
        <v>-3.0465314228968646E-2</v>
      </c>
    </row>
    <row r="47" spans="1:4">
      <c r="A47" s="10">
        <v>41699</v>
      </c>
      <c r="B47" s="8">
        <v>26517</v>
      </c>
      <c r="C47" s="11">
        <f t="shared" si="0"/>
        <v>-2.9995976149540915E-2</v>
      </c>
      <c r="D47" s="12">
        <f t="shared" si="1"/>
        <v>6.0679999999999998E-2</v>
      </c>
    </row>
    <row r="48" spans="1:4">
      <c r="A48" s="10">
        <v>41730</v>
      </c>
      <c r="B48" s="8">
        <v>28394</v>
      </c>
      <c r="C48" s="11">
        <f t="shared" si="0"/>
        <v>7.0784779575366746E-2</v>
      </c>
      <c r="D48" s="12">
        <f t="shared" si="1"/>
        <v>3.623955330097442E-2</v>
      </c>
    </row>
    <row r="49" spans="1:12">
      <c r="A49" s="10">
        <v>41760</v>
      </c>
      <c r="B49" s="8">
        <v>37708</v>
      </c>
      <c r="C49" s="11">
        <f t="shared" si="0"/>
        <v>0.32802704796788051</v>
      </c>
      <c r="D49" s="12">
        <f t="shared" si="1"/>
        <v>-0.19228874370782906</v>
      </c>
    </row>
    <row r="50" spans="1:12">
      <c r="A50" s="10">
        <v>41791</v>
      </c>
      <c r="B50" s="8">
        <v>46408</v>
      </c>
      <c r="C50" s="11">
        <f t="shared" si="0"/>
        <v>0.23072027156041158</v>
      </c>
      <c r="D50" s="12">
        <f t="shared" si="1"/>
        <v>-2.8226819666638748E-2</v>
      </c>
    </row>
    <row r="51" spans="1:12">
      <c r="A51" s="10">
        <v>41821</v>
      </c>
      <c r="B51" s="8">
        <f>36518+11819</f>
        <v>48337</v>
      </c>
      <c r="C51" s="11">
        <f t="shared" si="0"/>
        <v>4.1566109291501466E-2</v>
      </c>
      <c r="D51" s="12">
        <f t="shared" si="1"/>
        <v>6.7914190398338597E-2</v>
      </c>
    </row>
    <row r="52" spans="1:12" ht="13.5" customHeight="1">
      <c r="A52" s="10">
        <v>41852</v>
      </c>
      <c r="B52" s="8">
        <f>30048+9410</f>
        <v>39458</v>
      </c>
      <c r="C52" s="11">
        <f t="shared" si="0"/>
        <v>-0.18368951320934274</v>
      </c>
      <c r="D52" s="12">
        <f t="shared" si="1"/>
        <v>-0.18653362470622192</v>
      </c>
    </row>
    <row r="53" spans="1:12" ht="13.5" customHeight="1">
      <c r="A53" s="10">
        <v>41883</v>
      </c>
      <c r="B53" s="8">
        <f>24318+7117</f>
        <v>31435</v>
      </c>
      <c r="C53" s="11">
        <f t="shared" si="0"/>
        <v>-0.20333012316893911</v>
      </c>
      <c r="D53" s="12">
        <f t="shared" si="1"/>
        <v>-0.13708858327156936</v>
      </c>
    </row>
    <row r="54" spans="1:12" ht="13.5" customHeight="1">
      <c r="A54" s="10">
        <v>41913</v>
      </c>
      <c r="B54" s="8">
        <v>35228</v>
      </c>
      <c r="C54" s="11">
        <f t="shared" si="0"/>
        <v>0.1206616828376014</v>
      </c>
      <c r="D54" s="12">
        <f t="shared" si="1"/>
        <v>0.28588115053292451</v>
      </c>
    </row>
    <row r="55" spans="1:12" ht="13.5" customHeight="1">
      <c r="A55" s="10">
        <v>41944</v>
      </c>
      <c r="B55" s="8">
        <v>24088</v>
      </c>
      <c r="C55" s="11">
        <f t="shared" si="0"/>
        <v>-0.31622572953332578</v>
      </c>
      <c r="D55" s="12">
        <f t="shared" si="1"/>
        <v>4.011399455935058E-2</v>
      </c>
    </row>
    <row r="56" spans="1:12" ht="13.5" customHeight="1">
      <c r="A56" s="10">
        <v>41974</v>
      </c>
      <c r="B56" s="8">
        <v>25288</v>
      </c>
      <c r="C56" s="11">
        <f t="shared" si="0"/>
        <v>4.9817336433078709E-2</v>
      </c>
      <c r="D56" s="12">
        <f t="shared" si="1"/>
        <v>-0.12304064363989457</v>
      </c>
    </row>
    <row r="57" spans="1:12" ht="13.5" customHeight="1">
      <c r="A57" s="10">
        <v>42005</v>
      </c>
      <c r="B57" s="8">
        <f>18602+7203</f>
        <v>25805</v>
      </c>
      <c r="C57" s="11">
        <f t="shared" si="0"/>
        <v>2.0444479595064853E-2</v>
      </c>
      <c r="D57" s="12">
        <f t="shared" si="1"/>
        <v>-0.15176516994280456</v>
      </c>
    </row>
    <row r="58" spans="1:12" ht="13.5" customHeight="1">
      <c r="A58" s="10">
        <v>42036</v>
      </c>
      <c r="B58" s="8">
        <v>25840</v>
      </c>
      <c r="C58" s="11">
        <f t="shared" si="0"/>
        <v>1.3563262933540012E-3</v>
      </c>
      <c r="D58" s="12">
        <f t="shared" si="1"/>
        <v>-5.4760946702271648E-2</v>
      </c>
    </row>
    <row r="59" spans="1:12" ht="13.5" customHeight="1">
      <c r="A59" s="10">
        <v>42064</v>
      </c>
      <c r="B59" s="8">
        <f>22111+8796</f>
        <v>30907</v>
      </c>
      <c r="C59" s="11">
        <f t="shared" si="0"/>
        <v>0.19609133126934986</v>
      </c>
      <c r="D59" s="12">
        <f t="shared" si="1"/>
        <v>0.16555417279481088</v>
      </c>
    </row>
    <row r="60" spans="1:12" ht="13.5" customHeight="1">
      <c r="A60" s="10">
        <v>42095</v>
      </c>
      <c r="B60" s="8">
        <v>36882</v>
      </c>
      <c r="C60" s="11">
        <f t="shared" si="0"/>
        <v>0.19332190118743325</v>
      </c>
      <c r="D60" s="12">
        <f t="shared" si="1"/>
        <v>0.29893639501303093</v>
      </c>
      <c r="E60" s="11"/>
      <c r="F60" s="11"/>
      <c r="G60" s="11"/>
    </row>
    <row r="61" spans="1:12" ht="13.5" customHeight="1">
      <c r="A61" s="10">
        <v>42125</v>
      </c>
      <c r="B61" s="8">
        <v>39674</v>
      </c>
      <c r="C61" s="14">
        <f t="shared" si="0"/>
        <v>7.5700883900005428E-2</v>
      </c>
      <c r="D61" s="15">
        <f t="shared" si="1"/>
        <v>5.2137477458364272E-2</v>
      </c>
      <c r="E61" s="11"/>
      <c r="F61" s="11"/>
      <c r="G61" s="11"/>
    </row>
    <row r="62" spans="1:12" ht="13.5" customHeight="1">
      <c r="A62" s="10">
        <v>42156</v>
      </c>
      <c r="B62" s="8">
        <v>41832</v>
      </c>
      <c r="C62" s="14">
        <f t="shared" si="0"/>
        <v>5.4393305439330547E-2</v>
      </c>
      <c r="D62" s="15">
        <f t="shared" si="1"/>
        <v>-9.8603689019134633E-2</v>
      </c>
    </row>
    <row r="63" spans="1:12" ht="13.5" customHeight="1">
      <c r="A63" s="10">
        <v>42186</v>
      </c>
      <c r="B63" s="8">
        <v>50373</v>
      </c>
      <c r="C63" s="14">
        <f t="shared" si="0"/>
        <v>0.20417383820998278</v>
      </c>
      <c r="D63" s="15">
        <f t="shared" si="1"/>
        <v>4.212094254918592E-2</v>
      </c>
      <c r="L63" s="11"/>
    </row>
    <row r="64" spans="1:12" ht="13.5" customHeight="1">
      <c r="A64" s="10">
        <v>42217</v>
      </c>
      <c r="B64" s="8">
        <v>39163</v>
      </c>
      <c r="C64" s="14">
        <f t="shared" si="0"/>
        <v>-0.22253985269886645</v>
      </c>
      <c r="D64" s="15">
        <f t="shared" si="1"/>
        <v>-7.4763039180901214E-3</v>
      </c>
      <c r="L64" s="11"/>
    </row>
    <row r="65" spans="1:12" ht="13.5" customHeight="1">
      <c r="A65" s="10">
        <v>42248</v>
      </c>
      <c r="B65" s="8">
        <v>37673</v>
      </c>
      <c r="C65" s="14">
        <f t="shared" si="0"/>
        <v>-3.8046114955442641E-2</v>
      </c>
      <c r="D65" s="15">
        <f t="shared" si="1"/>
        <v>0.19844122793065055</v>
      </c>
      <c r="L65" s="11"/>
    </row>
    <row r="66" spans="1:12" ht="13.5" customHeight="1">
      <c r="A66" s="10">
        <v>42278</v>
      </c>
      <c r="B66" s="8">
        <v>32406</v>
      </c>
      <c r="C66" s="14">
        <f t="shared" si="0"/>
        <v>-0.13980835080827117</v>
      </c>
      <c r="D66" s="15">
        <f t="shared" si="1"/>
        <v>-8.0106733280345177E-2</v>
      </c>
      <c r="H66" s="11"/>
      <c r="I66" s="11"/>
      <c r="J66" s="11"/>
      <c r="K66" s="11"/>
      <c r="L66" s="11"/>
    </row>
    <row r="67" spans="1:12" ht="13.5" customHeight="1">
      <c r="A67" s="10">
        <v>42309</v>
      </c>
      <c r="B67" s="8">
        <v>23746</v>
      </c>
      <c r="C67" s="14">
        <f t="shared" si="0"/>
        <v>-0.26723446275381102</v>
      </c>
      <c r="D67" s="15">
        <f t="shared" si="1"/>
        <v>-1.4197940883427433E-2</v>
      </c>
      <c r="E67" s="11"/>
      <c r="F67" s="11"/>
      <c r="G67" s="11"/>
      <c r="H67" s="11"/>
      <c r="I67" s="11"/>
      <c r="J67" s="11"/>
      <c r="K67" s="11"/>
      <c r="L67" s="11"/>
    </row>
    <row r="68" spans="1:12">
      <c r="A68" s="10">
        <v>42339</v>
      </c>
      <c r="B68" s="8">
        <v>23068</v>
      </c>
      <c r="C68" s="14">
        <f t="shared" si="0"/>
        <v>-2.8552177208793061E-2</v>
      </c>
      <c r="D68" s="15">
        <f t="shared" si="1"/>
        <v>-8.7788674470104397E-2</v>
      </c>
      <c r="E68" s="11"/>
      <c r="F68" s="11"/>
      <c r="G68" s="11"/>
      <c r="H68" s="11"/>
      <c r="I68" s="11"/>
      <c r="J68" s="11"/>
      <c r="K68" s="11"/>
      <c r="L68" s="11"/>
    </row>
    <row r="69" spans="1:12">
      <c r="A69" s="10">
        <v>42370</v>
      </c>
      <c r="B69" s="8">
        <v>27507</v>
      </c>
      <c r="C69" s="14">
        <f t="shared" si="0"/>
        <v>0.19243107334836138</v>
      </c>
      <c r="D69" s="15">
        <f t="shared" si="1"/>
        <v>6.5956210036814567E-2</v>
      </c>
      <c r="G69" s="11"/>
      <c r="H69" s="11"/>
      <c r="I69" s="11"/>
      <c r="J69" s="11"/>
      <c r="K69" s="11"/>
      <c r="L69" s="11"/>
    </row>
    <row r="70" spans="1:12">
      <c r="A70" s="10">
        <v>42401</v>
      </c>
      <c r="B70" s="8">
        <v>27911</v>
      </c>
      <c r="C70" s="14">
        <f t="shared" si="0"/>
        <v>1.4687170538408406E-2</v>
      </c>
      <c r="D70" s="15">
        <f t="shared" si="1"/>
        <v>8.0147058823529418E-2</v>
      </c>
      <c r="G70" s="11"/>
      <c r="H70" s="11"/>
      <c r="I70" s="11"/>
    </row>
    <row r="71" spans="1:12">
      <c r="A71" s="10">
        <v>42430</v>
      </c>
      <c r="B71" s="8">
        <f>21168+6634</f>
        <v>27802</v>
      </c>
      <c r="C71" s="14">
        <f t="shared" si="0"/>
        <v>-3.9052703235283579E-3</v>
      </c>
      <c r="D71" s="15">
        <f t="shared" si="1"/>
        <v>-0.1004626783576536</v>
      </c>
      <c r="E71" s="11"/>
      <c r="F71" s="11"/>
      <c r="G71" s="11"/>
      <c r="H71" s="11"/>
      <c r="I71" s="11"/>
    </row>
    <row r="72" spans="1:12">
      <c r="A72" s="10">
        <v>42461</v>
      </c>
      <c r="B72" s="8">
        <f>24279+7914</f>
        <v>32193</v>
      </c>
      <c r="C72" s="14">
        <f t="shared" si="0"/>
        <v>0.15793827782173944</v>
      </c>
      <c r="D72" s="15">
        <f t="shared" si="1"/>
        <v>-0.12713518789653488</v>
      </c>
      <c r="E72" s="11"/>
    </row>
    <row r="73" spans="1:12">
      <c r="A73" s="10">
        <v>42491</v>
      </c>
      <c r="B73" s="8">
        <f>36362+10802</f>
        <v>47164</v>
      </c>
      <c r="C73" s="14">
        <f t="shared" si="0"/>
        <v>0.46503898362998169</v>
      </c>
      <c r="D73" s="15">
        <f t="shared" si="1"/>
        <v>0.18878862731259768</v>
      </c>
    </row>
    <row r="74" spans="1:12">
      <c r="A74" s="10">
        <v>42522</v>
      </c>
      <c r="B74" s="8">
        <f>41519+14386</f>
        <v>55905</v>
      </c>
      <c r="C74" s="14">
        <f t="shared" si="0"/>
        <v>0.18533203290645409</v>
      </c>
      <c r="D74" s="15">
        <f t="shared" si="1"/>
        <v>0.33641709695926564</v>
      </c>
    </row>
    <row r="75" spans="1:12">
      <c r="A75" s="10">
        <v>42552</v>
      </c>
      <c r="B75" s="8">
        <f>40236+13876</f>
        <v>54112</v>
      </c>
      <c r="C75" s="14">
        <f t="shared" ref="C75:C108" si="2">(B75-B74)/B74</f>
        <v>-3.2072265450317501E-2</v>
      </c>
      <c r="D75" s="15">
        <f t="shared" si="1"/>
        <v>7.4226272010799441E-2</v>
      </c>
    </row>
    <row r="76" spans="1:12">
      <c r="A76" s="10">
        <v>42583</v>
      </c>
      <c r="B76" s="8">
        <f>30917+17734</f>
        <v>48651</v>
      </c>
      <c r="C76" s="14">
        <f t="shared" si="2"/>
        <v>-0.10092031342400946</v>
      </c>
      <c r="D76" s="15">
        <f t="shared" si="1"/>
        <v>0.24226948905855017</v>
      </c>
    </row>
    <row r="77" spans="1:12">
      <c r="A77" s="10">
        <v>42614</v>
      </c>
      <c r="B77" s="8">
        <f>28300+7971</f>
        <v>36271</v>
      </c>
      <c r="C77" s="14">
        <f t="shared" si="2"/>
        <v>-0.25446547861297814</v>
      </c>
      <c r="D77" s="15">
        <f t="shared" si="1"/>
        <v>-3.7214981551774481E-2</v>
      </c>
    </row>
    <row r="78" spans="1:12">
      <c r="A78" s="10">
        <v>42644</v>
      </c>
      <c r="B78" s="8">
        <f>21243+6227</f>
        <v>27470</v>
      </c>
      <c r="C78" s="14">
        <f t="shared" si="2"/>
        <v>-0.24264563976730721</v>
      </c>
      <c r="D78" s="15">
        <f t="shared" si="1"/>
        <v>-0.15231747207307289</v>
      </c>
    </row>
    <row r="79" spans="1:12">
      <c r="A79" s="10">
        <v>42675</v>
      </c>
      <c r="B79" s="8">
        <f>17408+5062</f>
        <v>22470</v>
      </c>
      <c r="C79" s="14">
        <f t="shared" si="2"/>
        <v>-0.18201674554058975</v>
      </c>
      <c r="D79" s="15">
        <f t="shared" si="1"/>
        <v>-5.37353659563716E-2</v>
      </c>
    </row>
    <row r="80" spans="1:12">
      <c r="A80" s="10">
        <v>42705</v>
      </c>
      <c r="B80" s="8">
        <f>17733+6274</f>
        <v>24007</v>
      </c>
      <c r="C80" s="14">
        <f t="shared" si="2"/>
        <v>6.8402314196706726E-2</v>
      </c>
      <c r="D80" s="15">
        <f t="shared" si="1"/>
        <v>4.0705739552627018E-2</v>
      </c>
    </row>
    <row r="81" spans="1:8">
      <c r="A81" s="10">
        <v>42736</v>
      </c>
      <c r="B81" s="8">
        <f>17514+6458</f>
        <v>23972</v>
      </c>
      <c r="C81" s="14">
        <f t="shared" si="2"/>
        <v>-1.457908110134544E-3</v>
      </c>
      <c r="D81" s="15">
        <f t="shared" si="1"/>
        <v>-0.12851274221107353</v>
      </c>
    </row>
    <row r="82" spans="1:8" ht="14.25">
      <c r="A82" s="10">
        <v>42767</v>
      </c>
      <c r="B82" s="8">
        <v>22010</v>
      </c>
      <c r="C82" s="14">
        <f t="shared" si="2"/>
        <v>-8.1845486400800929E-2</v>
      </c>
      <c r="D82" s="15">
        <f t="shared" si="1"/>
        <v>-0.21142201999211779</v>
      </c>
      <c r="E82" s="16"/>
      <c r="F82" s="17"/>
      <c r="G82" s="17"/>
      <c r="H82" s="17"/>
    </row>
    <row r="83" spans="1:8">
      <c r="A83" s="10">
        <v>42795</v>
      </c>
      <c r="B83" s="8">
        <v>28243</v>
      </c>
      <c r="C83" s="14">
        <f t="shared" si="2"/>
        <v>0.28318945933666517</v>
      </c>
      <c r="D83" s="15">
        <f t="shared" si="1"/>
        <v>1.5862168189338898E-2</v>
      </c>
    </row>
    <row r="84" spans="1:8">
      <c r="A84" s="10">
        <v>42826</v>
      </c>
      <c r="B84" s="8">
        <v>25607</v>
      </c>
      <c r="C84" s="14">
        <f t="shared" si="2"/>
        <v>-9.3332861239953269E-2</v>
      </c>
      <c r="D84" s="15">
        <f t="shared" si="1"/>
        <v>-0.20457863510701085</v>
      </c>
    </row>
    <row r="85" spans="1:8">
      <c r="A85" s="10">
        <v>42856</v>
      </c>
      <c r="B85" s="8">
        <v>33832</v>
      </c>
      <c r="C85" s="14">
        <f t="shared" si="2"/>
        <v>0.32120123403756784</v>
      </c>
      <c r="D85" s="15">
        <f t="shared" ref="D85:D148" si="3">(B85-B73)/B73</f>
        <v>-0.28267322534136208</v>
      </c>
    </row>
    <row r="86" spans="1:8">
      <c r="A86" s="10">
        <v>42887</v>
      </c>
      <c r="B86" s="8">
        <v>43813</v>
      </c>
      <c r="C86" s="14">
        <f t="shared" si="2"/>
        <v>0.29501655237644836</v>
      </c>
      <c r="D86" s="15">
        <f t="shared" si="3"/>
        <v>-0.21629550129684286</v>
      </c>
    </row>
    <row r="87" spans="1:8">
      <c r="A87" s="10">
        <v>42917</v>
      </c>
      <c r="B87" s="8">
        <v>44985</v>
      </c>
      <c r="C87" s="14">
        <f t="shared" si="2"/>
        <v>2.6750051354620774E-2</v>
      </c>
      <c r="D87" s="15">
        <f t="shared" si="3"/>
        <v>-0.16866868716735658</v>
      </c>
    </row>
    <row r="88" spans="1:8">
      <c r="A88" s="10">
        <v>42948</v>
      </c>
      <c r="B88" s="8">
        <v>38778</v>
      </c>
      <c r="C88" s="14">
        <f t="shared" si="2"/>
        <v>-0.13797932644214739</v>
      </c>
      <c r="D88" s="15">
        <f t="shared" si="3"/>
        <v>-0.20293519146574582</v>
      </c>
    </row>
    <row r="89" spans="1:8">
      <c r="A89" s="10">
        <v>42979</v>
      </c>
      <c r="B89" s="8">
        <v>32640</v>
      </c>
      <c r="C89" s="14">
        <f t="shared" si="2"/>
        <v>-0.15828562587033884</v>
      </c>
      <c r="D89" s="15">
        <f t="shared" si="3"/>
        <v>-0.10010752391717902</v>
      </c>
    </row>
    <row r="90" spans="1:8">
      <c r="A90" s="10">
        <v>43009</v>
      </c>
      <c r="B90" s="8">
        <v>27235</v>
      </c>
      <c r="C90" s="14">
        <f t="shared" si="2"/>
        <v>-0.16559436274509803</v>
      </c>
      <c r="D90" s="15">
        <f t="shared" si="3"/>
        <v>-8.5547870404077183E-3</v>
      </c>
    </row>
    <row r="91" spans="1:8" ht="12" customHeight="1">
      <c r="A91" s="10">
        <v>43040</v>
      </c>
      <c r="B91" s="8">
        <v>22712</v>
      </c>
      <c r="C91" s="14">
        <f t="shared" si="2"/>
        <v>-0.16607306774371214</v>
      </c>
      <c r="D91" s="15">
        <f t="shared" si="3"/>
        <v>1.0769915442812639E-2</v>
      </c>
    </row>
    <row r="92" spans="1:8">
      <c r="A92" s="10">
        <v>43070</v>
      </c>
      <c r="B92" s="8">
        <v>20837</v>
      </c>
      <c r="C92" s="14">
        <f t="shared" si="2"/>
        <v>-8.2555477280732648E-2</v>
      </c>
      <c r="D92" s="15">
        <f t="shared" si="3"/>
        <v>-0.13204482026075728</v>
      </c>
      <c r="E92" s="16"/>
      <c r="F92" s="16"/>
    </row>
    <row r="93" spans="1:8">
      <c r="A93" s="10">
        <v>43101</v>
      </c>
      <c r="B93" s="8">
        <v>20817</v>
      </c>
      <c r="C93" s="14">
        <f t="shared" si="2"/>
        <v>-9.5983106973172719E-4</v>
      </c>
      <c r="D93" s="15">
        <f t="shared" si="3"/>
        <v>-0.13161188052728182</v>
      </c>
    </row>
    <row r="94" spans="1:8">
      <c r="A94" s="10">
        <v>43132</v>
      </c>
      <c r="B94" s="8">
        <v>19699</v>
      </c>
      <c r="C94" s="14">
        <f t="shared" si="2"/>
        <v>-5.3706105586780038E-2</v>
      </c>
      <c r="D94" s="15">
        <f t="shared" si="3"/>
        <v>-0.10499772830531577</v>
      </c>
    </row>
    <row r="95" spans="1:8">
      <c r="A95" s="10">
        <v>43160</v>
      </c>
      <c r="B95" s="8">
        <v>23362</v>
      </c>
      <c r="C95" s="14">
        <f t="shared" si="2"/>
        <v>0.1859485253058531</v>
      </c>
      <c r="D95" s="15">
        <f t="shared" si="3"/>
        <v>-0.17282158410933682</v>
      </c>
    </row>
    <row r="96" spans="1:8">
      <c r="A96" s="10">
        <v>43191</v>
      </c>
      <c r="B96" s="8">
        <v>22372</v>
      </c>
      <c r="C96" s="14">
        <f t="shared" si="2"/>
        <v>-4.2376508860542762E-2</v>
      </c>
      <c r="D96" s="15">
        <f t="shared" si="3"/>
        <v>-0.12633264341781544</v>
      </c>
    </row>
    <row r="97" spans="1:4">
      <c r="A97" s="10">
        <v>43221</v>
      </c>
      <c r="B97" s="8">
        <v>31300</v>
      </c>
      <c r="C97" s="14">
        <f t="shared" si="2"/>
        <v>0.3990702664044341</v>
      </c>
      <c r="D97" s="15">
        <f t="shared" si="3"/>
        <v>-7.4840387798533928E-2</v>
      </c>
    </row>
    <row r="98" spans="1:4">
      <c r="A98" s="10">
        <v>43252</v>
      </c>
      <c r="B98" s="8">
        <v>44893</v>
      </c>
      <c r="C98" s="14">
        <f t="shared" si="2"/>
        <v>0.43428115015974439</v>
      </c>
      <c r="D98" s="15">
        <f t="shared" si="3"/>
        <v>2.4650217971834844E-2</v>
      </c>
    </row>
    <row r="99" spans="1:4">
      <c r="A99" s="10">
        <v>43282</v>
      </c>
      <c r="B99" s="8">
        <v>50913</v>
      </c>
      <c r="C99" s="14">
        <f t="shared" si="2"/>
        <v>0.13409662976410577</v>
      </c>
      <c r="D99" s="15">
        <f t="shared" si="3"/>
        <v>0.13177725908636212</v>
      </c>
    </row>
    <row r="100" spans="1:4">
      <c r="A100" s="10">
        <v>43313</v>
      </c>
      <c r="B100" s="8">
        <v>45026</v>
      </c>
      <c r="C100" s="14">
        <f t="shared" si="2"/>
        <v>-0.11562862137371595</v>
      </c>
      <c r="D100" s="15">
        <f t="shared" si="3"/>
        <v>0.16112228583217289</v>
      </c>
    </row>
    <row r="101" spans="1:4">
      <c r="A101" s="10">
        <v>43344</v>
      </c>
      <c r="B101" s="8">
        <v>29287</v>
      </c>
      <c r="C101" s="14">
        <f t="shared" si="2"/>
        <v>-0.34955359125838403</v>
      </c>
      <c r="D101" s="15">
        <f t="shared" si="3"/>
        <v>-0.10272671568627451</v>
      </c>
    </row>
    <row r="102" spans="1:4">
      <c r="A102" s="10">
        <v>43374</v>
      </c>
      <c r="B102" s="8">
        <v>40633</v>
      </c>
      <c r="C102" s="14">
        <f t="shared" si="2"/>
        <v>0.38740738211493153</v>
      </c>
      <c r="D102" s="15">
        <f t="shared" si="3"/>
        <v>0.49194051771617403</v>
      </c>
    </row>
    <row r="103" spans="1:4">
      <c r="A103" s="10">
        <v>43405</v>
      </c>
      <c r="B103" s="8">
        <f>+'[1]2018_0301010-Cuadro_III_2 (14)'!L20+'[1]2018_0301010-Cuadro_III_2 (14)'!N20</f>
        <v>26075</v>
      </c>
      <c r="C103" s="14">
        <f t="shared" si="2"/>
        <v>-0.35828021558831491</v>
      </c>
      <c r="D103" s="15">
        <f t="shared" si="3"/>
        <v>0.14807150405072209</v>
      </c>
    </row>
    <row r="104" spans="1:4">
      <c r="A104" s="10">
        <v>43435</v>
      </c>
      <c r="B104" s="8">
        <v>21068</v>
      </c>
      <c r="C104" s="14">
        <f>(B104-B103)/B103</f>
        <v>-0.19202301054650048</v>
      </c>
      <c r="D104" s="15">
        <f t="shared" si="3"/>
        <v>1.1086048855401449E-2</v>
      </c>
    </row>
    <row r="105" spans="1:4">
      <c r="A105" s="10">
        <v>43466</v>
      </c>
      <c r="B105" s="8">
        <v>21978</v>
      </c>
      <c r="C105" s="14">
        <f t="shared" ref="C105:C168" si="4">(B105-B104)/B104</f>
        <v>4.3193468767799503E-2</v>
      </c>
      <c r="D105" s="15">
        <f t="shared" si="3"/>
        <v>5.5771725032425425E-2</v>
      </c>
    </row>
    <row r="106" spans="1:4">
      <c r="A106" s="10">
        <v>43497</v>
      </c>
      <c r="B106" s="8">
        <v>21684</v>
      </c>
      <c r="C106" s="14">
        <f t="shared" si="4"/>
        <v>-1.3377013377013377E-2</v>
      </c>
      <c r="D106" s="15">
        <f t="shared" si="3"/>
        <v>0.10076653637240469</v>
      </c>
    </row>
    <row r="107" spans="1:4">
      <c r="A107" s="10">
        <v>43525</v>
      </c>
      <c r="B107" s="8">
        <v>23345</v>
      </c>
      <c r="C107" s="14">
        <f t="shared" si="4"/>
        <v>7.6600258254934508E-2</v>
      </c>
      <c r="D107" s="15">
        <f t="shared" si="3"/>
        <v>-7.2767742487800705E-4</v>
      </c>
    </row>
    <row r="108" spans="1:4">
      <c r="A108" s="10">
        <v>43556</v>
      </c>
      <c r="B108" s="8">
        <v>23151</v>
      </c>
      <c r="C108" s="14">
        <f t="shared" si="4"/>
        <v>-8.3101306489612344E-3</v>
      </c>
      <c r="D108" s="15">
        <f t="shared" si="3"/>
        <v>3.4820311103164671E-2</v>
      </c>
    </row>
    <row r="109" spans="1:4">
      <c r="A109" s="10">
        <v>43586</v>
      </c>
      <c r="B109" s="8">
        <v>30443</v>
      </c>
      <c r="C109" s="14">
        <f t="shared" si="4"/>
        <v>0.3149755950066952</v>
      </c>
      <c r="D109" s="15">
        <f t="shared" si="3"/>
        <v>-2.7380191693290735E-2</v>
      </c>
    </row>
    <row r="110" spans="1:4">
      <c r="A110" s="10">
        <v>43617</v>
      </c>
      <c r="B110" s="8">
        <v>33993</v>
      </c>
      <c r="C110" s="14">
        <f t="shared" si="4"/>
        <v>0.11661137207239759</v>
      </c>
      <c r="D110" s="15">
        <f t="shared" si="3"/>
        <v>-0.24279954558617156</v>
      </c>
    </row>
    <row r="111" spans="1:4">
      <c r="A111" s="10">
        <v>43647</v>
      </c>
      <c r="B111" s="8">
        <v>42874</v>
      </c>
      <c r="C111" s="14">
        <f t="shared" si="4"/>
        <v>0.2612596711087577</v>
      </c>
      <c r="D111" s="15">
        <f t="shared" si="3"/>
        <v>-0.15789680435252293</v>
      </c>
    </row>
    <row r="112" spans="1:4">
      <c r="A112" s="10">
        <v>43678</v>
      </c>
      <c r="B112" s="8">
        <v>42049</v>
      </c>
      <c r="C112" s="14">
        <f t="shared" si="4"/>
        <v>-1.9242431310351263E-2</v>
      </c>
      <c r="D112" s="15">
        <f t="shared" si="3"/>
        <v>-6.6117354417447691E-2</v>
      </c>
    </row>
    <row r="113" spans="1:4">
      <c r="A113" s="10">
        <v>43709</v>
      </c>
      <c r="B113" s="8">
        <v>33915</v>
      </c>
      <c r="C113" s="14">
        <f t="shared" si="4"/>
        <v>-0.19344098551689695</v>
      </c>
      <c r="D113" s="15">
        <f t="shared" si="3"/>
        <v>0.15802233072694369</v>
      </c>
    </row>
    <row r="114" spans="1:4">
      <c r="A114" s="10">
        <v>43739</v>
      </c>
      <c r="B114" s="8">
        <v>28158</v>
      </c>
      <c r="C114" s="14">
        <f t="shared" si="4"/>
        <v>-0.16974789915966387</v>
      </c>
      <c r="D114" s="15">
        <f t="shared" si="3"/>
        <v>-0.30701646445007752</v>
      </c>
    </row>
    <row r="115" spans="1:4">
      <c r="A115" s="10">
        <v>43770</v>
      </c>
      <c r="B115" s="8">
        <v>19912</v>
      </c>
      <c r="C115" s="14">
        <f t="shared" si="4"/>
        <v>-0.29284750337381915</v>
      </c>
      <c r="D115" s="15">
        <f t="shared" si="3"/>
        <v>-0.23635666347075743</v>
      </c>
    </row>
    <row r="116" spans="1:4">
      <c r="A116" s="10">
        <v>43800</v>
      </c>
      <c r="B116" s="8">
        <v>19949</v>
      </c>
      <c r="C116" s="14">
        <f t="shared" si="4"/>
        <v>1.8581759742868622E-3</v>
      </c>
      <c r="D116" s="15">
        <f t="shared" si="3"/>
        <v>-5.3113726979305109E-2</v>
      </c>
    </row>
    <row r="117" spans="1:4">
      <c r="A117" s="10">
        <v>43831</v>
      </c>
      <c r="B117" s="8">
        <v>21527</v>
      </c>
      <c r="C117" s="14">
        <f t="shared" si="4"/>
        <v>7.910170935886511E-2</v>
      </c>
      <c r="D117" s="15">
        <f t="shared" si="3"/>
        <v>-2.0520520520520519E-2</v>
      </c>
    </row>
    <row r="118" spans="1:4">
      <c r="A118" s="10">
        <v>43862</v>
      </c>
      <c r="B118" s="8">
        <v>21710</v>
      </c>
      <c r="C118" s="14">
        <f t="shared" si="4"/>
        <v>8.5009522924699207E-3</v>
      </c>
      <c r="D118" s="15">
        <f t="shared" si="3"/>
        <v>1.199040767386091E-3</v>
      </c>
    </row>
    <row r="119" spans="1:4">
      <c r="A119" s="10">
        <v>43891</v>
      </c>
      <c r="B119" s="8">
        <v>20008</v>
      </c>
      <c r="C119" s="14">
        <f t="shared" si="4"/>
        <v>-7.839705204974666E-2</v>
      </c>
      <c r="D119" s="15">
        <f t="shared" si="3"/>
        <v>-0.14294281430713215</v>
      </c>
    </row>
    <row r="120" spans="1:4">
      <c r="A120" s="10">
        <v>43922</v>
      </c>
      <c r="B120" s="8">
        <v>20135</v>
      </c>
      <c r="C120" s="14">
        <f t="shared" si="4"/>
        <v>6.3474610155937628E-3</v>
      </c>
      <c r="D120" s="15">
        <f t="shared" si="3"/>
        <v>-0.1302751501015075</v>
      </c>
    </row>
    <row r="121" spans="1:4">
      <c r="A121" s="10">
        <v>43952</v>
      </c>
      <c r="B121" s="8">
        <v>27091</v>
      </c>
      <c r="C121" s="14">
        <f t="shared" si="4"/>
        <v>0.34546809038986837</v>
      </c>
      <c r="D121" s="15">
        <f t="shared" si="3"/>
        <v>-0.1101074138554019</v>
      </c>
    </row>
    <row r="122" spans="1:4">
      <c r="A122" s="10">
        <v>43983</v>
      </c>
      <c r="B122" s="8">
        <v>35492</v>
      </c>
      <c r="C122" s="14">
        <f t="shared" si="4"/>
        <v>0.31010298623158983</v>
      </c>
      <c r="D122" s="15">
        <f t="shared" si="3"/>
        <v>4.4097314152913833E-2</v>
      </c>
    </row>
    <row r="123" spans="1:4">
      <c r="A123" s="10">
        <v>44013</v>
      </c>
      <c r="B123" s="8">
        <v>41479</v>
      </c>
      <c r="C123" s="14">
        <f t="shared" si="4"/>
        <v>0.16868590104812353</v>
      </c>
      <c r="D123" s="15">
        <f t="shared" si="3"/>
        <v>-3.2537202033866681E-2</v>
      </c>
    </row>
    <row r="124" spans="1:4">
      <c r="A124" s="10">
        <v>44044</v>
      </c>
      <c r="B124" s="8">
        <v>36217</v>
      </c>
      <c r="C124" s="14">
        <f t="shared" si="4"/>
        <v>-0.12685937462330335</v>
      </c>
      <c r="D124" s="15">
        <f t="shared" si="3"/>
        <v>-0.13869533163689982</v>
      </c>
    </row>
    <row r="125" spans="1:4">
      <c r="A125" s="10">
        <v>44075</v>
      </c>
      <c r="B125" s="8">
        <v>30616</v>
      </c>
      <c r="C125" s="14">
        <f t="shared" si="4"/>
        <v>-0.15465113068448519</v>
      </c>
      <c r="D125" s="15">
        <f t="shared" si="3"/>
        <v>-9.7272593247825445E-2</v>
      </c>
    </row>
    <row r="126" spans="1:4">
      <c r="A126" s="10">
        <v>44105</v>
      </c>
      <c r="B126" s="8">
        <v>25216</v>
      </c>
      <c r="C126" s="14">
        <f t="shared" si="4"/>
        <v>-0.17637836425398484</v>
      </c>
      <c r="D126" s="15">
        <f t="shared" si="3"/>
        <v>-0.10448185240429007</v>
      </c>
    </row>
    <row r="127" spans="1:4">
      <c r="A127" s="10">
        <v>44136</v>
      </c>
      <c r="B127" s="8">
        <v>21383</v>
      </c>
      <c r="C127" s="14">
        <f t="shared" si="4"/>
        <v>-0.15200666243654823</v>
      </c>
      <c r="D127" s="15">
        <f t="shared" si="3"/>
        <v>7.387505022097228E-2</v>
      </c>
    </row>
    <row r="128" spans="1:4">
      <c r="A128" s="10">
        <v>44166</v>
      </c>
      <c r="B128" s="8">
        <v>19793</v>
      </c>
      <c r="C128" s="14">
        <f t="shared" si="4"/>
        <v>-7.4358134967029879E-2</v>
      </c>
      <c r="D128" s="15">
        <f t="shared" si="3"/>
        <v>-7.8199408491653709E-3</v>
      </c>
    </row>
    <row r="129" spans="1:4">
      <c r="A129" s="10">
        <v>44197</v>
      </c>
      <c r="B129" s="8">
        <v>18678</v>
      </c>
      <c r="C129" s="14">
        <f t="shared" si="4"/>
        <v>-5.6333047036831202E-2</v>
      </c>
      <c r="D129" s="15">
        <f t="shared" si="3"/>
        <v>-0.13234542667347982</v>
      </c>
    </row>
    <row r="130" spans="1:4">
      <c r="A130" s="10">
        <v>44228</v>
      </c>
      <c r="B130" s="8">
        <v>19179</v>
      </c>
      <c r="C130" s="14">
        <f t="shared" si="4"/>
        <v>2.6823000321233536E-2</v>
      </c>
      <c r="D130" s="15">
        <f t="shared" si="3"/>
        <v>-0.11658222017503454</v>
      </c>
    </row>
    <row r="131" spans="1:4">
      <c r="A131" s="10">
        <v>44256</v>
      </c>
      <c r="B131" s="8">
        <v>23477</v>
      </c>
      <c r="C131" s="14">
        <f t="shared" si="4"/>
        <v>0.22409927524897022</v>
      </c>
      <c r="D131" s="15">
        <f t="shared" si="3"/>
        <v>0.17338064774090364</v>
      </c>
    </row>
    <row r="132" spans="1:4">
      <c r="A132" s="10">
        <v>44287</v>
      </c>
      <c r="B132" s="8">
        <v>24833</v>
      </c>
      <c r="C132" s="14">
        <f t="shared" si="4"/>
        <v>5.7758657409379389E-2</v>
      </c>
      <c r="D132" s="15">
        <f t="shared" si="3"/>
        <v>0.23332505587285821</v>
      </c>
    </row>
    <row r="133" spans="1:4">
      <c r="A133" s="10">
        <v>44317</v>
      </c>
      <c r="B133" s="8">
        <v>32413</v>
      </c>
      <c r="C133" s="14">
        <f t="shared" si="4"/>
        <v>0.30523899649659725</v>
      </c>
      <c r="D133" s="15">
        <f t="shared" si="3"/>
        <v>0.19644900520468053</v>
      </c>
    </row>
    <row r="134" spans="1:4">
      <c r="A134" s="10">
        <v>44348</v>
      </c>
      <c r="B134" s="8">
        <v>39798</v>
      </c>
      <c r="C134" s="14">
        <f t="shared" si="4"/>
        <v>0.22784068120815723</v>
      </c>
      <c r="D134" s="15">
        <f t="shared" si="3"/>
        <v>0.12132311506818438</v>
      </c>
    </row>
    <row r="135" spans="1:4">
      <c r="A135" s="10">
        <v>44378</v>
      </c>
      <c r="B135" s="8">
        <v>45123</v>
      </c>
      <c r="C135" s="14">
        <f t="shared" si="4"/>
        <v>0.13380069350218604</v>
      </c>
      <c r="D135" s="15">
        <f t="shared" si="3"/>
        <v>8.7851683984666945E-2</v>
      </c>
    </row>
    <row r="136" spans="1:4">
      <c r="A136" s="10">
        <v>44409</v>
      </c>
      <c r="B136" s="8">
        <v>40922</v>
      </c>
      <c r="C136" s="14">
        <f t="shared" si="4"/>
        <v>-9.3101079272211507E-2</v>
      </c>
      <c r="D136" s="15">
        <f t="shared" si="3"/>
        <v>0.1299113675898059</v>
      </c>
    </row>
    <row r="137" spans="1:4">
      <c r="A137" s="10">
        <v>44440</v>
      </c>
      <c r="B137" s="8">
        <v>32322</v>
      </c>
      <c r="C137" s="14">
        <f t="shared" si="4"/>
        <v>-0.210155906358438</v>
      </c>
      <c r="D137" s="15">
        <f t="shared" si="3"/>
        <v>5.5722498040240397E-2</v>
      </c>
    </row>
    <row r="138" spans="1:4">
      <c r="A138" s="10">
        <v>44470</v>
      </c>
      <c r="B138" s="8">
        <v>26722</v>
      </c>
      <c r="C138" s="14">
        <f t="shared" si="4"/>
        <v>-0.17325660540808119</v>
      </c>
      <c r="D138" s="15">
        <f t="shared" si="3"/>
        <v>5.9723984771573604E-2</v>
      </c>
    </row>
    <row r="139" spans="1:4">
      <c r="A139" s="10">
        <v>44501</v>
      </c>
      <c r="B139" s="8">
        <v>21857</v>
      </c>
      <c r="C139" s="14">
        <f t="shared" si="4"/>
        <v>-0.18205972606840806</v>
      </c>
      <c r="D139" s="15">
        <f t="shared" si="3"/>
        <v>2.2167142122246644E-2</v>
      </c>
    </row>
    <row r="140" spans="1:4">
      <c r="A140" s="10">
        <v>44531</v>
      </c>
      <c r="B140" s="8">
        <v>21142</v>
      </c>
      <c r="C140" s="14">
        <f t="shared" si="4"/>
        <v>-3.2712632108706591E-2</v>
      </c>
      <c r="D140" s="15">
        <f t="shared" si="3"/>
        <v>6.8155408477744664E-2</v>
      </c>
    </row>
    <row r="141" spans="1:4">
      <c r="A141" s="10">
        <v>44562</v>
      </c>
      <c r="B141" s="8">
        <v>19336</v>
      </c>
      <c r="C141" s="14">
        <f t="shared" si="4"/>
        <v>-8.5422381988458987E-2</v>
      </c>
      <c r="D141" s="15">
        <f t="shared" si="3"/>
        <v>3.5228611200342652E-2</v>
      </c>
    </row>
    <row r="142" spans="1:4">
      <c r="A142" s="10">
        <v>44593</v>
      </c>
      <c r="B142" s="8">
        <v>20994</v>
      </c>
      <c r="C142" s="14">
        <f t="shared" si="4"/>
        <v>8.5746793545717834E-2</v>
      </c>
      <c r="D142" s="15">
        <f t="shared" si="3"/>
        <v>9.463475676521195E-2</v>
      </c>
    </row>
    <row r="143" spans="1:4">
      <c r="A143" s="10">
        <v>44621</v>
      </c>
      <c r="B143" s="8">
        <v>23325</v>
      </c>
      <c r="C143" s="14">
        <f t="shared" si="4"/>
        <v>0.11103172334952843</v>
      </c>
      <c r="D143" s="15">
        <f t="shared" si="3"/>
        <v>-6.4744217745027052E-3</v>
      </c>
    </row>
    <row r="144" spans="1:4">
      <c r="A144" s="10">
        <v>44652</v>
      </c>
      <c r="B144" s="8">
        <v>26671</v>
      </c>
      <c r="C144" s="14">
        <f t="shared" si="4"/>
        <v>0.14345123258306539</v>
      </c>
      <c r="D144" s="15">
        <f t="shared" si="3"/>
        <v>7.4014416300889951E-2</v>
      </c>
    </row>
    <row r="145" spans="1:4">
      <c r="A145" s="10">
        <v>44682</v>
      </c>
      <c r="B145" s="8">
        <v>39544</v>
      </c>
      <c r="C145" s="14">
        <f t="shared" si="4"/>
        <v>0.48265906790146601</v>
      </c>
      <c r="D145" s="15">
        <f t="shared" si="3"/>
        <v>0.22000431925462005</v>
      </c>
    </row>
    <row r="146" spans="1:4" ht="13.5" customHeight="1">
      <c r="A146" s="10">
        <v>44713</v>
      </c>
      <c r="B146" s="8">
        <v>35163</v>
      </c>
      <c r="C146" s="14">
        <f t="shared" si="4"/>
        <v>-0.11078798300627149</v>
      </c>
      <c r="D146" s="15">
        <f t="shared" si="3"/>
        <v>-0.11646313885119855</v>
      </c>
    </row>
    <row r="147" spans="1:4">
      <c r="A147" s="10">
        <v>44743</v>
      </c>
      <c r="B147" s="8">
        <v>44452</v>
      </c>
      <c r="C147" s="14">
        <f t="shared" si="4"/>
        <v>0.26416972385746379</v>
      </c>
      <c r="D147" s="15">
        <f t="shared" si="3"/>
        <v>-1.4870465172971655E-2</v>
      </c>
    </row>
    <row r="148" spans="1:4">
      <c r="A148" s="10">
        <v>44774</v>
      </c>
      <c r="B148" s="8">
        <v>43935</v>
      </c>
      <c r="C148" s="14">
        <f t="shared" si="4"/>
        <v>-1.1630522811122109E-2</v>
      </c>
      <c r="D148" s="15">
        <f t="shared" si="3"/>
        <v>7.3627877425345781E-2</v>
      </c>
    </row>
    <row r="149" spans="1:4">
      <c r="A149" s="10">
        <v>44805</v>
      </c>
      <c r="B149" s="8">
        <v>33800</v>
      </c>
      <c r="C149" s="14">
        <f t="shared" si="4"/>
        <v>-0.23068168885854104</v>
      </c>
      <c r="D149" s="15">
        <f t="shared" ref="D149:D178" si="5">(B149-B137)/B137</f>
        <v>4.572736835591857E-2</v>
      </c>
    </row>
    <row r="150" spans="1:4">
      <c r="A150" s="10">
        <v>44835</v>
      </c>
      <c r="B150" s="8">
        <v>26818</v>
      </c>
      <c r="C150" s="14">
        <f t="shared" si="4"/>
        <v>-0.2065680473372781</v>
      </c>
      <c r="D150" s="15">
        <f t="shared" si="5"/>
        <v>3.5925454681535814E-3</v>
      </c>
    </row>
    <row r="151" spans="1:4">
      <c r="A151" s="10">
        <v>44866</v>
      </c>
      <c r="B151" s="8">
        <v>22602</v>
      </c>
      <c r="C151" s="14">
        <f t="shared" si="4"/>
        <v>-0.15720784547691849</v>
      </c>
      <c r="D151" s="15">
        <f t="shared" si="5"/>
        <v>3.4085190099281695E-2</v>
      </c>
    </row>
    <row r="152" spans="1:4">
      <c r="A152" s="10">
        <v>44896</v>
      </c>
      <c r="B152" s="8">
        <v>20864</v>
      </c>
      <c r="C152" s="14">
        <f t="shared" si="4"/>
        <v>-7.6895849924785417E-2</v>
      </c>
      <c r="D152" s="15">
        <f t="shared" si="5"/>
        <v>-1.3149181723583389E-2</v>
      </c>
    </row>
    <row r="153" spans="1:4">
      <c r="A153" s="10">
        <v>44927</v>
      </c>
      <c r="B153" s="8">
        <v>19547</v>
      </c>
      <c r="C153" s="14">
        <f t="shared" si="4"/>
        <v>-6.3123082822085896E-2</v>
      </c>
      <c r="D153" s="15">
        <f t="shared" si="5"/>
        <v>1.091228796028134E-2</v>
      </c>
    </row>
    <row r="154" spans="1:4">
      <c r="A154" s="10">
        <v>44958</v>
      </c>
      <c r="B154" s="8">
        <v>20712</v>
      </c>
      <c r="C154" s="14">
        <f t="shared" si="4"/>
        <v>5.9599938609505292E-2</v>
      </c>
      <c r="D154" s="15">
        <f t="shared" si="5"/>
        <v>-1.3432409259788511E-2</v>
      </c>
    </row>
    <row r="155" spans="1:4">
      <c r="A155" s="10">
        <v>44986</v>
      </c>
      <c r="B155" s="8">
        <v>24131</v>
      </c>
      <c r="C155" s="14">
        <f t="shared" si="4"/>
        <v>0.16507338740826574</v>
      </c>
      <c r="D155" s="15">
        <f t="shared" si="5"/>
        <v>3.4555198285101819E-2</v>
      </c>
    </row>
    <row r="156" spans="1:4" ht="10.5" customHeight="1">
      <c r="A156" s="10">
        <v>45017</v>
      </c>
      <c r="B156" s="8">
        <v>24332</v>
      </c>
      <c r="C156" s="14">
        <f t="shared" si="4"/>
        <v>8.3295346235133239E-3</v>
      </c>
      <c r="D156" s="15">
        <f t="shared" si="5"/>
        <v>-8.7698249034531883E-2</v>
      </c>
    </row>
    <row r="157" spans="1:4">
      <c r="A157" s="10">
        <v>45047</v>
      </c>
      <c r="B157" s="8">
        <v>31847</v>
      </c>
      <c r="C157" s="14">
        <f t="shared" si="4"/>
        <v>0.30885253986519812</v>
      </c>
      <c r="D157" s="15">
        <f t="shared" si="5"/>
        <v>-0.19464394092656281</v>
      </c>
    </row>
    <row r="158" spans="1:4">
      <c r="A158" s="10">
        <v>45078</v>
      </c>
      <c r="B158" s="8">
        <v>38690</v>
      </c>
      <c r="C158" s="14">
        <f t="shared" si="4"/>
        <v>0.21487110245863034</v>
      </c>
      <c r="D158" s="15">
        <f t="shared" si="5"/>
        <v>0.1003042971305065</v>
      </c>
    </row>
    <row r="159" spans="1:4">
      <c r="A159" s="10">
        <v>45108</v>
      </c>
      <c r="B159" s="8">
        <v>45084</v>
      </c>
      <c r="C159" s="14">
        <f t="shared" si="4"/>
        <v>0.16526234169035928</v>
      </c>
      <c r="D159" s="15">
        <f t="shared" si="5"/>
        <v>1.4217583010888149E-2</v>
      </c>
    </row>
    <row r="160" spans="1:4">
      <c r="A160" s="10">
        <v>45139</v>
      </c>
      <c r="B160" s="8">
        <v>39903</v>
      </c>
      <c r="C160" s="14">
        <f t="shared" si="4"/>
        <v>-0.11491881820601543</v>
      </c>
      <c r="D160" s="15">
        <f t="shared" si="5"/>
        <v>-9.177193581427108E-2</v>
      </c>
    </row>
    <row r="161" spans="1:4">
      <c r="A161" s="10">
        <v>45170</v>
      </c>
      <c r="B161" s="8">
        <v>34450</v>
      </c>
      <c r="C161" s="14">
        <f t="shared" si="4"/>
        <v>-0.13665639174999372</v>
      </c>
      <c r="D161" s="15">
        <f t="shared" si="5"/>
        <v>1.9230769230769232E-2</v>
      </c>
    </row>
    <row r="162" spans="1:4">
      <c r="A162" s="10">
        <v>45200</v>
      </c>
      <c r="B162" s="8">
        <v>27044</v>
      </c>
      <c r="C162" s="14">
        <f t="shared" si="4"/>
        <v>-0.21497822931785196</v>
      </c>
      <c r="D162" s="15">
        <f t="shared" si="5"/>
        <v>8.4271757774628982E-3</v>
      </c>
    </row>
    <row r="163" spans="1:4">
      <c r="A163" s="10">
        <v>45231</v>
      </c>
      <c r="B163" s="8">
        <v>25191</v>
      </c>
      <c r="C163" s="14">
        <f t="shared" si="4"/>
        <v>-6.8517970714391363E-2</v>
      </c>
      <c r="D163" s="15">
        <f t="shared" si="5"/>
        <v>0.11454738518715157</v>
      </c>
    </row>
    <row r="164" spans="1:4">
      <c r="A164" s="10">
        <v>45261</v>
      </c>
      <c r="B164" s="8">
        <v>20331</v>
      </c>
      <c r="C164" s="14">
        <f t="shared" si="4"/>
        <v>-0.19292604501607716</v>
      </c>
      <c r="D164" s="15">
        <f t="shared" si="5"/>
        <v>-2.5546395705521474E-2</v>
      </c>
    </row>
    <row r="165" spans="1:4" ht="12" customHeight="1">
      <c r="A165" s="10">
        <v>45292</v>
      </c>
      <c r="B165" s="8">
        <v>19909</v>
      </c>
      <c r="C165" s="14">
        <f t="shared" si="4"/>
        <v>-2.0756480251832177E-2</v>
      </c>
      <c r="D165" s="15">
        <f t="shared" si="5"/>
        <v>1.8519465902696066E-2</v>
      </c>
    </row>
    <row r="166" spans="1:4">
      <c r="A166" s="10">
        <v>45323</v>
      </c>
      <c r="B166" s="8">
        <v>19673</v>
      </c>
      <c r="C166" s="14">
        <f t="shared" si="4"/>
        <v>-1.1853935406097745E-2</v>
      </c>
      <c r="D166" s="15">
        <f t="shared" si="5"/>
        <v>-5.0164156044804946E-2</v>
      </c>
    </row>
    <row r="167" spans="1:4">
      <c r="A167" s="10">
        <v>45352</v>
      </c>
      <c r="B167" s="8">
        <v>23472</v>
      </c>
      <c r="C167" s="14">
        <f t="shared" si="4"/>
        <v>0.1931073044273878</v>
      </c>
      <c r="D167" s="15">
        <f t="shared" si="5"/>
        <v>-2.7309270233309851E-2</v>
      </c>
    </row>
    <row r="168" spans="1:4">
      <c r="A168" s="10">
        <v>45383</v>
      </c>
      <c r="B168" s="8">
        <v>25510</v>
      </c>
      <c r="C168" s="14">
        <f t="shared" si="4"/>
        <v>8.6826857532379009E-2</v>
      </c>
      <c r="D168" s="15">
        <f t="shared" si="5"/>
        <v>4.8413611704750947E-2</v>
      </c>
    </row>
    <row r="169" spans="1:4">
      <c r="A169" s="10">
        <v>45413</v>
      </c>
      <c r="B169" s="8">
        <v>39003</v>
      </c>
      <c r="C169" s="14">
        <f t="shared" ref="C169:C174" si="6">(B169-B168)/B168</f>
        <v>0.52892983143865147</v>
      </c>
      <c r="D169" s="15">
        <f t="shared" si="5"/>
        <v>0.22469934373724371</v>
      </c>
    </row>
    <row r="170" spans="1:4">
      <c r="A170" s="10">
        <v>45444</v>
      </c>
      <c r="B170" s="8">
        <v>36233</v>
      </c>
      <c r="C170" s="14">
        <f t="shared" si="6"/>
        <v>-7.102017793503064E-2</v>
      </c>
      <c r="D170" s="15">
        <f t="shared" si="5"/>
        <v>-6.350478159731196E-2</v>
      </c>
    </row>
    <row r="171" spans="1:4">
      <c r="A171" s="10">
        <v>45474</v>
      </c>
      <c r="B171" s="8">
        <v>49697</v>
      </c>
      <c r="C171" s="14">
        <f t="shared" si="6"/>
        <v>0.37159495487538985</v>
      </c>
      <c r="D171" s="15">
        <f t="shared" si="5"/>
        <v>0.10232011356578831</v>
      </c>
    </row>
    <row r="172" spans="1:4">
      <c r="A172" s="10">
        <v>45505</v>
      </c>
      <c r="B172" s="8">
        <v>43905</v>
      </c>
      <c r="C172" s="14">
        <f t="shared" si="6"/>
        <v>-0.11654627039861561</v>
      </c>
      <c r="D172" s="15">
        <f t="shared" si="5"/>
        <v>0.10029321103676415</v>
      </c>
    </row>
    <row r="173" spans="1:4">
      <c r="A173" s="10">
        <v>45536</v>
      </c>
      <c r="B173" s="8">
        <v>29867</v>
      </c>
      <c r="C173" s="14">
        <f t="shared" si="6"/>
        <v>-0.31973579318984169</v>
      </c>
      <c r="D173" s="15">
        <f t="shared" si="5"/>
        <v>-0.13303338171262699</v>
      </c>
    </row>
    <row r="174" spans="1:4">
      <c r="A174" s="10">
        <v>45566</v>
      </c>
      <c r="B174" s="8">
        <v>26442</v>
      </c>
      <c r="C174" s="14">
        <f t="shared" si="6"/>
        <v>-0.11467505943014029</v>
      </c>
      <c r="D174" s="15">
        <f t="shared" si="5"/>
        <v>-2.2260020706996005E-2</v>
      </c>
    </row>
    <row r="175" spans="1:4">
      <c r="A175" s="10">
        <v>45597</v>
      </c>
      <c r="B175" s="8">
        <v>22038</v>
      </c>
      <c r="C175" s="14">
        <f>(B175-B174)/B174</f>
        <v>-0.16655321080099841</v>
      </c>
      <c r="D175" s="15">
        <f t="shared" si="5"/>
        <v>-0.12516374895796117</v>
      </c>
    </row>
    <row r="176" spans="1:4">
      <c r="A176" s="10">
        <v>45627</v>
      </c>
      <c r="B176" s="19" t="s">
        <v>7</v>
      </c>
      <c r="C176" s="14" t="s">
        <v>5</v>
      </c>
      <c r="D176" s="15" t="s">
        <v>5</v>
      </c>
    </row>
    <row r="177" spans="1:4">
      <c r="A177" s="10">
        <v>45658</v>
      </c>
      <c r="B177" s="8">
        <v>20047</v>
      </c>
      <c r="C177" s="14" t="s">
        <v>5</v>
      </c>
      <c r="D177" s="15">
        <f t="shared" si="5"/>
        <v>6.9315385001758002E-3</v>
      </c>
    </row>
    <row r="178" spans="1:4">
      <c r="A178" s="10">
        <v>45689</v>
      </c>
      <c r="B178" s="8">
        <v>20399</v>
      </c>
      <c r="C178" s="14">
        <f>(B178-B177)/B177</f>
        <v>1.7558736968124905E-2</v>
      </c>
      <c r="D178" s="15">
        <f t="shared" si="5"/>
        <v>3.6903370101153868E-2</v>
      </c>
    </row>
    <row r="180" spans="1:4">
      <c r="A180" s="18" t="s">
        <v>6</v>
      </c>
    </row>
  </sheetData>
  <mergeCells count="1">
    <mergeCell ref="A6:D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Consumo de gas 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2023-11-13T13:16:55Z</dcterms:created>
  <dcterms:modified xsi:type="dcterms:W3CDTF">2025-04-29T12:59:52Z</dcterms:modified>
</cp:coreProperties>
</file>