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Participacion Electoral\"/>
    </mc:Choice>
  </mc:AlternateContent>
  <bookViews>
    <workbookView xWindow="0" yWindow="0" windowWidth="28800" windowHeight="11835" tabRatio="500"/>
  </bookViews>
  <sheets>
    <sheet name="Hoja 1" sheetId="1" r:id="rId1"/>
    <sheet name="Hoja2" sheetId="2" state="hidden" r:id="rId2"/>
    <sheet name="Hoja3" sheetId="3" state="hidden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0" i="1" l="1"/>
  <c r="F30" i="1"/>
  <c r="H29" i="1"/>
  <c r="F29" i="1"/>
  <c r="H28" i="1"/>
  <c r="F28" i="1"/>
  <c r="B28" i="1" s="1"/>
  <c r="H27" i="1"/>
  <c r="F27" i="1"/>
  <c r="H26" i="1"/>
  <c r="F26" i="1"/>
  <c r="B26" i="1" s="1"/>
  <c r="H25" i="1"/>
  <c r="F25" i="1"/>
  <c r="B25" i="1" s="1"/>
  <c r="H24" i="1"/>
  <c r="F24" i="1"/>
  <c r="B24" i="1" s="1"/>
  <c r="H23" i="1"/>
  <c r="F23" i="1"/>
  <c r="F22" i="1"/>
  <c r="B22" i="1" s="1"/>
  <c r="H21" i="1"/>
  <c r="F21" i="1"/>
  <c r="H20" i="1"/>
  <c r="F20" i="1"/>
  <c r="F19" i="1"/>
  <c r="B19" i="1" s="1"/>
  <c r="H18" i="1"/>
  <c r="F18" i="1"/>
  <c r="H17" i="1"/>
  <c r="F17" i="1"/>
  <c r="H16" i="1"/>
  <c r="F16" i="1"/>
  <c r="B16" i="1" s="1"/>
  <c r="H15" i="1"/>
  <c r="F15" i="1"/>
  <c r="H14" i="1"/>
  <c r="F14" i="1"/>
  <c r="G13" i="1"/>
  <c r="E13" i="1"/>
  <c r="D13" i="1"/>
  <c r="C13" i="1"/>
  <c r="B14" i="1" l="1"/>
  <c r="B17" i="1"/>
  <c r="B18" i="1"/>
  <c r="F13" i="1"/>
  <c r="B20" i="1"/>
  <c r="B23" i="1"/>
  <c r="B27" i="1"/>
  <c r="B30" i="1"/>
  <c r="H13" i="1"/>
  <c r="B15" i="1"/>
  <c r="B21" i="1"/>
  <c r="B29" i="1"/>
  <c r="B13" i="1" l="1"/>
</calcChain>
</file>

<file path=xl/sharedStrings.xml><?xml version="1.0" encoding="utf-8"?>
<sst xmlns="http://schemas.openxmlformats.org/spreadsheetml/2006/main" count="102" uniqueCount="51">
  <si>
    <t>27 de octubre de 2013</t>
  </si>
  <si>
    <t>Departamento</t>
  </si>
  <si>
    <r>
      <rPr>
        <sz val="8"/>
        <color rgb="FF000000"/>
        <rFont val="Arial Narrow"/>
        <family val="2"/>
        <charset val="1"/>
      </rPr>
      <t>Elecciones a Senadores Nacionales</t>
    </r>
    <r>
      <rPr>
        <vertAlign val="superscript"/>
        <sz val="8"/>
        <color rgb="FF000000"/>
        <rFont val="Arial Narrow"/>
        <family val="2"/>
        <charset val="1"/>
      </rPr>
      <t>2</t>
    </r>
  </si>
  <si>
    <t>Partido político o alianza</t>
  </si>
  <si>
    <t>Votos en blanco</t>
  </si>
  <si>
    <t>Votos nulos, recurridos e impugnados</t>
  </si>
  <si>
    <t>Frente para la Victoria</t>
  </si>
  <si>
    <t>Unión por Entre Ríos</t>
  </si>
  <si>
    <t>Unión Cívica Radical</t>
  </si>
  <si>
    <r>
      <rPr>
        <sz val="8"/>
        <color rgb="FF000000"/>
        <rFont val="Arial Narrow"/>
        <family val="2"/>
        <charset val="1"/>
      </rPr>
      <t>Resto</t>
    </r>
    <r>
      <rPr>
        <vertAlign val="superscript"/>
        <sz val="8"/>
        <color rgb="FF000000"/>
        <rFont val="Arial Narrow"/>
        <family val="2"/>
        <charset val="1"/>
      </rPr>
      <t>3</t>
    </r>
  </si>
  <si>
    <t>TOTAL PROVINCIA</t>
  </si>
  <si>
    <t>Colón</t>
  </si>
  <si>
    <t>Concordia</t>
  </si>
  <si>
    <t>Diamante</t>
  </si>
  <si>
    <t>Federación</t>
  </si>
  <si>
    <t>Federal</t>
  </si>
  <si>
    <t>Feliciano</t>
  </si>
  <si>
    <t>Gualeguay</t>
  </si>
  <si>
    <t>Gualeguaychú</t>
  </si>
  <si>
    <t>Islas del Ibicuy</t>
  </si>
  <si>
    <t>La Paz</t>
  </si>
  <si>
    <t>Nogoyá</t>
  </si>
  <si>
    <t>Paraná</t>
  </si>
  <si>
    <t>San Salvador</t>
  </si>
  <si>
    <t>Tala</t>
  </si>
  <si>
    <t>Uruguay</t>
  </si>
  <si>
    <t>Victoria</t>
  </si>
  <si>
    <t>Villaguay</t>
  </si>
  <si>
    <t>1: No se contabilizan votos de electores residentes en el exterior ni privados de la libertad.</t>
  </si>
  <si>
    <t>2: Fueron electos senadores nacionales titulares Pedro Guastavino y Sigrid Kunath del Frente para la Victoria y Alfredo De Ángeli de Unión por Todos.</t>
  </si>
  <si>
    <t>Fuente: Secretaría Electoral Nacional, Distrito Entre Ríos.</t>
  </si>
  <si>
    <t>27 de octubre de 2019</t>
  </si>
  <si>
    <t>Votos nulos</t>
  </si>
  <si>
    <t>Juntos por el Cambio</t>
  </si>
  <si>
    <t>Frente de Todos</t>
  </si>
  <si>
    <t>Consenso Federal / Partido Socialista</t>
  </si>
  <si>
    <t>Frente de Izquierda / Nueva Izquierda</t>
  </si>
  <si>
    <t>2: Fueron electos senadores nacionales titulares Alfredo De Ángeli y Stella Maris Olalla de Juntos por el Cambio y Edgardo Kueider del Frente de Todos.</t>
  </si>
  <si>
    <t>1: En el Total Provincia se contabilizan votos de electores residentes en el exterior y privados de la libertad.</t>
  </si>
  <si>
    <r>
      <t>Total de votos emitidos</t>
    </r>
    <r>
      <rPr>
        <vertAlign val="superscript"/>
        <sz val="8"/>
        <color rgb="FF000000"/>
        <rFont val="Arial Narrow"/>
        <family val="2"/>
      </rPr>
      <t>1</t>
    </r>
  </si>
  <si>
    <t>Notas:</t>
  </si>
  <si>
    <t>3: El resto de los partidos incluye a Frente Amplio Progresista y Nueva Izquierda.</t>
  </si>
  <si>
    <t>26 de octubre de 2025</t>
  </si>
  <si>
    <r>
      <t>Elecciones a Senadores Nacionales</t>
    </r>
    <r>
      <rPr>
        <vertAlign val="superscript"/>
        <sz val="8"/>
        <color rgb="FF000000"/>
        <rFont val="Arial Narrow"/>
        <family val="2"/>
        <charset val="1"/>
      </rPr>
      <t>2</t>
    </r>
  </si>
  <si>
    <t>2: Fueron electos senadores nacionales titulares Joaquín Benegas Lynch y Romina Almeida de la Alianza La Libertad Avanza y Adán Bahl de Fuerza Entre Ríos.</t>
  </si>
  <si>
    <t>Alianza La Libertad Avanza</t>
  </si>
  <si>
    <t>Fuerza Entre Ríos</t>
  </si>
  <si>
    <t>Ahora 503</t>
  </si>
  <si>
    <r>
      <t>Resto</t>
    </r>
    <r>
      <rPr>
        <vertAlign val="superscript"/>
        <sz val="8"/>
        <color rgb="FF000000"/>
        <rFont val="Arial Narrow"/>
        <family val="2"/>
      </rPr>
      <t>3</t>
    </r>
  </si>
  <si>
    <t>3: El resto de los partidos incluye a Movimiento al Socialismo, Unión Popular Federal, Partido Socialista y Nueva Izquierda.</t>
  </si>
  <si>
    <t>3.9.4. Provincia de Entre Ríos. Total de votos emitidos para la eleccion de senadores nacionales, según departamentos. Elecciones nacionales de 2013 - 2019 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</si>
</sst>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Arial Narrow"/>
      <family val="2"/>
      <charset val="1"/>
    </font>
    <font>
      <b/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sz val="8"/>
      <color rgb="FF000000"/>
      <name val="Arial Narrow"/>
      <family val="2"/>
      <charset val="1"/>
    </font>
    <font>
      <vertAlign val="superscript"/>
      <sz val="8"/>
      <color rgb="FF000000"/>
      <name val="Arial Narrow"/>
      <family val="2"/>
      <charset val="1"/>
    </font>
    <font>
      <vertAlign val="superscript"/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5" xfId="0" applyFont="1" applyFill="1" applyBorder="1" applyAlignment="1">
      <alignment horizontal="left" wrapText="1"/>
    </xf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3" fontId="4" fillId="2" borderId="0" xfId="0" applyNumberFormat="1" applyFont="1" applyFill="1" applyBorder="1"/>
    <xf numFmtId="0" fontId="3" fillId="2" borderId="5" xfId="0" applyFont="1" applyFill="1" applyBorder="1" applyAlignment="1">
      <alignment wrapText="1"/>
    </xf>
    <xf numFmtId="0" fontId="3" fillId="2" borderId="8" xfId="0" applyFont="1" applyFill="1" applyBorder="1" applyAlignment="1">
      <alignment horizontal="left" wrapText="1"/>
    </xf>
    <xf numFmtId="3" fontId="4" fillId="2" borderId="9" xfId="0" applyNumberFormat="1" applyFont="1" applyFill="1" applyBorder="1"/>
    <xf numFmtId="3" fontId="4" fillId="2" borderId="10" xfId="0" applyNumberFormat="1" applyFont="1" applyFill="1" applyBorder="1"/>
    <xf numFmtId="3" fontId="0" fillId="2" borderId="0" xfId="0" applyNumberForma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3" fontId="4" fillId="2" borderId="11" xfId="0" applyNumberFormat="1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2</xdr:col>
      <xdr:colOff>352421</xdr:colOff>
      <xdr:row>4</xdr:row>
      <xdr:rowOff>84575</xdr:rowOff>
    </xdr:to>
    <xdr:pic>
      <xdr:nvPicPr>
        <xdr:cNvPr id="2" name="Imagen 1" descr="\\serverhp\Winword\INFORMATICA\LOGOS NUEVOS DEC 2024\03.ESTADÍSTICA Y CENSOS\Logo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200"/>
          <a:ext cx="2095496" cy="77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92"/>
  <sheetViews>
    <sheetView showGridLines="0" tabSelected="1" zoomScaleNormal="100" workbookViewId="0">
      <pane ySplit="6" topLeftCell="A46" activePane="bottomLeft" state="frozen"/>
      <selection pane="bottomLeft" activeCell="A7" sqref="A7:XFD7"/>
    </sheetView>
  </sheetViews>
  <sheetFormatPr baseColWidth="10" defaultColWidth="10.7109375" defaultRowHeight="15" x14ac:dyDescent="0.25"/>
  <cols>
    <col min="1" max="1" width="18.28515625" customWidth="1"/>
    <col min="3" max="5" width="15.7109375" customWidth="1"/>
  </cols>
  <sheetData>
    <row r="6" spans="1:8" ht="30" customHeight="1" x14ac:dyDescent="0.25">
      <c r="A6" s="23" t="s">
        <v>50</v>
      </c>
      <c r="B6" s="23"/>
      <c r="C6" s="23"/>
      <c r="D6" s="23"/>
      <c r="E6" s="23"/>
      <c r="F6" s="23"/>
      <c r="G6" s="23"/>
      <c r="H6" s="23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3" t="s">
        <v>0</v>
      </c>
      <c r="B8" s="4"/>
      <c r="C8" s="4"/>
      <c r="D8" s="4"/>
      <c r="E8" s="4"/>
      <c r="F8" s="4"/>
      <c r="G8" s="4"/>
      <c r="H8" s="4"/>
    </row>
    <row r="9" spans="1:8" ht="15" customHeight="1" x14ac:dyDescent="0.25">
      <c r="A9" s="24" t="s">
        <v>1</v>
      </c>
      <c r="B9" s="25" t="s">
        <v>2</v>
      </c>
      <c r="C9" s="25"/>
      <c r="D9" s="25"/>
      <c r="E9" s="25"/>
      <c r="F9" s="25"/>
      <c r="G9" s="25"/>
      <c r="H9" s="25"/>
    </row>
    <row r="10" spans="1:8" ht="15" customHeight="1" x14ac:dyDescent="0.25">
      <c r="A10" s="24"/>
      <c r="B10" s="26" t="s">
        <v>39</v>
      </c>
      <c r="C10" s="25" t="s">
        <v>3</v>
      </c>
      <c r="D10" s="25"/>
      <c r="E10" s="25"/>
      <c r="F10" s="25"/>
      <c r="G10" s="26" t="s">
        <v>4</v>
      </c>
      <c r="H10" s="26" t="s">
        <v>5</v>
      </c>
    </row>
    <row r="11" spans="1:8" ht="23.25" customHeight="1" x14ac:dyDescent="0.25">
      <c r="A11" s="24"/>
      <c r="B11" s="26"/>
      <c r="C11" s="5" t="s">
        <v>6</v>
      </c>
      <c r="D11" s="5" t="s">
        <v>7</v>
      </c>
      <c r="E11" s="5" t="s">
        <v>8</v>
      </c>
      <c r="F11" s="5" t="s">
        <v>9</v>
      </c>
      <c r="G11" s="26"/>
      <c r="H11" s="26"/>
    </row>
    <row r="12" spans="1:8" x14ac:dyDescent="0.25">
      <c r="A12" s="6"/>
      <c r="B12" s="7"/>
      <c r="C12" s="8"/>
      <c r="D12" s="7"/>
      <c r="E12" s="8"/>
      <c r="F12" s="7"/>
      <c r="G12" s="8"/>
      <c r="H12" s="7"/>
    </row>
    <row r="13" spans="1:8" x14ac:dyDescent="0.25">
      <c r="A13" s="9" t="s">
        <v>10</v>
      </c>
      <c r="B13" s="10">
        <f t="shared" ref="B13:B30" si="0">SUM(C13:H13)</f>
        <v>807784</v>
      </c>
      <c r="C13" s="10">
        <f t="shared" ref="C13:H13" si="1">SUM(C14:C30)</f>
        <v>362597</v>
      </c>
      <c r="D13" s="10">
        <f t="shared" si="1"/>
        <v>201528</v>
      </c>
      <c r="E13" s="10">
        <f t="shared" si="1"/>
        <v>155410</v>
      </c>
      <c r="F13" s="10">
        <f t="shared" si="1"/>
        <v>64511</v>
      </c>
      <c r="G13" s="10">
        <f t="shared" si="1"/>
        <v>11534</v>
      </c>
      <c r="H13" s="11">
        <f t="shared" si="1"/>
        <v>12204</v>
      </c>
    </row>
    <row r="14" spans="1:8" x14ac:dyDescent="0.25">
      <c r="A14" s="9" t="s">
        <v>11</v>
      </c>
      <c r="B14" s="10">
        <f t="shared" si="0"/>
        <v>40505</v>
      </c>
      <c r="C14" s="12">
        <v>18823</v>
      </c>
      <c r="D14" s="10">
        <v>8952</v>
      </c>
      <c r="E14" s="12">
        <v>9330</v>
      </c>
      <c r="F14" s="10">
        <f>1044+1163</f>
        <v>2207</v>
      </c>
      <c r="G14" s="12">
        <v>590</v>
      </c>
      <c r="H14" s="10">
        <f>599+2+2</f>
        <v>603</v>
      </c>
    </row>
    <row r="15" spans="1:8" x14ac:dyDescent="0.25">
      <c r="A15" s="9" t="s">
        <v>12</v>
      </c>
      <c r="B15" s="10">
        <f t="shared" si="0"/>
        <v>104870</v>
      </c>
      <c r="C15" s="12">
        <v>61434</v>
      </c>
      <c r="D15" s="10">
        <v>21268</v>
      </c>
      <c r="E15" s="12">
        <v>12953</v>
      </c>
      <c r="F15" s="10">
        <f>3177+3006</f>
        <v>6183</v>
      </c>
      <c r="G15" s="12">
        <v>1413</v>
      </c>
      <c r="H15" s="10">
        <f>1588+26+5</f>
        <v>1619</v>
      </c>
    </row>
    <row r="16" spans="1:8" x14ac:dyDescent="0.25">
      <c r="A16" s="9" t="s">
        <v>13</v>
      </c>
      <c r="B16" s="10">
        <f t="shared" si="0"/>
        <v>29863</v>
      </c>
      <c r="C16" s="12">
        <v>11977</v>
      </c>
      <c r="D16" s="10">
        <v>7092</v>
      </c>
      <c r="E16" s="12">
        <v>7953</v>
      </c>
      <c r="F16" s="10">
        <f>778+1218</f>
        <v>1996</v>
      </c>
      <c r="G16" s="12">
        <v>379</v>
      </c>
      <c r="H16" s="10">
        <f>458+6+2</f>
        <v>466</v>
      </c>
    </row>
    <row r="17" spans="1:8" x14ac:dyDescent="0.25">
      <c r="A17" s="9" t="s">
        <v>14</v>
      </c>
      <c r="B17" s="10">
        <f t="shared" si="0"/>
        <v>43748</v>
      </c>
      <c r="C17" s="12">
        <v>17415</v>
      </c>
      <c r="D17" s="10">
        <v>11617</v>
      </c>
      <c r="E17" s="12">
        <v>11631</v>
      </c>
      <c r="F17" s="10">
        <f>774+966</f>
        <v>1740</v>
      </c>
      <c r="G17" s="12">
        <v>660</v>
      </c>
      <c r="H17" s="10">
        <f>681+4</f>
        <v>685</v>
      </c>
    </row>
    <row r="18" spans="1:8" x14ac:dyDescent="0.25">
      <c r="A18" s="9" t="s">
        <v>15</v>
      </c>
      <c r="B18" s="10">
        <f t="shared" si="0"/>
        <v>17002</v>
      </c>
      <c r="C18" s="12">
        <v>7825</v>
      </c>
      <c r="D18" s="10">
        <v>2132</v>
      </c>
      <c r="E18" s="12">
        <v>6143</v>
      </c>
      <c r="F18" s="10">
        <f>230+160</f>
        <v>390</v>
      </c>
      <c r="G18" s="12">
        <v>316</v>
      </c>
      <c r="H18" s="10">
        <f>192+2+2</f>
        <v>196</v>
      </c>
    </row>
    <row r="19" spans="1:8" x14ac:dyDescent="0.25">
      <c r="A19" s="9" t="s">
        <v>16</v>
      </c>
      <c r="B19" s="10">
        <f t="shared" si="0"/>
        <v>9667</v>
      </c>
      <c r="C19" s="12">
        <v>5065</v>
      </c>
      <c r="D19" s="10">
        <v>2170</v>
      </c>
      <c r="E19" s="12">
        <v>2075</v>
      </c>
      <c r="F19" s="10">
        <f>97+55</f>
        <v>152</v>
      </c>
      <c r="G19" s="12">
        <v>115</v>
      </c>
      <c r="H19" s="10">
        <v>90</v>
      </c>
    </row>
    <row r="20" spans="1:8" x14ac:dyDescent="0.25">
      <c r="A20" s="9" t="s">
        <v>17</v>
      </c>
      <c r="B20" s="10">
        <f t="shared" si="0"/>
        <v>34268</v>
      </c>
      <c r="C20" s="12">
        <v>13989</v>
      </c>
      <c r="D20" s="10">
        <v>10089</v>
      </c>
      <c r="E20" s="12">
        <v>7376</v>
      </c>
      <c r="F20" s="10">
        <f>877+837</f>
        <v>1714</v>
      </c>
      <c r="G20" s="12">
        <v>578</v>
      </c>
      <c r="H20" s="10">
        <f>508+11+3</f>
        <v>522</v>
      </c>
    </row>
    <row r="21" spans="1:8" x14ac:dyDescent="0.25">
      <c r="A21" s="9" t="s">
        <v>18</v>
      </c>
      <c r="B21" s="10">
        <f t="shared" si="0"/>
        <v>73643</v>
      </c>
      <c r="C21" s="12">
        <v>27202</v>
      </c>
      <c r="D21" s="10">
        <v>26824</v>
      </c>
      <c r="E21" s="12">
        <v>12202</v>
      </c>
      <c r="F21" s="10">
        <f>1824+3717</f>
        <v>5541</v>
      </c>
      <c r="G21" s="12">
        <v>801</v>
      </c>
      <c r="H21" s="10">
        <f>1061+9+3</f>
        <v>1073</v>
      </c>
    </row>
    <row r="22" spans="1:8" x14ac:dyDescent="0.25">
      <c r="A22" s="9" t="s">
        <v>19</v>
      </c>
      <c r="B22" s="10">
        <f t="shared" si="0"/>
        <v>8119</v>
      </c>
      <c r="C22" s="12">
        <v>3892</v>
      </c>
      <c r="D22" s="10">
        <v>2152</v>
      </c>
      <c r="E22" s="12">
        <v>1587</v>
      </c>
      <c r="F22" s="10">
        <f>133+118</f>
        <v>251</v>
      </c>
      <c r="G22" s="12">
        <v>122</v>
      </c>
      <c r="H22" s="10">
        <v>115</v>
      </c>
    </row>
    <row r="23" spans="1:8" x14ac:dyDescent="0.25">
      <c r="A23" s="9" t="s">
        <v>20</v>
      </c>
      <c r="B23" s="10">
        <f t="shared" si="0"/>
        <v>42777</v>
      </c>
      <c r="C23" s="12">
        <v>21429</v>
      </c>
      <c r="D23" s="10">
        <v>9440</v>
      </c>
      <c r="E23" s="12">
        <v>9020</v>
      </c>
      <c r="F23" s="10">
        <f>606+867</f>
        <v>1473</v>
      </c>
      <c r="G23" s="12">
        <v>697</v>
      </c>
      <c r="H23" s="10">
        <f>697+20+1</f>
        <v>718</v>
      </c>
    </row>
    <row r="24" spans="1:8" x14ac:dyDescent="0.25">
      <c r="A24" s="9" t="s">
        <v>21</v>
      </c>
      <c r="B24" s="10">
        <f t="shared" si="0"/>
        <v>25795</v>
      </c>
      <c r="C24" s="12">
        <v>10979</v>
      </c>
      <c r="D24" s="10">
        <v>6894</v>
      </c>
      <c r="E24" s="12">
        <v>5741</v>
      </c>
      <c r="F24" s="10">
        <f>601+904</f>
        <v>1505</v>
      </c>
      <c r="G24" s="12">
        <v>414</v>
      </c>
      <c r="H24" s="10">
        <f>255+5+2</f>
        <v>262</v>
      </c>
    </row>
    <row r="25" spans="1:8" x14ac:dyDescent="0.25">
      <c r="A25" s="9" t="s">
        <v>22</v>
      </c>
      <c r="B25" s="10">
        <f t="shared" si="0"/>
        <v>228463</v>
      </c>
      <c r="C25" s="12">
        <v>94282</v>
      </c>
      <c r="D25" s="10">
        <v>53593</v>
      </c>
      <c r="E25" s="12">
        <v>43801</v>
      </c>
      <c r="F25" s="10">
        <f>9226+20838</f>
        <v>30064</v>
      </c>
      <c r="G25" s="12">
        <v>2984</v>
      </c>
      <c r="H25" s="10">
        <f>3615+119+5</f>
        <v>3739</v>
      </c>
    </row>
    <row r="26" spans="1:8" x14ac:dyDescent="0.25">
      <c r="A26" s="13" t="s">
        <v>23</v>
      </c>
      <c r="B26" s="10">
        <f t="shared" si="0"/>
        <v>12294</v>
      </c>
      <c r="C26" s="12">
        <v>5450</v>
      </c>
      <c r="D26" s="10">
        <v>3062</v>
      </c>
      <c r="E26" s="12">
        <v>2933</v>
      </c>
      <c r="F26" s="10">
        <f>224+221</f>
        <v>445</v>
      </c>
      <c r="G26" s="12">
        <v>259</v>
      </c>
      <c r="H26" s="10">
        <f>143+2</f>
        <v>145</v>
      </c>
    </row>
    <row r="27" spans="1:8" x14ac:dyDescent="0.25">
      <c r="A27" s="9" t="s">
        <v>24</v>
      </c>
      <c r="B27" s="10">
        <f t="shared" si="0"/>
        <v>17669</v>
      </c>
      <c r="C27" s="12">
        <v>7302</v>
      </c>
      <c r="D27" s="10">
        <v>4669</v>
      </c>
      <c r="E27" s="12">
        <v>4463</v>
      </c>
      <c r="F27" s="10">
        <f>340+346</f>
        <v>686</v>
      </c>
      <c r="G27" s="12">
        <v>295</v>
      </c>
      <c r="H27" s="10">
        <f>246+7+1</f>
        <v>254</v>
      </c>
    </row>
    <row r="28" spans="1:8" x14ac:dyDescent="0.25">
      <c r="A28" s="9" t="s">
        <v>25</v>
      </c>
      <c r="B28" s="10">
        <f t="shared" si="0"/>
        <v>65603</v>
      </c>
      <c r="C28" s="12">
        <v>29756</v>
      </c>
      <c r="D28" s="10">
        <v>17575</v>
      </c>
      <c r="E28" s="12">
        <v>8948</v>
      </c>
      <c r="F28" s="10">
        <f>1543+5720</f>
        <v>7263</v>
      </c>
      <c r="G28" s="12">
        <v>1119</v>
      </c>
      <c r="H28" s="10">
        <f>923+13+6</f>
        <v>942</v>
      </c>
    </row>
    <row r="29" spans="1:8" x14ac:dyDescent="0.25">
      <c r="A29" s="9" t="s">
        <v>26</v>
      </c>
      <c r="B29" s="10">
        <f t="shared" si="0"/>
        <v>23544</v>
      </c>
      <c r="C29" s="12">
        <v>10468</v>
      </c>
      <c r="D29" s="10">
        <v>6506</v>
      </c>
      <c r="E29" s="12">
        <v>4301</v>
      </c>
      <c r="F29" s="10">
        <f>571+976</f>
        <v>1547</v>
      </c>
      <c r="G29" s="12">
        <v>306</v>
      </c>
      <c r="H29" s="10">
        <f>408+7+1</f>
        <v>416</v>
      </c>
    </row>
    <row r="30" spans="1:8" x14ac:dyDescent="0.25">
      <c r="A30" s="14" t="s">
        <v>27</v>
      </c>
      <c r="B30" s="15">
        <f t="shared" si="0"/>
        <v>29954</v>
      </c>
      <c r="C30" s="16">
        <v>15309</v>
      </c>
      <c r="D30" s="15">
        <v>7493</v>
      </c>
      <c r="E30" s="16">
        <v>4953</v>
      </c>
      <c r="F30" s="15">
        <f>574+780</f>
        <v>1354</v>
      </c>
      <c r="G30" s="16">
        <v>486</v>
      </c>
      <c r="H30" s="15">
        <f>357+1+1</f>
        <v>359</v>
      </c>
    </row>
    <row r="31" spans="1:8" x14ac:dyDescent="0.25">
      <c r="A31" s="18" t="s">
        <v>40</v>
      </c>
      <c r="B31" s="17"/>
      <c r="C31" s="17"/>
      <c r="D31" s="17"/>
      <c r="E31" s="17"/>
      <c r="F31" s="17"/>
      <c r="G31" s="17"/>
      <c r="H31" s="17"/>
    </row>
    <row r="32" spans="1:8" x14ac:dyDescent="0.25">
      <c r="A32" s="19" t="s">
        <v>28</v>
      </c>
      <c r="B32" s="4"/>
      <c r="C32" s="4"/>
      <c r="D32" s="4"/>
      <c r="E32" s="4"/>
      <c r="F32" s="4"/>
      <c r="G32" s="4"/>
      <c r="H32" s="4"/>
    </row>
    <row r="33" spans="1:8" ht="15" customHeight="1" x14ac:dyDescent="0.25">
      <c r="A33" s="27" t="s">
        <v>29</v>
      </c>
      <c r="B33" s="27"/>
      <c r="C33" s="27"/>
      <c r="D33" s="27"/>
      <c r="E33" s="27"/>
      <c r="F33" s="27"/>
      <c r="G33" s="27"/>
      <c r="H33" s="27"/>
    </row>
    <row r="34" spans="1:8" x14ac:dyDescent="0.25">
      <c r="A34" s="19" t="s">
        <v>41</v>
      </c>
      <c r="B34" s="4"/>
      <c r="C34" s="4"/>
      <c r="D34" s="4"/>
      <c r="E34" s="4"/>
      <c r="F34" s="4"/>
      <c r="G34" s="4"/>
      <c r="H34" s="4"/>
    </row>
    <row r="35" spans="1:8" x14ac:dyDescent="0.25">
      <c r="A35" s="19" t="s">
        <v>30</v>
      </c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3" t="s">
        <v>31</v>
      </c>
      <c r="B37" s="4"/>
      <c r="C37" s="4"/>
      <c r="D37" s="4"/>
      <c r="E37" s="4"/>
      <c r="F37" s="4"/>
      <c r="G37" s="4"/>
      <c r="H37" s="4"/>
    </row>
    <row r="38" spans="1:8" ht="13.9" customHeight="1" x14ac:dyDescent="0.25">
      <c r="A38" s="24" t="s">
        <v>1</v>
      </c>
      <c r="B38" s="25" t="s">
        <v>43</v>
      </c>
      <c r="C38" s="25"/>
      <c r="D38" s="25"/>
      <c r="E38" s="25"/>
      <c r="F38" s="25"/>
      <c r="G38" s="25"/>
      <c r="H38" s="25"/>
    </row>
    <row r="39" spans="1:8" ht="13.9" customHeight="1" x14ac:dyDescent="0.25">
      <c r="A39" s="24"/>
      <c r="B39" s="26" t="s">
        <v>39</v>
      </c>
      <c r="C39" s="25" t="s">
        <v>3</v>
      </c>
      <c r="D39" s="25"/>
      <c r="E39" s="25"/>
      <c r="F39" s="25"/>
      <c r="G39" s="26" t="s">
        <v>4</v>
      </c>
      <c r="H39" s="26" t="s">
        <v>32</v>
      </c>
    </row>
    <row r="40" spans="1:8" ht="38.25" x14ac:dyDescent="0.25">
      <c r="A40" s="24"/>
      <c r="B40" s="26"/>
      <c r="C40" s="5" t="s">
        <v>33</v>
      </c>
      <c r="D40" s="5" t="s">
        <v>34</v>
      </c>
      <c r="E40" s="5" t="s">
        <v>35</v>
      </c>
      <c r="F40" s="5" t="s">
        <v>36</v>
      </c>
      <c r="G40" s="26"/>
      <c r="H40" s="26"/>
    </row>
    <row r="41" spans="1:8" x14ac:dyDescent="0.25">
      <c r="A41" s="6"/>
      <c r="B41" s="7"/>
      <c r="C41" s="8"/>
      <c r="D41" s="7"/>
      <c r="E41" s="8"/>
      <c r="F41" s="7"/>
      <c r="G41" s="8"/>
      <c r="H41" s="7"/>
    </row>
    <row r="42" spans="1:8" x14ac:dyDescent="0.25">
      <c r="A42" s="9" t="s">
        <v>10</v>
      </c>
      <c r="B42" s="10">
        <v>894825</v>
      </c>
      <c r="C42" s="10">
        <v>384300</v>
      </c>
      <c r="D42" s="10">
        <v>383238</v>
      </c>
      <c r="E42" s="10">
        <v>56606</v>
      </c>
      <c r="F42" s="10">
        <v>18718</v>
      </c>
      <c r="G42" s="10">
        <v>45089</v>
      </c>
      <c r="H42" s="10">
        <v>6874</v>
      </c>
    </row>
    <row r="43" spans="1:8" x14ac:dyDescent="0.25">
      <c r="A43" s="9" t="s">
        <v>11</v>
      </c>
      <c r="B43" s="10">
        <v>45097</v>
      </c>
      <c r="C43" s="10">
        <v>19531</v>
      </c>
      <c r="D43" s="10">
        <v>18815</v>
      </c>
      <c r="E43" s="10">
        <v>3131</v>
      </c>
      <c r="F43" s="10">
        <v>1021</v>
      </c>
      <c r="G43" s="10">
        <v>2245</v>
      </c>
      <c r="H43" s="10">
        <v>354</v>
      </c>
    </row>
    <row r="44" spans="1:8" x14ac:dyDescent="0.25">
      <c r="A44" s="9" t="s">
        <v>12</v>
      </c>
      <c r="B44" s="10">
        <v>117346</v>
      </c>
      <c r="C44" s="10">
        <v>43482</v>
      </c>
      <c r="D44" s="10">
        <v>59248</v>
      </c>
      <c r="E44" s="10">
        <v>5457</v>
      </c>
      <c r="F44" s="10">
        <v>2165</v>
      </c>
      <c r="G44" s="10">
        <v>6085</v>
      </c>
      <c r="H44" s="10">
        <v>909</v>
      </c>
    </row>
    <row r="45" spans="1:8" x14ac:dyDescent="0.25">
      <c r="A45" s="9" t="s">
        <v>13</v>
      </c>
      <c r="B45" s="10">
        <v>32691</v>
      </c>
      <c r="C45" s="10">
        <v>16122</v>
      </c>
      <c r="D45" s="10">
        <v>12084</v>
      </c>
      <c r="E45" s="10">
        <v>2213</v>
      </c>
      <c r="F45" s="10">
        <v>499</v>
      </c>
      <c r="G45" s="10">
        <v>1523</v>
      </c>
      <c r="H45" s="10">
        <v>250</v>
      </c>
    </row>
    <row r="46" spans="1:8" x14ac:dyDescent="0.25">
      <c r="A46" s="9" t="s">
        <v>14</v>
      </c>
      <c r="B46" s="10">
        <v>50528</v>
      </c>
      <c r="C46" s="10">
        <v>23310</v>
      </c>
      <c r="D46" s="10">
        <v>21253</v>
      </c>
      <c r="E46" s="10">
        <v>2259</v>
      </c>
      <c r="F46" s="10">
        <v>682</v>
      </c>
      <c r="G46" s="10">
        <v>2684</v>
      </c>
      <c r="H46" s="10">
        <v>340</v>
      </c>
    </row>
    <row r="47" spans="1:8" x14ac:dyDescent="0.25">
      <c r="A47" s="9" t="s">
        <v>15</v>
      </c>
      <c r="B47" s="10">
        <v>19103</v>
      </c>
      <c r="C47" s="10">
        <v>6474</v>
      </c>
      <c r="D47" s="10">
        <v>10919</v>
      </c>
      <c r="E47" s="10">
        <v>618</v>
      </c>
      <c r="F47" s="10">
        <v>202</v>
      </c>
      <c r="G47" s="10">
        <v>781</v>
      </c>
      <c r="H47" s="10">
        <v>109</v>
      </c>
    </row>
    <row r="48" spans="1:8" x14ac:dyDescent="0.25">
      <c r="A48" s="9" t="s">
        <v>16</v>
      </c>
      <c r="B48" s="10">
        <v>10329</v>
      </c>
      <c r="C48" s="10">
        <v>3418</v>
      </c>
      <c r="D48" s="10">
        <v>6056</v>
      </c>
      <c r="E48" s="10">
        <v>320</v>
      </c>
      <c r="F48" s="10">
        <v>92</v>
      </c>
      <c r="G48" s="10">
        <v>374</v>
      </c>
      <c r="H48" s="10">
        <v>69</v>
      </c>
    </row>
    <row r="49" spans="1:10" x14ac:dyDescent="0.25">
      <c r="A49" s="9" t="s">
        <v>17</v>
      </c>
      <c r="B49" s="10">
        <v>37062</v>
      </c>
      <c r="C49" s="10">
        <v>16921</v>
      </c>
      <c r="D49" s="10">
        <v>15081</v>
      </c>
      <c r="E49" s="10">
        <v>2341</v>
      </c>
      <c r="F49" s="10">
        <v>695</v>
      </c>
      <c r="G49" s="10">
        <v>1804</v>
      </c>
      <c r="H49" s="10">
        <v>220</v>
      </c>
    </row>
    <row r="50" spans="1:10" x14ac:dyDescent="0.25">
      <c r="A50" s="9" t="s">
        <v>18</v>
      </c>
      <c r="B50" s="10">
        <v>82616</v>
      </c>
      <c r="C50" s="10">
        <v>38312</v>
      </c>
      <c r="D50" s="10">
        <v>31949</v>
      </c>
      <c r="E50" s="10">
        <v>5745</v>
      </c>
      <c r="F50" s="10">
        <v>1849</v>
      </c>
      <c r="G50" s="10">
        <v>4110</v>
      </c>
      <c r="H50" s="10">
        <v>651</v>
      </c>
    </row>
    <row r="51" spans="1:10" x14ac:dyDescent="0.25">
      <c r="A51" s="9" t="s">
        <v>19</v>
      </c>
      <c r="B51" s="10">
        <v>9247</v>
      </c>
      <c r="C51" s="10">
        <v>3263</v>
      </c>
      <c r="D51" s="10">
        <v>5058</v>
      </c>
      <c r="E51" s="10">
        <v>420</v>
      </c>
      <c r="F51" s="10">
        <v>96</v>
      </c>
      <c r="G51" s="10">
        <v>354</v>
      </c>
      <c r="H51" s="10">
        <v>56</v>
      </c>
    </row>
    <row r="52" spans="1:10" x14ac:dyDescent="0.25">
      <c r="A52" s="9" t="s">
        <v>20</v>
      </c>
      <c r="B52" s="10">
        <v>46753</v>
      </c>
      <c r="C52" s="10">
        <v>16273</v>
      </c>
      <c r="D52" s="10">
        <v>25277</v>
      </c>
      <c r="E52" s="10">
        <v>1965</v>
      </c>
      <c r="F52" s="10">
        <v>546</v>
      </c>
      <c r="G52" s="10">
        <v>2370</v>
      </c>
      <c r="H52" s="10">
        <v>322</v>
      </c>
    </row>
    <row r="53" spans="1:10" x14ac:dyDescent="0.25">
      <c r="A53" s="9" t="s">
        <v>21</v>
      </c>
      <c r="B53" s="10">
        <v>27168</v>
      </c>
      <c r="C53" s="10">
        <v>11508</v>
      </c>
      <c r="D53" s="10">
        <v>11815</v>
      </c>
      <c r="E53" s="10">
        <v>1960</v>
      </c>
      <c r="F53" s="10">
        <v>472</v>
      </c>
      <c r="G53" s="10">
        <v>1286</v>
      </c>
      <c r="H53" s="10">
        <v>127</v>
      </c>
    </row>
    <row r="54" spans="1:10" x14ac:dyDescent="0.25">
      <c r="A54" s="9" t="s">
        <v>22</v>
      </c>
      <c r="B54" s="10">
        <v>253352</v>
      </c>
      <c r="C54" s="10">
        <v>114110</v>
      </c>
      <c r="D54" s="10">
        <v>96544</v>
      </c>
      <c r="E54" s="10">
        <v>19722</v>
      </c>
      <c r="F54" s="10">
        <v>6874</v>
      </c>
      <c r="G54" s="10">
        <v>13810</v>
      </c>
      <c r="H54" s="10">
        <v>2292</v>
      </c>
    </row>
    <row r="55" spans="1:10" x14ac:dyDescent="0.25">
      <c r="A55" s="13" t="s">
        <v>23</v>
      </c>
      <c r="B55" s="10">
        <v>13453</v>
      </c>
      <c r="C55" s="10">
        <v>6268</v>
      </c>
      <c r="D55" s="10">
        <v>5757</v>
      </c>
      <c r="E55" s="10">
        <v>611</v>
      </c>
      <c r="F55" s="10">
        <v>136</v>
      </c>
      <c r="G55" s="10">
        <v>588</v>
      </c>
      <c r="H55" s="10">
        <v>93</v>
      </c>
    </row>
    <row r="56" spans="1:10" x14ac:dyDescent="0.25">
      <c r="A56" s="9" t="s">
        <v>24</v>
      </c>
      <c r="B56" s="10">
        <v>18968</v>
      </c>
      <c r="C56" s="10">
        <v>8022</v>
      </c>
      <c r="D56" s="10">
        <v>8273</v>
      </c>
      <c r="E56" s="10">
        <v>1195</v>
      </c>
      <c r="F56" s="10">
        <v>321</v>
      </c>
      <c r="G56" s="10">
        <v>1015</v>
      </c>
      <c r="H56" s="10">
        <v>142</v>
      </c>
    </row>
    <row r="57" spans="1:10" x14ac:dyDescent="0.25">
      <c r="A57" s="9" t="s">
        <v>25</v>
      </c>
      <c r="B57" s="10">
        <v>71629</v>
      </c>
      <c r="C57" s="10">
        <v>32182</v>
      </c>
      <c r="D57" s="10">
        <v>28873</v>
      </c>
      <c r="E57" s="10">
        <v>4914</v>
      </c>
      <c r="F57" s="10">
        <v>1983</v>
      </c>
      <c r="G57" s="10">
        <v>3113</v>
      </c>
      <c r="H57" s="10">
        <v>564</v>
      </c>
    </row>
    <row r="58" spans="1:10" x14ac:dyDescent="0.25">
      <c r="A58" s="9" t="s">
        <v>26</v>
      </c>
      <c r="B58" s="10">
        <v>25453</v>
      </c>
      <c r="C58" s="10">
        <v>11190</v>
      </c>
      <c r="D58" s="10">
        <v>10626</v>
      </c>
      <c r="E58" s="10">
        <v>2044</v>
      </c>
      <c r="F58" s="10">
        <v>432</v>
      </c>
      <c r="G58" s="10">
        <v>1035</v>
      </c>
      <c r="H58" s="10">
        <v>126</v>
      </c>
    </row>
    <row r="59" spans="1:10" x14ac:dyDescent="0.25">
      <c r="A59" s="14" t="s">
        <v>27</v>
      </c>
      <c r="B59" s="20">
        <v>32682</v>
      </c>
      <c r="C59" s="20">
        <v>13413</v>
      </c>
      <c r="D59" s="20">
        <v>15125</v>
      </c>
      <c r="E59" s="20">
        <v>1642</v>
      </c>
      <c r="F59" s="20">
        <v>608</v>
      </c>
      <c r="G59" s="20">
        <v>1660</v>
      </c>
      <c r="H59" s="20">
        <v>234</v>
      </c>
    </row>
    <row r="60" spans="1:10" x14ac:dyDescent="0.25">
      <c r="A60" s="18" t="s">
        <v>40</v>
      </c>
      <c r="B60" s="17"/>
      <c r="C60" s="17"/>
      <c r="D60" s="17"/>
      <c r="E60" s="17"/>
      <c r="F60" s="17"/>
      <c r="G60" s="17"/>
      <c r="H60" s="17"/>
    </row>
    <row r="61" spans="1:10" x14ac:dyDescent="0.25">
      <c r="A61" s="19" t="s">
        <v>38</v>
      </c>
      <c r="B61" s="4"/>
      <c r="C61" s="4"/>
      <c r="D61" s="4"/>
      <c r="E61" s="4"/>
      <c r="F61" s="4"/>
      <c r="G61" s="4"/>
      <c r="H61" s="4"/>
    </row>
    <row r="62" spans="1:10" ht="13.9" customHeight="1" x14ac:dyDescent="0.25">
      <c r="A62" s="27" t="s">
        <v>37</v>
      </c>
      <c r="B62" s="27"/>
      <c r="C62" s="27"/>
      <c r="D62" s="27"/>
      <c r="E62" s="27"/>
      <c r="F62" s="27"/>
      <c r="G62" s="27"/>
      <c r="H62" s="27"/>
      <c r="J62" s="1"/>
    </row>
    <row r="63" spans="1:10" x14ac:dyDescent="0.25">
      <c r="A63" s="19" t="s">
        <v>30</v>
      </c>
      <c r="B63" s="4"/>
      <c r="C63" s="4"/>
      <c r="D63" s="4"/>
      <c r="E63" s="4"/>
      <c r="F63" s="4"/>
      <c r="G63" s="4"/>
      <c r="H63" s="4"/>
    </row>
    <row r="64" spans="1:10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3" t="s">
        <v>42</v>
      </c>
      <c r="B65" s="4"/>
      <c r="C65" s="4"/>
      <c r="D65" s="4"/>
      <c r="E65" s="4"/>
      <c r="F65" s="4"/>
      <c r="G65" s="4"/>
      <c r="H65" s="4"/>
    </row>
    <row r="66" spans="1:8" x14ac:dyDescent="0.25">
      <c r="A66" s="24" t="s">
        <v>1</v>
      </c>
      <c r="B66" s="25" t="s">
        <v>43</v>
      </c>
      <c r="C66" s="25"/>
      <c r="D66" s="25"/>
      <c r="E66" s="25"/>
      <c r="F66" s="25"/>
      <c r="G66" s="25"/>
      <c r="H66" s="25"/>
    </row>
    <row r="67" spans="1:8" x14ac:dyDescent="0.25">
      <c r="A67" s="24"/>
      <c r="B67" s="26" t="s">
        <v>39</v>
      </c>
      <c r="C67" s="25" t="s">
        <v>3</v>
      </c>
      <c r="D67" s="25"/>
      <c r="E67" s="25"/>
      <c r="F67" s="25"/>
      <c r="G67" s="26" t="s">
        <v>4</v>
      </c>
      <c r="H67" s="26" t="s">
        <v>32</v>
      </c>
    </row>
    <row r="68" spans="1:8" ht="25.5" x14ac:dyDescent="0.25">
      <c r="A68" s="24"/>
      <c r="B68" s="26"/>
      <c r="C68" s="22" t="s">
        <v>45</v>
      </c>
      <c r="D68" s="22" t="s">
        <v>46</v>
      </c>
      <c r="E68" s="22" t="s">
        <v>47</v>
      </c>
      <c r="F68" s="22" t="s">
        <v>48</v>
      </c>
      <c r="G68" s="26"/>
      <c r="H68" s="26"/>
    </row>
    <row r="69" spans="1:8" x14ac:dyDescent="0.25">
      <c r="A69" s="6"/>
      <c r="B69" s="7"/>
      <c r="C69" s="8"/>
      <c r="D69" s="7"/>
      <c r="E69" s="8"/>
      <c r="F69" s="7"/>
      <c r="G69" s="8"/>
      <c r="H69" s="7"/>
    </row>
    <row r="70" spans="1:8" x14ac:dyDescent="0.25">
      <c r="A70" s="9" t="s">
        <v>10</v>
      </c>
      <c r="B70" s="10">
        <v>821063</v>
      </c>
      <c r="C70" s="10">
        <v>402046</v>
      </c>
      <c r="D70" s="10">
        <v>273753</v>
      </c>
      <c r="E70" s="10">
        <v>27988</v>
      </c>
      <c r="F70" s="10">
        <v>62996</v>
      </c>
      <c r="G70" s="10">
        <v>27826</v>
      </c>
      <c r="H70" s="10">
        <v>26454</v>
      </c>
    </row>
    <row r="71" spans="1:8" x14ac:dyDescent="0.25">
      <c r="A71" s="9" t="s">
        <v>11</v>
      </c>
      <c r="B71" s="10">
        <v>42829</v>
      </c>
      <c r="C71" s="10">
        <v>21138</v>
      </c>
      <c r="D71" s="10">
        <v>14078</v>
      </c>
      <c r="E71" s="10">
        <v>1903</v>
      </c>
      <c r="F71" s="10">
        <v>3064</v>
      </c>
      <c r="G71" s="10">
        <v>1181</v>
      </c>
      <c r="H71" s="10">
        <v>1465</v>
      </c>
    </row>
    <row r="72" spans="1:8" x14ac:dyDescent="0.25">
      <c r="A72" s="9" t="s">
        <v>12</v>
      </c>
      <c r="B72" s="10">
        <v>106604</v>
      </c>
      <c r="C72" s="10">
        <v>48054</v>
      </c>
      <c r="D72" s="10">
        <v>39981</v>
      </c>
      <c r="E72" s="10">
        <v>4358</v>
      </c>
      <c r="F72" s="10">
        <v>7907</v>
      </c>
      <c r="G72" s="10">
        <v>3256</v>
      </c>
      <c r="H72" s="10">
        <v>3048</v>
      </c>
    </row>
    <row r="73" spans="1:8" x14ac:dyDescent="0.25">
      <c r="A73" s="9" t="s">
        <v>13</v>
      </c>
      <c r="B73" s="10">
        <v>29383</v>
      </c>
      <c r="C73" s="10">
        <v>16941</v>
      </c>
      <c r="D73" s="10">
        <v>8386</v>
      </c>
      <c r="E73" s="10">
        <v>486</v>
      </c>
      <c r="F73" s="10">
        <v>1574</v>
      </c>
      <c r="G73" s="10">
        <v>1023</v>
      </c>
      <c r="H73" s="10">
        <v>973</v>
      </c>
    </row>
    <row r="74" spans="1:8" x14ac:dyDescent="0.25">
      <c r="A74" s="9" t="s">
        <v>14</v>
      </c>
      <c r="B74" s="10">
        <v>48281</v>
      </c>
      <c r="C74" s="10">
        <v>25111</v>
      </c>
      <c r="D74" s="10">
        <v>15401</v>
      </c>
      <c r="E74" s="10">
        <v>1447</v>
      </c>
      <c r="F74" s="10">
        <v>2813</v>
      </c>
      <c r="G74" s="10">
        <v>1954</v>
      </c>
      <c r="H74" s="10">
        <v>1555</v>
      </c>
    </row>
    <row r="75" spans="1:8" x14ac:dyDescent="0.25">
      <c r="A75" s="9" t="s">
        <v>15</v>
      </c>
      <c r="B75" s="10">
        <v>17245</v>
      </c>
      <c r="C75" s="10">
        <v>6821</v>
      </c>
      <c r="D75" s="10">
        <v>7128</v>
      </c>
      <c r="E75" s="10">
        <v>510</v>
      </c>
      <c r="F75" s="10">
        <v>1454</v>
      </c>
      <c r="G75" s="10">
        <v>806</v>
      </c>
      <c r="H75" s="10">
        <v>526</v>
      </c>
    </row>
    <row r="76" spans="1:8" x14ac:dyDescent="0.25">
      <c r="A76" s="9" t="s">
        <v>16</v>
      </c>
      <c r="B76" s="10">
        <v>9844</v>
      </c>
      <c r="C76" s="10">
        <v>3415</v>
      </c>
      <c r="D76" s="10">
        <v>4929</v>
      </c>
      <c r="E76" s="10">
        <v>214</v>
      </c>
      <c r="F76" s="10">
        <v>480</v>
      </c>
      <c r="G76" s="10">
        <v>424</v>
      </c>
      <c r="H76" s="10">
        <v>382</v>
      </c>
    </row>
    <row r="77" spans="1:8" x14ac:dyDescent="0.25">
      <c r="A77" s="9" t="s">
        <v>17</v>
      </c>
      <c r="B77" s="10">
        <v>34614</v>
      </c>
      <c r="C77" s="10">
        <v>17649</v>
      </c>
      <c r="D77" s="10">
        <v>8829</v>
      </c>
      <c r="E77" s="10">
        <v>2627</v>
      </c>
      <c r="F77" s="10">
        <v>2513</v>
      </c>
      <c r="G77" s="10">
        <v>1700</v>
      </c>
      <c r="H77" s="10">
        <v>1296</v>
      </c>
    </row>
    <row r="78" spans="1:8" x14ac:dyDescent="0.25">
      <c r="A78" s="9" t="s">
        <v>18</v>
      </c>
      <c r="B78" s="10">
        <v>78679</v>
      </c>
      <c r="C78" s="10">
        <v>40807</v>
      </c>
      <c r="D78" s="10">
        <v>23794</v>
      </c>
      <c r="E78" s="10">
        <v>1862</v>
      </c>
      <c r="F78" s="10">
        <v>7361</v>
      </c>
      <c r="G78" s="10">
        <v>2601</v>
      </c>
      <c r="H78" s="10">
        <v>2254</v>
      </c>
    </row>
    <row r="79" spans="1:8" x14ac:dyDescent="0.25">
      <c r="A79" s="9" t="s">
        <v>19</v>
      </c>
      <c r="B79" s="10">
        <v>8154</v>
      </c>
      <c r="C79" s="10">
        <v>3406</v>
      </c>
      <c r="D79" s="10">
        <v>3528</v>
      </c>
      <c r="E79" s="10">
        <v>166</v>
      </c>
      <c r="F79" s="10">
        <v>443</v>
      </c>
      <c r="G79" s="10">
        <v>316</v>
      </c>
      <c r="H79" s="10">
        <v>295</v>
      </c>
    </row>
    <row r="80" spans="1:8" x14ac:dyDescent="0.25">
      <c r="A80" s="9" t="s">
        <v>20</v>
      </c>
      <c r="B80" s="10">
        <v>41057</v>
      </c>
      <c r="C80" s="10">
        <v>16558</v>
      </c>
      <c r="D80" s="10">
        <v>14988</v>
      </c>
      <c r="E80" s="10">
        <v>3324</v>
      </c>
      <c r="F80" s="10">
        <v>3007</v>
      </c>
      <c r="G80" s="10">
        <v>1562</v>
      </c>
      <c r="H80" s="10">
        <v>1618</v>
      </c>
    </row>
    <row r="81" spans="1:8" x14ac:dyDescent="0.25">
      <c r="A81" s="9" t="s">
        <v>21</v>
      </c>
      <c r="B81" s="10">
        <v>25341</v>
      </c>
      <c r="C81" s="10">
        <v>12738</v>
      </c>
      <c r="D81" s="10">
        <v>8410</v>
      </c>
      <c r="E81" s="10">
        <v>473</v>
      </c>
      <c r="F81" s="10">
        <v>1855</v>
      </c>
      <c r="G81" s="10">
        <v>983</v>
      </c>
      <c r="H81" s="10">
        <v>882</v>
      </c>
    </row>
    <row r="82" spans="1:8" x14ac:dyDescent="0.25">
      <c r="A82" s="9" t="s">
        <v>22</v>
      </c>
      <c r="B82" s="10">
        <v>230363</v>
      </c>
      <c r="C82" s="10">
        <v>116176</v>
      </c>
      <c r="D82" s="10">
        <v>76179</v>
      </c>
      <c r="E82" s="10">
        <v>6229</v>
      </c>
      <c r="F82" s="10">
        <v>17864</v>
      </c>
      <c r="G82" s="10">
        <v>6762</v>
      </c>
      <c r="H82" s="10">
        <v>7153</v>
      </c>
    </row>
    <row r="83" spans="1:8" x14ac:dyDescent="0.25">
      <c r="A83" s="13" t="s">
        <v>23</v>
      </c>
      <c r="B83" s="10">
        <v>12205</v>
      </c>
      <c r="C83" s="10">
        <v>6317</v>
      </c>
      <c r="D83" s="10">
        <v>3672</v>
      </c>
      <c r="E83" s="10">
        <v>468</v>
      </c>
      <c r="F83" s="10">
        <v>833</v>
      </c>
      <c r="G83" s="10">
        <v>477</v>
      </c>
      <c r="H83" s="10">
        <v>438</v>
      </c>
    </row>
    <row r="84" spans="1:8" x14ac:dyDescent="0.25">
      <c r="A84" s="9" t="s">
        <v>24</v>
      </c>
      <c r="B84" s="10">
        <v>16995</v>
      </c>
      <c r="C84" s="10">
        <v>8325</v>
      </c>
      <c r="D84" s="10">
        <v>6097</v>
      </c>
      <c r="E84" s="10">
        <v>302</v>
      </c>
      <c r="F84" s="10">
        <v>990</v>
      </c>
      <c r="G84" s="10">
        <v>617</v>
      </c>
      <c r="H84" s="10">
        <v>664</v>
      </c>
    </row>
    <row r="85" spans="1:8" x14ac:dyDescent="0.25">
      <c r="A85" s="9" t="s">
        <v>25</v>
      </c>
      <c r="B85" s="10">
        <v>66002</v>
      </c>
      <c r="C85" s="10">
        <v>32801</v>
      </c>
      <c r="D85" s="10">
        <v>21225</v>
      </c>
      <c r="E85" s="10">
        <v>2260</v>
      </c>
      <c r="F85" s="10">
        <v>5288</v>
      </c>
      <c r="G85" s="10">
        <v>2292</v>
      </c>
      <c r="H85" s="10">
        <v>2136</v>
      </c>
    </row>
    <row r="86" spans="1:8" x14ac:dyDescent="0.25">
      <c r="A86" s="9" t="s">
        <v>26</v>
      </c>
      <c r="B86" s="10">
        <v>22598</v>
      </c>
      <c r="C86" s="10">
        <v>11334</v>
      </c>
      <c r="D86" s="10">
        <v>6002</v>
      </c>
      <c r="E86" s="10">
        <v>557</v>
      </c>
      <c r="F86" s="10">
        <v>3325</v>
      </c>
      <c r="G86" s="10">
        <v>735</v>
      </c>
      <c r="H86" s="10">
        <v>645</v>
      </c>
    </row>
    <row r="87" spans="1:8" x14ac:dyDescent="0.25">
      <c r="A87" s="14" t="s">
        <v>27</v>
      </c>
      <c r="B87" s="20">
        <v>29368</v>
      </c>
      <c r="C87" s="20">
        <v>14054</v>
      </c>
      <c r="D87" s="20">
        <v>10490</v>
      </c>
      <c r="E87" s="20">
        <v>727</v>
      </c>
      <c r="F87" s="20">
        <v>1991</v>
      </c>
      <c r="G87" s="20">
        <v>1023</v>
      </c>
      <c r="H87" s="20">
        <v>1083</v>
      </c>
    </row>
    <row r="88" spans="1:8" x14ac:dyDescent="0.25">
      <c r="A88" s="18" t="s">
        <v>40</v>
      </c>
      <c r="B88" s="17"/>
      <c r="C88" s="17"/>
      <c r="D88" s="17"/>
      <c r="E88" s="17"/>
      <c r="F88" s="17"/>
      <c r="G88" s="17"/>
      <c r="H88" s="17"/>
    </row>
    <row r="89" spans="1:8" x14ac:dyDescent="0.25">
      <c r="A89" s="19" t="s">
        <v>38</v>
      </c>
      <c r="B89" s="4"/>
      <c r="C89" s="4"/>
      <c r="D89" s="4"/>
      <c r="E89" s="4"/>
      <c r="F89" s="4"/>
      <c r="G89" s="4"/>
      <c r="H89" s="4"/>
    </row>
    <row r="90" spans="1:8" x14ac:dyDescent="0.25">
      <c r="A90" s="27" t="s">
        <v>44</v>
      </c>
      <c r="B90" s="27"/>
      <c r="C90" s="27"/>
      <c r="D90" s="27"/>
      <c r="E90" s="27"/>
      <c r="F90" s="27"/>
      <c r="G90" s="27"/>
      <c r="H90" s="27"/>
    </row>
    <row r="91" spans="1:8" x14ac:dyDescent="0.25">
      <c r="A91" s="19" t="s">
        <v>49</v>
      </c>
      <c r="B91" s="21"/>
      <c r="C91" s="21"/>
      <c r="D91" s="21"/>
      <c r="E91" s="21"/>
      <c r="F91" s="21"/>
      <c r="G91" s="21"/>
      <c r="H91" s="21"/>
    </row>
    <row r="92" spans="1:8" x14ac:dyDescent="0.25">
      <c r="A92" s="19" t="s">
        <v>30</v>
      </c>
      <c r="B92" s="4"/>
      <c r="C92" s="4"/>
      <c r="D92" s="4"/>
      <c r="E92" s="4"/>
      <c r="F92" s="4"/>
      <c r="G92" s="4"/>
      <c r="H92" s="4"/>
    </row>
  </sheetData>
  <mergeCells count="22">
    <mergeCell ref="A90:H90"/>
    <mergeCell ref="A66:A68"/>
    <mergeCell ref="B66:H66"/>
    <mergeCell ref="B67:B68"/>
    <mergeCell ref="C67:F67"/>
    <mergeCell ref="G67:G68"/>
    <mergeCell ref="H67:H68"/>
    <mergeCell ref="A62:H62"/>
    <mergeCell ref="A33:H33"/>
    <mergeCell ref="A38:A40"/>
    <mergeCell ref="B38:H38"/>
    <mergeCell ref="B39:B40"/>
    <mergeCell ref="C39:F39"/>
    <mergeCell ref="G39:G40"/>
    <mergeCell ref="H39:H40"/>
    <mergeCell ref="A6:H6"/>
    <mergeCell ref="A9:A11"/>
    <mergeCell ref="B9:H9"/>
    <mergeCell ref="B10:B11"/>
    <mergeCell ref="C10:F10"/>
    <mergeCell ref="G10:G11"/>
    <mergeCell ref="H10:H11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cp:revision>3</cp:revision>
  <dcterms:created xsi:type="dcterms:W3CDTF">2014-05-23T14:05:18Z</dcterms:created>
  <dcterms:modified xsi:type="dcterms:W3CDTF">2025-11-06T12:18:54Z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