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ocuments\Pasante\Encargos Anabella\"/>
    </mc:Choice>
  </mc:AlternateContent>
  <bookViews>
    <workbookView xWindow="0" yWindow="0" windowWidth="23040" windowHeight="9195" firstSheet="37" activeTab="39"/>
  </bookViews>
  <sheets>
    <sheet name="Caratula " sheetId="1" r:id="rId1"/>
    <sheet name="Alcaraz" sheetId="3" r:id="rId2"/>
    <sheet name="Aldea San Antonio" sheetId="4" r:id="rId3"/>
    <sheet name="Basavilbaso" sheetId="5" r:id="rId4"/>
    <sheet name="Bovril" sheetId="6" r:id="rId5"/>
    <sheet name="Cerrito" sheetId="7" r:id="rId6"/>
    <sheet name="Chajarí" sheetId="8" r:id="rId7"/>
    <sheet name="Colonia Avellaneda" sheetId="10" r:id="rId8"/>
    <sheet name="Colonia Ayuí" sheetId="9" r:id="rId9"/>
    <sheet name="Colonia Elía" sheetId="11" r:id="rId10"/>
    <sheet name="Concepción del Uruguay" sheetId="12" r:id="rId11"/>
    <sheet name="Concordia" sheetId="13" r:id="rId12"/>
    <sheet name="Conscripto Bernardi" sheetId="14" r:id="rId13"/>
    <sheet name="Crespo" sheetId="15" r:id="rId14"/>
    <sheet name="Enrique Carbó" sheetId="16" r:id="rId15"/>
    <sheet name="Estancia Grande" sheetId="2" r:id="rId16"/>
    <sheet name="Federal" sheetId="17" r:id="rId17"/>
    <sheet name="General Campos" sheetId="18" r:id="rId18"/>
    <sheet name="General Ramírez" sheetId="49" r:id="rId19"/>
    <sheet name="Gilbert" sheetId="19" r:id="rId20"/>
    <sheet name="Hasenkamp" sheetId="20" r:id="rId21"/>
    <sheet name="Hernández" sheetId="21" r:id="rId22"/>
    <sheet name="Ibicuy" sheetId="22" r:id="rId23"/>
    <sheet name="La Paz" sheetId="23" r:id="rId24"/>
    <sheet name="Los Charrúas" sheetId="24" r:id="rId25"/>
    <sheet name="Lucas González" sheetId="25" r:id="rId26"/>
    <sheet name="María Grande" sheetId="26" r:id="rId27"/>
    <sheet name="Oro Verde" sheetId="27" r:id="rId28"/>
    <sheet name="Paraná" sheetId="28" r:id="rId29"/>
    <sheet name="Pueblo Gral Belgrano" sheetId="29" r:id="rId30"/>
    <sheet name="Puerto Yeruá" sheetId="30" r:id="rId31"/>
    <sheet name="San Gustavo" sheetId="31" r:id="rId32"/>
    <sheet name="San José" sheetId="32" r:id="rId33"/>
    <sheet name="San José de Feliciano" sheetId="33" r:id="rId34"/>
    <sheet name="San Salvador" sheetId="34" r:id="rId35"/>
    <sheet name="Seguí" sheetId="35" r:id="rId36"/>
    <sheet name="Ubajay" sheetId="36" r:id="rId37"/>
    <sheet name="Urdinarrain" sheetId="37" r:id="rId38"/>
    <sheet name="Valle María" sheetId="38" r:id="rId39"/>
    <sheet name="Viale" sheetId="39" r:id="rId40"/>
    <sheet name="Victoria" sheetId="40" r:id="rId41"/>
    <sheet name="Villa Clara" sheetId="41" r:id="rId42"/>
    <sheet name="Villa del Rosario" sheetId="42" r:id="rId43"/>
    <sheet name="Villa Domínguez" sheetId="43" r:id="rId44"/>
    <sheet name="Villa Elisa" sheetId="44" r:id="rId45"/>
    <sheet name="Villa Hernandarias" sheetId="45" r:id="rId46"/>
    <sheet name="Villa Mantero" sheetId="46" r:id="rId47"/>
    <sheet name="Villa Paranacito" sheetId="47" r:id="rId48"/>
    <sheet name="Villaguay" sheetId="48" r:id="rId49"/>
  </sheets>
  <definedNames>
    <definedName name="_xlnm.Print_Area" localSheetId="18">'General Ramírez'!$A$1:$L$46</definedName>
  </definedNames>
  <calcPr calcId="152511"/>
</workbook>
</file>

<file path=xl/calcChain.xml><?xml version="1.0" encoding="utf-8"?>
<calcChain xmlns="http://schemas.openxmlformats.org/spreadsheetml/2006/main">
  <c r="J7" i="1" l="1"/>
  <c r="K42" i="49"/>
  <c r="K37" i="49" s="1"/>
  <c r="K35" i="49"/>
  <c r="K32" i="49"/>
  <c r="K30" i="49"/>
  <c r="K27" i="49"/>
  <c r="K24" i="49" s="1"/>
  <c r="K21" i="49"/>
  <c r="K12" i="49"/>
  <c r="K10" i="49"/>
  <c r="K44" i="49" l="1"/>
  <c r="K39" i="48"/>
  <c r="K9" i="48"/>
  <c r="K36" i="48"/>
  <c r="K31" i="48"/>
  <c r="K28" i="48"/>
  <c r="K22" i="48"/>
  <c r="K19" i="48"/>
  <c r="K11" i="48"/>
  <c r="K35" i="47"/>
  <c r="K49" i="45"/>
  <c r="K43" i="45"/>
  <c r="K39" i="45"/>
  <c r="K34" i="45"/>
  <c r="K31" i="45"/>
  <c r="K20" i="45"/>
  <c r="K17" i="45"/>
  <c r="K11" i="45"/>
  <c r="M54" i="44"/>
  <c r="K53" i="44"/>
  <c r="K40" i="44"/>
  <c r="K35" i="44"/>
  <c r="K30" i="44"/>
  <c r="K20" i="44"/>
  <c r="K17" i="44"/>
  <c r="K9" i="44"/>
  <c r="K65" i="39"/>
  <c r="K55" i="39"/>
  <c r="K50" i="39"/>
  <c r="K45" i="39"/>
  <c r="K32" i="39"/>
  <c r="K29" i="39"/>
  <c r="K11" i="39"/>
  <c r="K33" i="38"/>
  <c r="K28" i="38"/>
  <c r="K23" i="38"/>
  <c r="K18" i="38"/>
  <c r="K15" i="38"/>
  <c r="K11" i="38"/>
  <c r="K9" i="38"/>
  <c r="K49" i="34"/>
  <c r="K46" i="34"/>
  <c r="K42" i="34"/>
  <c r="K38" i="34"/>
  <c r="K32" i="34"/>
  <c r="K29" i="34"/>
  <c r="K26" i="34"/>
  <c r="K11" i="34"/>
  <c r="K39" i="32"/>
  <c r="K15" i="32"/>
  <c r="K9" i="32"/>
  <c r="K48" i="28" l="1"/>
  <c r="K54" i="28" s="1"/>
  <c r="K43" i="28"/>
  <c r="K37" i="28"/>
  <c r="K35" i="28"/>
  <c r="K26" i="28"/>
  <c r="K22" i="28"/>
  <c r="K11" i="28"/>
  <c r="K9" i="28"/>
  <c r="K21" i="27"/>
  <c r="K18" i="27"/>
  <c r="K11" i="27"/>
  <c r="K38" i="26"/>
  <c r="K36" i="26"/>
  <c r="K33" i="26"/>
  <c r="K29" i="26"/>
  <c r="K9" i="26"/>
  <c r="K33" i="22" l="1"/>
  <c r="K11" i="22"/>
  <c r="K36" i="20"/>
  <c r="K40" i="17"/>
  <c r="K54" i="17" s="1"/>
  <c r="K34" i="17"/>
  <c r="K31" i="17"/>
  <c r="K22" i="17"/>
  <c r="K19" i="17"/>
  <c r="K11" i="17"/>
  <c r="K9" i="17"/>
  <c r="K11" i="12"/>
  <c r="K27" i="47"/>
  <c r="K25" i="47"/>
  <c r="K22" i="47"/>
  <c r="K20" i="47"/>
  <c r="K17" i="47"/>
  <c r="K15" i="47"/>
  <c r="K11" i="47"/>
  <c r="K9" i="47"/>
  <c r="K43" i="46"/>
  <c r="K41" i="46"/>
  <c r="K38" i="46"/>
  <c r="K36" i="46"/>
  <c r="K24" i="46"/>
  <c r="K17" i="46"/>
  <c r="K11" i="46"/>
  <c r="K9" i="46"/>
  <c r="K45" i="45"/>
  <c r="K49" i="44"/>
  <c r="K45" i="44"/>
  <c r="K41" i="44"/>
  <c r="K33" i="44"/>
  <c r="K23" i="44"/>
  <c r="K14" i="44"/>
  <c r="K13" i="44"/>
  <c r="K12" i="44"/>
  <c r="K11" i="44"/>
  <c r="K10" i="44"/>
  <c r="K33" i="43"/>
  <c r="K20" i="43"/>
  <c r="K11" i="43"/>
  <c r="K35" i="43" s="1"/>
  <c r="K55" i="42"/>
  <c r="K49" i="42"/>
  <c r="J43" i="42"/>
  <c r="K41" i="42"/>
  <c r="K37" i="42"/>
  <c r="K34" i="42"/>
  <c r="K29" i="42"/>
  <c r="K26" i="42"/>
  <c r="K11" i="42"/>
  <c r="K37" i="41"/>
  <c r="K45" i="41" s="1"/>
  <c r="K32" i="41"/>
  <c r="K27" i="41"/>
  <c r="K20" i="41"/>
  <c r="K17" i="41"/>
  <c r="K11" i="41"/>
  <c r="K40" i="40"/>
  <c r="K38" i="40"/>
  <c r="K35" i="40"/>
  <c r="K33" i="40"/>
  <c r="K31" i="40"/>
  <c r="K15" i="40"/>
  <c r="K11" i="40"/>
  <c r="K9" i="40"/>
  <c r="K61" i="39"/>
  <c r="K59" i="39"/>
  <c r="K47" i="39"/>
  <c r="K46" i="39"/>
  <c r="K37" i="39"/>
  <c r="K30" i="39"/>
  <c r="K19" i="39"/>
  <c r="K18" i="39"/>
  <c r="K12" i="39"/>
  <c r="K38" i="36"/>
  <c r="K33" i="36"/>
  <c r="K22" i="36"/>
  <c r="K11" i="36"/>
  <c r="K43" i="35"/>
  <c r="K37" i="35"/>
  <c r="K25" i="35"/>
  <c r="K21" i="35"/>
  <c r="K11" i="35"/>
  <c r="K34" i="33"/>
  <c r="K31" i="33"/>
  <c r="K28" i="33"/>
  <c r="K26" i="33"/>
  <c r="K21" i="33"/>
  <c r="K18" i="33"/>
  <c r="K11" i="33"/>
  <c r="K9" i="33"/>
  <c r="K33" i="32"/>
  <c r="K31" i="31"/>
  <c r="K29" i="31"/>
  <c r="K24" i="31"/>
  <c r="K19" i="31"/>
  <c r="K17" i="31"/>
  <c r="K11" i="31"/>
  <c r="K9" i="31"/>
  <c r="K31" i="30"/>
  <c r="K29" i="30"/>
  <c r="K27" i="30"/>
  <c r="K25" i="30"/>
  <c r="K19" i="30"/>
  <c r="K17" i="30"/>
  <c r="K11" i="30"/>
  <c r="K9" i="30"/>
  <c r="J32" i="29"/>
  <c r="J30" i="29"/>
  <c r="J27" i="29"/>
  <c r="J25" i="29"/>
  <c r="J21" i="29"/>
  <c r="J18" i="29"/>
  <c r="J11" i="29"/>
  <c r="J9" i="29"/>
  <c r="K43" i="27"/>
  <c r="K40" i="27"/>
  <c r="K35" i="27"/>
  <c r="K31" i="27"/>
  <c r="K9" i="27"/>
  <c r="K50" i="27" s="1"/>
  <c r="K27" i="26"/>
  <c r="K22" i="26" s="1"/>
  <c r="K42" i="26" s="1"/>
  <c r="K20" i="26"/>
  <c r="K19" i="26" s="1"/>
  <c r="K15" i="26"/>
  <c r="K14" i="26"/>
  <c r="K13" i="26"/>
  <c r="K12" i="26"/>
  <c r="K11" i="26" s="1"/>
  <c r="K34" i="25"/>
  <c r="K32" i="25"/>
  <c r="K29" i="25"/>
  <c r="K27" i="25"/>
  <c r="K20" i="25"/>
  <c r="K18" i="25"/>
  <c r="K11" i="25"/>
  <c r="K9" i="25"/>
  <c r="K29" i="24"/>
  <c r="K27" i="24"/>
  <c r="K24" i="24"/>
  <c r="K22" i="24"/>
  <c r="K20" i="24"/>
  <c r="K18" i="24" s="1"/>
  <c r="K16" i="24"/>
  <c r="K12" i="24"/>
  <c r="K11" i="24"/>
  <c r="K9" i="24"/>
  <c r="K62" i="23"/>
  <c r="K60" i="23"/>
  <c r="K57" i="23"/>
  <c r="K50" i="23"/>
  <c r="K49" i="23"/>
  <c r="K47" i="23"/>
  <c r="K44" i="23"/>
  <c r="K11" i="23"/>
  <c r="K9" i="23"/>
  <c r="K64" i="23" s="1"/>
  <c r="K202" i="22"/>
  <c r="K198" i="22" s="1"/>
  <c r="K196" i="22"/>
  <c r="K185" i="22"/>
  <c r="K183" i="22"/>
  <c r="K61" i="22"/>
  <c r="K31" i="22"/>
  <c r="K9" i="22"/>
  <c r="K97" i="21"/>
  <c r="K93" i="21"/>
  <c r="K90" i="21"/>
  <c r="K80" i="21"/>
  <c r="K55" i="21"/>
  <c r="K20" i="21"/>
  <c r="K9" i="21"/>
  <c r="K34" i="20"/>
  <c r="K32" i="20"/>
  <c r="K30" i="20"/>
  <c r="K22" i="20"/>
  <c r="K18" i="20"/>
  <c r="K11" i="20"/>
  <c r="K9" i="20"/>
  <c r="K29" i="19"/>
  <c r="K27" i="19"/>
  <c r="K24" i="19"/>
  <c r="K22" i="19"/>
  <c r="K20" i="19"/>
  <c r="K17" i="19"/>
  <c r="K11" i="19"/>
  <c r="K9" i="19"/>
  <c r="K37" i="18"/>
  <c r="K35" i="18"/>
  <c r="K32" i="18"/>
  <c r="K30" i="18"/>
  <c r="K22" i="18"/>
  <c r="K19" i="18"/>
  <c r="K11" i="18"/>
  <c r="K9" i="18"/>
  <c r="K37" i="17"/>
  <c r="K28" i="16"/>
  <c r="K26" i="16"/>
  <c r="K23" i="16"/>
  <c r="K21" i="16"/>
  <c r="K19" i="16"/>
  <c r="K17" i="16"/>
  <c r="K11" i="16"/>
  <c r="K9" i="16"/>
  <c r="K44" i="14"/>
  <c r="K35" i="14" s="1"/>
  <c r="K33" i="14"/>
  <c r="K30" i="14"/>
  <c r="K24" i="14"/>
  <c r="K22" i="14"/>
  <c r="K20" i="14"/>
  <c r="K16" i="14"/>
  <c r="K11" i="14" s="1"/>
  <c r="K9" i="14"/>
  <c r="K47" i="14" s="1"/>
  <c r="K37" i="13"/>
  <c r="K34" i="13"/>
  <c r="K20" i="13"/>
  <c r="K17" i="13"/>
  <c r="K14" i="13"/>
  <c r="K12" i="13"/>
  <c r="K11" i="13"/>
  <c r="K9" i="13"/>
  <c r="K39" i="12"/>
  <c r="K37" i="12"/>
  <c r="K32" i="12"/>
  <c r="K28" i="12"/>
  <c r="K41" i="12" s="1"/>
  <c r="G25" i="12"/>
  <c r="K20" i="12"/>
  <c r="K18" i="12"/>
  <c r="G15" i="12"/>
  <c r="K69" i="11"/>
  <c r="K67" i="11"/>
  <c r="K65" i="11"/>
  <c r="K21" i="11"/>
  <c r="K75" i="11" s="1"/>
  <c r="K18" i="11"/>
  <c r="K9" i="11"/>
  <c r="K27" i="10"/>
  <c r="K32" i="10" s="1"/>
  <c r="K25" i="10"/>
  <c r="K23" i="10"/>
  <c r="K21" i="10"/>
  <c r="K17" i="10"/>
  <c r="K15" i="10"/>
  <c r="K11" i="10"/>
  <c r="K9" i="10"/>
  <c r="K33" i="9"/>
  <c r="K30" i="9"/>
  <c r="K25" i="9"/>
  <c r="K22" i="9"/>
  <c r="K20" i="9"/>
  <c r="K17" i="9"/>
  <c r="K11" i="9"/>
  <c r="K9" i="9"/>
  <c r="K47" i="8"/>
  <c r="K43" i="8"/>
  <c r="K39" i="8"/>
  <c r="K33" i="8"/>
  <c r="K26" i="8"/>
  <c r="K23" i="8"/>
  <c r="K11" i="8"/>
  <c r="K9" i="8"/>
  <c r="K37" i="7"/>
  <c r="K35" i="7"/>
  <c r="K32" i="7"/>
  <c r="K30" i="7"/>
  <c r="K19" i="7"/>
  <c r="K16" i="7"/>
  <c r="K11" i="7"/>
  <c r="K9" i="7"/>
  <c r="K39" i="6"/>
  <c r="K37" i="6"/>
  <c r="K33" i="6"/>
  <c r="K31" i="6"/>
  <c r="K22" i="6"/>
  <c r="K20" i="6"/>
  <c r="K11" i="6"/>
  <c r="K67" i="5"/>
  <c r="K64" i="5"/>
  <c r="K59" i="5"/>
  <c r="K56" i="5"/>
  <c r="K44" i="5"/>
  <c r="K37" i="5"/>
  <c r="K11" i="5"/>
  <c r="K9" i="5"/>
  <c r="K57" i="4"/>
  <c r="K52" i="4"/>
  <c r="K45" i="4"/>
  <c r="K43" i="4"/>
  <c r="K39" i="4"/>
  <c r="K37" i="4"/>
  <c r="K29" i="4"/>
  <c r="K24" i="4"/>
  <c r="K12" i="4"/>
  <c r="K10" i="4"/>
  <c r="K42" i="3"/>
  <c r="K40" i="3"/>
  <c r="K36" i="3"/>
  <c r="K34" i="3"/>
  <c r="K26" i="3"/>
  <c r="K23" i="3"/>
  <c r="K11" i="3"/>
  <c r="K26" i="2"/>
  <c r="K24" i="2"/>
  <c r="K22" i="2"/>
  <c r="K20" i="2"/>
  <c r="K17" i="2"/>
  <c r="K15" i="2"/>
  <c r="K11" i="2"/>
  <c r="K9" i="2"/>
  <c r="J5" i="1"/>
  <c r="K50" i="40" l="1"/>
  <c r="K46" i="35"/>
  <c r="K43" i="13"/>
  <c r="K41" i="6"/>
  <c r="K35" i="31"/>
  <c r="K51" i="32"/>
  <c r="K34" i="16"/>
  <c r="K204" i="22"/>
  <c r="K63" i="4"/>
  <c r="K39" i="18"/>
  <c r="M53" i="44"/>
  <c r="K71" i="5"/>
  <c r="K54" i="8"/>
  <c r="K50" i="46"/>
  <c r="K36" i="33"/>
  <c r="K41" i="36"/>
  <c r="K57" i="42"/>
  <c r="K33" i="30"/>
  <c r="J34" i="29"/>
  <c r="K37" i="25"/>
  <c r="K11" i="21"/>
  <c r="K100" i="21" s="1"/>
  <c r="K43" i="20"/>
  <c r="K34" i="19"/>
  <c r="K28" i="2"/>
  <c r="K36" i="9"/>
  <c r="K46" i="3"/>
  <c r="K43" i="7"/>
  <c r="K31" i="24"/>
</calcChain>
</file>

<file path=xl/sharedStrings.xml><?xml version="1.0" encoding="utf-8"?>
<sst xmlns="http://schemas.openxmlformats.org/spreadsheetml/2006/main" count="6309" uniqueCount="2555">
  <si>
    <t>PLANILLA 4: RECURSOS PROPIOS DE LOS MUNICIPIOS DE LA PROVINCIA DE ENTRE RÍOS</t>
  </si>
  <si>
    <t xml:space="preserve">  Actualizada al:</t>
  </si>
  <si>
    <r>
      <rPr>
        <sz val="12"/>
        <color theme="1"/>
        <rFont val="Century Gothic"/>
      </rPr>
      <t xml:space="preserve"> </t>
    </r>
    <r>
      <rPr>
        <u/>
        <sz val="12"/>
        <color theme="1"/>
        <rFont val="Century Gothic"/>
      </rPr>
      <t>Contacto por consultas :</t>
    </r>
  </si>
  <si>
    <t xml:space="preserve">  C.P.N Carolina Roldán</t>
  </si>
  <si>
    <t xml:space="preserve">  Directora Coordinadora de Relaciones Fiscales con Municipios</t>
  </si>
  <si>
    <t xml:space="preserve">  Ministerio de Economía, Hacienda y Finanzas- Gobierno de Entre Ríos</t>
  </si>
  <si>
    <t xml:space="preserve">  0343- 4208266 / croldan.er@gmail.com</t>
  </si>
  <si>
    <t>Situación del registro de la Planilla 4: Recursos Propios.</t>
  </si>
  <si>
    <t>MUNICIPIOS</t>
  </si>
  <si>
    <t>PLANILLA N° 4 RECURSOS PROPIOS</t>
  </si>
  <si>
    <t>Orden Análisis</t>
  </si>
  <si>
    <t>Fecha de Envío</t>
  </si>
  <si>
    <t>1º de Mayo</t>
  </si>
  <si>
    <t>4º</t>
  </si>
  <si>
    <t>Alcaraz</t>
  </si>
  <si>
    <t>Sí</t>
  </si>
  <si>
    <t xml:space="preserve">Aldea San Antonio </t>
  </si>
  <si>
    <t xml:space="preserve">Aranguren </t>
  </si>
  <si>
    <t>Basavilbaso</t>
  </si>
  <si>
    <t>3º</t>
  </si>
  <si>
    <t>Bovril</t>
  </si>
  <si>
    <t>Caseros</t>
  </si>
  <si>
    <t>Ceibas</t>
  </si>
  <si>
    <t>Cerrito</t>
  </si>
  <si>
    <t>Chajarí</t>
  </si>
  <si>
    <t>2º</t>
  </si>
  <si>
    <t xml:space="preserve">Colón </t>
  </si>
  <si>
    <t>Colonia Avellaneda</t>
  </si>
  <si>
    <t>Colonia Ayui</t>
  </si>
  <si>
    <t>Colonia Elía</t>
  </si>
  <si>
    <t>Concepción del Uruguay</t>
  </si>
  <si>
    <t>1º</t>
  </si>
  <si>
    <t xml:space="preserve">Concordia </t>
  </si>
  <si>
    <t>Conscripto Bernardi</t>
  </si>
  <si>
    <t>Crespo</t>
  </si>
  <si>
    <t xml:space="preserve">Diamante </t>
  </si>
  <si>
    <t>Enrique Carbó</t>
  </si>
  <si>
    <t>Estancia Grande</t>
  </si>
  <si>
    <t xml:space="preserve">Federación </t>
  </si>
  <si>
    <t xml:space="preserve">Federal </t>
  </si>
  <si>
    <t>General Campos</t>
  </si>
  <si>
    <t>General Galarza</t>
  </si>
  <si>
    <t>Gilbert</t>
  </si>
  <si>
    <t>Gobernador Maciá</t>
  </si>
  <si>
    <t>Gobernador Mansilla</t>
  </si>
  <si>
    <t xml:space="preserve">Gualeguay </t>
  </si>
  <si>
    <t xml:space="preserve">Gualeguaychú </t>
  </si>
  <si>
    <t>Hasenkamp</t>
  </si>
  <si>
    <t>Herrera</t>
  </si>
  <si>
    <t>Ibicuy</t>
  </si>
  <si>
    <t>La Criolla</t>
  </si>
  <si>
    <t>La Paz</t>
  </si>
  <si>
    <t>Larroque</t>
  </si>
  <si>
    <t>Los Charrúas</t>
  </si>
  <si>
    <t>Los Conquistadores</t>
  </si>
  <si>
    <t>María Grande</t>
  </si>
  <si>
    <t xml:space="preserve">Nogoya </t>
  </si>
  <si>
    <t xml:space="preserve">Oro Verde </t>
  </si>
  <si>
    <t>Paraná</t>
  </si>
  <si>
    <t>Piedras Blancas</t>
  </si>
  <si>
    <t xml:space="preserve">Pronunciamiento </t>
  </si>
  <si>
    <t>Pueblo Gral. Belgrano</t>
  </si>
  <si>
    <t>Rosario del Tala</t>
  </si>
  <si>
    <t>San Benito</t>
  </si>
  <si>
    <t xml:space="preserve">San Gustavo </t>
  </si>
  <si>
    <t>San Jaime</t>
  </si>
  <si>
    <t xml:space="preserve">San José </t>
  </si>
  <si>
    <t>San José de Feliciano</t>
  </si>
  <si>
    <t xml:space="preserve">San Justo </t>
  </si>
  <si>
    <t>San Salvador</t>
  </si>
  <si>
    <t>Santa Ana</t>
  </si>
  <si>
    <t>Santa Anita</t>
  </si>
  <si>
    <t>Santa Elena</t>
  </si>
  <si>
    <t>Sauce de Luna</t>
  </si>
  <si>
    <t>Seguí</t>
  </si>
  <si>
    <t>Tabossi</t>
  </si>
  <si>
    <t>Ubajay</t>
  </si>
  <si>
    <t xml:space="preserve">Urdinarrain </t>
  </si>
  <si>
    <t xml:space="preserve">Valle María </t>
  </si>
  <si>
    <t>Viale</t>
  </si>
  <si>
    <t xml:space="preserve">Victoria </t>
  </si>
  <si>
    <t>Villa Clara</t>
  </si>
  <si>
    <t>Villa del Rosario</t>
  </si>
  <si>
    <t>Villa Domínguez</t>
  </si>
  <si>
    <t xml:space="preserve">Villa Elisa </t>
  </si>
  <si>
    <t>Villa Hernandarias</t>
  </si>
  <si>
    <t>Villa Mantero</t>
  </si>
  <si>
    <t>Villa Paranacito</t>
  </si>
  <si>
    <t>Villa Urquiza</t>
  </si>
  <si>
    <t>Villaguay</t>
  </si>
  <si>
    <t>Aclaraciones:</t>
  </si>
  <si>
    <r>
      <t xml:space="preserve">Esta base se confeccionó consolidando en un único archivo, la </t>
    </r>
    <r>
      <rPr>
        <b/>
        <sz val="12"/>
        <color theme="1"/>
        <rFont val="Century Gothic"/>
      </rPr>
      <t xml:space="preserve"> Planilla 4 "Recursos Propios "</t>
    </r>
    <r>
      <rPr>
        <sz val="12"/>
        <color theme="1"/>
        <rFont val="Century Gothic"/>
      </rPr>
      <t xml:space="preserve"> completada por cada municipio.</t>
    </r>
  </si>
  <si>
    <t>La Planilla 4 "Recursos Propios de los Municipios", tiene origen en el Ministerio del Interior, Obras Públicas y Vivienda y fue puesta a consideración de las Provincias a través de la Mesa de Referentes Provinciales con Municipios, con el fin de circularizarla entre los mismos, para recabar información.</t>
  </si>
  <si>
    <r>
      <t xml:space="preserve">A medida que se iban recepcionando las planillas completas, se realizó un análisis de consistencia de la información en dos apectos: 1) la </t>
    </r>
    <r>
      <rPr>
        <u/>
        <sz val="12"/>
        <color theme="1"/>
        <rFont val="Century Gothic"/>
      </rPr>
      <t>exposición de los recursos dentro de las categorías</t>
    </r>
    <r>
      <rPr>
        <sz val="12"/>
        <color theme="1"/>
        <rFont val="Century Gothic"/>
      </rPr>
      <t xml:space="preserve"> que plantea la planilla 4 (impuestos, tasas, contribuciones, derechos, alquileres, multas, concesiones, otros); y 2) el</t>
    </r>
    <r>
      <rPr>
        <u/>
        <sz val="12"/>
        <color theme="1"/>
        <rFont val="Century Gothic"/>
      </rPr>
      <t xml:space="preserve"> contenido de los  datos requeridos en cada columna</t>
    </r>
    <r>
      <rPr>
        <sz val="12"/>
        <color theme="1"/>
        <rFont val="Century Gothic"/>
      </rPr>
      <t xml:space="preserve"> (base imponible, perioricidad, alicuotas, tasas, normativa, recaudación). En caso de observarse el faltante de algún dato o inconsistencias notorias, desde esta Dirección se solicitó al Municipio que completara y/o modificara la información, generando en aquellos casos que aceptaron las sugerencias, el intercambio con el Municipio en más de una oportunidad, tratando de mejorar la exposición de los datos. Posteriormente a las modificaciones, se solicitó se remitiera nuevamente la planilla (encontrándose casos donde los datos han quedado sin modificar).</t>
    </r>
  </si>
  <si>
    <t xml:space="preserve">En cuanto a las distintas consultas realizadas por los Municipios al momento de exponer los datos, se sugirieron algunos criterios a los fines de que lograr un registro uniforme: </t>
  </si>
  <si>
    <t xml:space="preserve">     I. Se aclaró que la planilla debía completarse con los recursos correspondientes a la Adminsitración Pública No Financiera (tal como lo define el título de la planilla). En el caso de la Provincia de Entre Ríos, existen Municipios con Caja de Jubilaciones Propias y Organismos Descentralizados, algunos de los cuales manifestaron la dificultad de incorporar los recursos de esas instituciones, por lo cual expusieron aquellos al pie de la planilla.</t>
  </si>
  <si>
    <t xml:space="preserve">     II. Se solicitó que los recursos expuestos en cada categoría, se ordenen de mayor a menor recaudación.</t>
  </si>
  <si>
    <t xml:space="preserve">    III. Para la exposición dentro de cada categoría (Tasas, Contribuciones, Derechos, Alquileres, Multas, Concesiones), se sugirió analizar la Naturaleza de cada recurso, independientemente de como se encuentre mencionado en la Normativa.</t>
  </si>
  <si>
    <t xml:space="preserve">    V.  Se observaron diferencias de criterio en los registros de las columnas de "Tasa Fija" y "Tasa variable", por lo cual se sugirió la utilización del Manual metodológico de ésta planilla para ayudar a despejar las dudas.</t>
  </si>
  <si>
    <t xml:space="preserve">    VI. Los recursos  que se cobran sobre una tasa ( como los  recargos por mora o fondos municipales), se sugirió se consideren como un "accesorio", y que se expongan en la misma categoría que el recurso principal.</t>
  </si>
  <si>
    <t>ADMINISTRACION PUBLICA MUNICIPAL NO FINANCIERA</t>
  </si>
  <si>
    <t>Planilla Nº 4</t>
  </si>
  <si>
    <t>(1)</t>
  </si>
  <si>
    <t>(2.1)</t>
  </si>
  <si>
    <t>(2.2)</t>
  </si>
  <si>
    <t>(2.3)</t>
  </si>
  <si>
    <t>(2.4)</t>
  </si>
  <si>
    <t>(2.5)</t>
  </si>
  <si>
    <t>(2.6)</t>
  </si>
  <si>
    <t>(2.7)</t>
  </si>
  <si>
    <t>RECURSOS PROPIOS DE LOS MUNICIPIOS</t>
  </si>
  <si>
    <t>BASE IMPONIBLE</t>
  </si>
  <si>
    <t>PERIODICIDAD</t>
  </si>
  <si>
    <t>ALÍCUOTA GENERAL</t>
  </si>
  <si>
    <t>ALÍCUOTAS ESPECIALES</t>
  </si>
  <si>
    <t>TASA FIJA</t>
  </si>
  <si>
    <t>TASA VARIABLE</t>
  </si>
  <si>
    <t>NORMATIVA</t>
  </si>
  <si>
    <t>RECAUDACIÓN</t>
  </si>
  <si>
    <t>MÍNIMA</t>
  </si>
  <si>
    <t>MÁXIMA</t>
  </si>
  <si>
    <t xml:space="preserve">    - IMPUESTOS</t>
  </si>
  <si>
    <t xml:space="preserve">    - TASAS</t>
  </si>
  <si>
    <t>TASA COMERCIAL</t>
  </si>
  <si>
    <t>DDJJ</t>
  </si>
  <si>
    <t>MENSUAL</t>
  </si>
  <si>
    <t>ORD 253/2018</t>
  </si>
  <si>
    <t>SERVICIOS SANITARIOS</t>
  </si>
  <si>
    <t>FIJO POR PROP</t>
  </si>
  <si>
    <t xml:space="preserve">    - CONTRIBUCIONES</t>
  </si>
  <si>
    <t xml:space="preserve">    - DERECHOS</t>
  </si>
  <si>
    <t>ACTUACIONES AMINISTRATIVAS</t>
  </si>
  <si>
    <t>P/ACTUACION</t>
  </si>
  <si>
    <t xml:space="preserve">    - ALQUILERES</t>
  </si>
  <si>
    <t xml:space="preserve">    - MULTAS</t>
  </si>
  <si>
    <t xml:space="preserve">    - CONCESIONES</t>
  </si>
  <si>
    <t xml:space="preserve">    - OTROS</t>
  </si>
  <si>
    <t xml:space="preserve">Total Recaudación </t>
  </si>
  <si>
    <t>TASA GENERAL INMOBILIARIA</t>
  </si>
  <si>
    <t>% S/AVALUO</t>
  </si>
  <si>
    <t>7%0</t>
  </si>
  <si>
    <t>Ordenanza impositiva</t>
  </si>
  <si>
    <t>Tasa Higiene Prof. Y Seg.</t>
  </si>
  <si>
    <t>ventas netas</t>
  </si>
  <si>
    <t>Tasa Contrib ENERSA</t>
  </si>
  <si>
    <t>Cargo fijo+consumo</t>
  </si>
  <si>
    <t>ordenanza impositiva</t>
  </si>
  <si>
    <t>Fondo Prom Municipal</t>
  </si>
  <si>
    <t>% sobre tasa</t>
  </si>
  <si>
    <t>Servicio de red cloacal</t>
  </si>
  <si>
    <t>monto fijo</t>
  </si>
  <si>
    <t>Tasa Vend.ambul y comerciantes de otras localidades</t>
  </si>
  <si>
    <t>Deudas y tasas atrasadas</t>
  </si>
  <si>
    <t>Tasa habilitaciones e insp</t>
  </si>
  <si>
    <t>Tasa inspeccion de estructuras portantes e infraestr</t>
  </si>
  <si>
    <t>Fijo</t>
  </si>
  <si>
    <t>ANUAL</t>
  </si>
  <si>
    <t>Tasa habilitacion y estudio factibilidad de ubicación</t>
  </si>
  <si>
    <t>Tasa por ocupacion de la via publica</t>
  </si>
  <si>
    <t>Contribucion mejoras</t>
  </si>
  <si>
    <t>Derecho Cementerio</t>
  </si>
  <si>
    <t>monto fjo</t>
  </si>
  <si>
    <t>Derechos de oficina y sellado</t>
  </si>
  <si>
    <t>Carnet de conductor</t>
  </si>
  <si>
    <t>anual</t>
  </si>
  <si>
    <t>Servicio Tanque atmosferico</t>
  </si>
  <si>
    <t>Servicios de maquinas y equipos</t>
  </si>
  <si>
    <t>litros comb</t>
  </si>
  <si>
    <t>Derecho de espectaculos publicos</t>
  </si>
  <si>
    <t>Multas</t>
  </si>
  <si>
    <t>Recargo por mora</t>
  </si>
  <si>
    <t>Ingreso Hogar de Ancianos</t>
  </si>
  <si>
    <t>Otros ingresos</t>
  </si>
  <si>
    <t>PERÍODO: PRESUPUESTO 2020</t>
  </si>
  <si>
    <t>Código Fiscal-Ord. Tributaria Anual 2020-Ord.411/2019</t>
  </si>
  <si>
    <t>MUNICIPIO DE ALDEA SAN ANTONIO:</t>
  </si>
  <si>
    <t xml:space="preserve">TASA I.S.H.P Y SEGURIDAD </t>
  </si>
  <si>
    <t>Ingesos brutos</t>
  </si>
  <si>
    <t>Bimestral</t>
  </si>
  <si>
    <t>10%o</t>
  </si>
  <si>
    <t>5%o</t>
  </si>
  <si>
    <t>30%o</t>
  </si>
  <si>
    <t>Título II</t>
  </si>
  <si>
    <t>TASA POR ALUMBRADO PÚBLICO</t>
  </si>
  <si>
    <t>Mensual</t>
  </si>
  <si>
    <t>Título V</t>
  </si>
  <si>
    <t>TASA CONTR.ÚNICA DISTR.DE ELECTRICIDAD</t>
  </si>
  <si>
    <t>Título III</t>
  </si>
  <si>
    <t>TASA GENERAL INMOBILIARIA : Planta 1 a 5:</t>
  </si>
  <si>
    <t xml:space="preserve">Por tramo de Avalúo, Tasa fija más alícuota </t>
  </si>
  <si>
    <t>Bimestral/Semestral</t>
  </si>
  <si>
    <t>Título I</t>
  </si>
  <si>
    <t>Planta 6 : categoría única</t>
  </si>
  <si>
    <t>Sin límites de avalúo</t>
  </si>
  <si>
    <t>FONDO MUNICIPAL DE PROMOCIÓN DE LA COMUNIDAD Y TURISMO</t>
  </si>
  <si>
    <t>TGI Y TISHPS</t>
  </si>
  <si>
    <t>Titulo XII</t>
  </si>
  <si>
    <t>Cordón cuneta y veredas</t>
  </si>
  <si>
    <t>Por mts. Lineal frente</t>
  </si>
  <si>
    <t>Hasta 36 cuotas</t>
  </si>
  <si>
    <t>Ord.043/2012</t>
  </si>
  <si>
    <t>Alumbrado Público</t>
  </si>
  <si>
    <t>Enrripiado</t>
  </si>
  <si>
    <t>Red Cloacal</t>
  </si>
  <si>
    <t>Por conección</t>
  </si>
  <si>
    <t>Hasta 10 cuotas</t>
  </si>
  <si>
    <t>Ord.411/2019</t>
  </si>
  <si>
    <t>USO DE EQUIPOS E INSTALACIONES:</t>
  </si>
  <si>
    <t>S/equipo contratado</t>
  </si>
  <si>
    <t>Por hora</t>
  </si>
  <si>
    <t>Título VI-Cap.I</t>
  </si>
  <si>
    <t>ACTUACIONES ADMINISTRATIVAS</t>
  </si>
  <si>
    <t>Según trámite</t>
  </si>
  <si>
    <t>Por trámite</t>
  </si>
  <si>
    <t>Título XII</t>
  </si>
  <si>
    <t>CEMENTERIO</t>
  </si>
  <si>
    <t>Según ubicación de nicho</t>
  </si>
  <si>
    <t>Por años de concesión</t>
  </si>
  <si>
    <t>Título VI</t>
  </si>
  <si>
    <t>DISPOSICIONES COMPL.Y TRANSITORIAS</t>
  </si>
  <si>
    <t>s/deuda</t>
  </si>
  <si>
    <t>Título XVI</t>
  </si>
  <si>
    <t>DERECHO DE EDIFICACIÓN</t>
  </si>
  <si>
    <t>S/valor construcc.</t>
  </si>
  <si>
    <t>3%o</t>
  </si>
  <si>
    <t>Título XI</t>
  </si>
  <si>
    <t>SALUD PUBLICA MUNICIPAL</t>
  </si>
  <si>
    <t>Por cinco años c/visación anual</t>
  </si>
  <si>
    <t>Título IV</t>
  </si>
  <si>
    <t>VENDEDORES AMBULANTES</t>
  </si>
  <si>
    <t>Por día de venta</t>
  </si>
  <si>
    <t>Título IX</t>
  </si>
  <si>
    <t>RECARGOS POR MORA</t>
  </si>
  <si>
    <t>Deuda</t>
  </si>
  <si>
    <t>0,067% diario más multa de 2,5%</t>
  </si>
  <si>
    <t>C.Fiscal Parte Gral.Cap.VII</t>
  </si>
  <si>
    <t>MULTAS POR INFRACCIONES DE TRANSITO</t>
  </si>
  <si>
    <t>Lts.gasoil Seg/infracción</t>
  </si>
  <si>
    <t>Pago único</t>
  </si>
  <si>
    <t>20 lts gasoil</t>
  </si>
  <si>
    <t>50 lts gasoil</t>
  </si>
  <si>
    <t>Título XVII-Cap VI</t>
  </si>
  <si>
    <t>CÓDIGO BÁSICO MUNICIPAL DE FALTAS</t>
  </si>
  <si>
    <t>Según infracción</t>
  </si>
  <si>
    <t>Título XVII</t>
  </si>
  <si>
    <t>INTERESES Y RENTAS (Aplicaciones financieras)</t>
  </si>
  <si>
    <t>Sobre monto de inversión</t>
  </si>
  <si>
    <t>OTROS INGRESOS</t>
  </si>
  <si>
    <t>Auspicios/otros</t>
  </si>
  <si>
    <t>TRABAJO POR CUENTA DE PARTICULARES</t>
  </si>
  <si>
    <t>Según trabajo realiz.</t>
  </si>
  <si>
    <t>Título XIII</t>
  </si>
  <si>
    <t>TUBOS DE ALCANT. BLOQUES, LOZ. Y OTROS</t>
  </si>
  <si>
    <t>Según tamaño(Ø )</t>
  </si>
  <si>
    <t>Por unidad</t>
  </si>
  <si>
    <t>Título VI-Cap.II</t>
  </si>
  <si>
    <t>INTERESES PRÉSTAMOS del  FONDO DE PROMOCIÓN ECONOMICA MUNICIPAL</t>
  </si>
  <si>
    <t>Sobre saldo préstamo</t>
  </si>
  <si>
    <t>Ord.014/2012</t>
  </si>
  <si>
    <t>INSTITUCIONES DE SEGURIDAD SOCIAL:</t>
  </si>
  <si>
    <t>CAJA MUNICIPAL DE JUBILACIONES Y PENSIONES DE ALDEA SAN ANTONIO:</t>
  </si>
  <si>
    <t>ALQUILERES (Apart´S Termas)</t>
  </si>
  <si>
    <t>Según ocupación y cantidad de personas</t>
  </si>
  <si>
    <t>ORGANISMOS DESCENTRALIZADOS:</t>
  </si>
  <si>
    <t>INSTITUTO DE ESTUDIOS SUPERIORES SAN ANTONIO:</t>
  </si>
  <si>
    <t>INSCRIPCIÓN, REINSCRIPCIÓN, ARANCEL MENSUAL:</t>
  </si>
  <si>
    <t>Por alumno</t>
  </si>
  <si>
    <t>RECARGOS POR ATRASO EN EL PAGO:</t>
  </si>
  <si>
    <t>Sobre la deuda</t>
  </si>
  <si>
    <t>INTERÉS INVERSIONES FINANCIERAS:</t>
  </si>
  <si>
    <t>Tasa General Inmobiliaria</t>
  </si>
  <si>
    <t>Tasa por Insp.Sanit.Higiene Profilaxis y Seguridad</t>
  </si>
  <si>
    <t>Tasa Obras Sanitarias</t>
  </si>
  <si>
    <t>Tasa General Inmobiliaria atrasada</t>
  </si>
  <si>
    <t>Tasa por Insp.Sanit.Higiene Profilaxis y Seguridad Atrasada</t>
  </si>
  <si>
    <t>Tasa Obras Sanitarias atrasada</t>
  </si>
  <si>
    <t>Salud Pública Municipal</t>
  </si>
  <si>
    <t>Actualizacion de deudas</t>
  </si>
  <si>
    <t>Cementerio</t>
  </si>
  <si>
    <t>Publicidad y Propaganda</t>
  </si>
  <si>
    <t>Espectáculos Públicos</t>
  </si>
  <si>
    <t>Insp.periódica de Inst.y Med.Eléct.y Reparac.de lámparas</t>
  </si>
  <si>
    <t>Construcciones</t>
  </si>
  <si>
    <t>Fondo para Bomberos Voluntarios</t>
  </si>
  <si>
    <t>Fondo Municipal</t>
  </si>
  <si>
    <t>Contraste de pesas y medidas</t>
  </si>
  <si>
    <t>Fondo para Redes</t>
  </si>
  <si>
    <t>Retenc. TISHPS</t>
  </si>
  <si>
    <t>Ingresos Varios</t>
  </si>
  <si>
    <t>Contribución Municipal ENERSA</t>
  </si>
  <si>
    <t>Fondo deportistas</t>
  </si>
  <si>
    <t>Fondo Parque Industrial</t>
  </si>
  <si>
    <t>Convenio con Cooperativa Eléctrica</t>
  </si>
  <si>
    <t>Contribución  por Mejoras</t>
  </si>
  <si>
    <t>Cont.por mejoras-Medidor</t>
  </si>
  <si>
    <t>Contribución  por Mejoras-Alumbrado Público</t>
  </si>
  <si>
    <t>Cont.por mejoras-Cloacas</t>
  </si>
  <si>
    <t>Contribución por Mejoras-Consorcios Pav.</t>
  </si>
  <si>
    <t>Ocupación de la vía pública</t>
  </si>
  <si>
    <t>Vendedores Ambulantes</t>
  </si>
  <si>
    <t>Actuaciones Administrativas</t>
  </si>
  <si>
    <t>Registro de títulos de propiedad</t>
  </si>
  <si>
    <t>Introducción de carne</t>
  </si>
  <si>
    <t>Eventos populares</t>
  </si>
  <si>
    <t>Polideportivo Municipal</t>
  </si>
  <si>
    <t>Albergue Polideportivo</t>
  </si>
  <si>
    <t>Colectivo Municipal</t>
  </si>
  <si>
    <t>Uso de Equipos e Instalaciones</t>
  </si>
  <si>
    <t>Multas por faltas</t>
  </si>
  <si>
    <t>Multas tributarias</t>
  </si>
  <si>
    <t>Locación de inmuebles</t>
  </si>
  <si>
    <t>Recupero de cuotas viviendas</t>
  </si>
  <si>
    <t>Venta de Activos</t>
  </si>
  <si>
    <t>PRESUPUESTADO</t>
  </si>
  <si>
    <t xml:space="preserve">    - IMPUESTOS (discriminar)</t>
  </si>
  <si>
    <t>AÑO 2020</t>
  </si>
  <si>
    <t xml:space="preserve">    - TASAS (discriminar)</t>
  </si>
  <si>
    <t>Tasa por Inspección Sanitaria, Higiene, Profilaxis y Seguridad</t>
  </si>
  <si>
    <t>Ingresos Brutos</t>
  </si>
  <si>
    <t>Ordenanza Nº 1000</t>
  </si>
  <si>
    <t>Valuación Fiscal</t>
  </si>
  <si>
    <t>Tasa por Alumbrado Público</t>
  </si>
  <si>
    <t>Sobre precio del KW</t>
  </si>
  <si>
    <t>Servicio de Agua Corriente y Red Cloacal</t>
  </si>
  <si>
    <t>Tasa Contribución ENERSA</t>
  </si>
  <si>
    <t>Facturacion</t>
  </si>
  <si>
    <t>Fondo Promoción Municipal, Asistencia a la comunidad, deportes y Turismo</t>
  </si>
  <si>
    <t>10% sobre Tasas</t>
  </si>
  <si>
    <t>Tasa de Abasto y Matadero</t>
  </si>
  <si>
    <t>Kg</t>
  </si>
  <si>
    <t xml:space="preserve">    - CONTRIBUCIONES (discriminar)</t>
  </si>
  <si>
    <t xml:space="preserve">    - DERECHOS  (discriminar)</t>
  </si>
  <si>
    <t>Derechos de Cementerio</t>
  </si>
  <si>
    <t>Según zonas</t>
  </si>
  <si>
    <t>Anual</t>
  </si>
  <si>
    <t>Derechos de Oficina y Sellados</t>
  </si>
  <si>
    <t>Derechos de Sisa</t>
  </si>
  <si>
    <t>Derechos de Construcción</t>
  </si>
  <si>
    <t>70% costo const.</t>
  </si>
  <si>
    <t>3 por mil</t>
  </si>
  <si>
    <t>Libreta Sanitaria</t>
  </si>
  <si>
    <t>Derechos de Espectaculos Publicos</t>
  </si>
  <si>
    <t>Valor de Entrada</t>
  </si>
  <si>
    <t>Servicio de Tanque Atmosférico</t>
  </si>
  <si>
    <t>8 lts gasoil por hora</t>
  </si>
  <si>
    <t xml:space="preserve">    - ALQUILERES (discriminar)</t>
  </si>
  <si>
    <t xml:space="preserve">    - MULTAS (discriminar)</t>
  </si>
  <si>
    <t>Multas y recargos por tasas municipales</t>
  </si>
  <si>
    <t>Mora en el pago</t>
  </si>
  <si>
    <t>Multas Juzgado de Faltas</t>
  </si>
  <si>
    <t xml:space="preserve">Contravenciones </t>
  </si>
  <si>
    <t xml:space="preserve">    - CONCESIONES (discriminar)</t>
  </si>
  <si>
    <t xml:space="preserve">    - OTROS (discriminar)</t>
  </si>
  <si>
    <t>RECAUDACIÓN SEGÚN PRESUPUESTO</t>
  </si>
  <si>
    <t>HIGIENE, PROFILAXIS Y SEGURIDAD</t>
  </si>
  <si>
    <t>INGRESOS BRUTOS DECLARADOS</t>
  </si>
  <si>
    <t>NO</t>
  </si>
  <si>
    <t>5 %º</t>
  </si>
  <si>
    <t>50%º</t>
  </si>
  <si>
    <t>CTM ART. 218 AL 235</t>
  </si>
  <si>
    <t>GENERAL INMOBILIARIA</t>
  </si>
  <si>
    <t>AVALUO</t>
  </si>
  <si>
    <t>BIMESTRAL</t>
  </si>
  <si>
    <t xml:space="preserve">POR ZONA </t>
  </si>
  <si>
    <t>6,5 %º</t>
  </si>
  <si>
    <t>8,5%º</t>
  </si>
  <si>
    <t>CTM ART. 83 AL 102</t>
  </si>
  <si>
    <t>ESPECTACULOS PUBLICOS</t>
  </si>
  <si>
    <t>OCUPACION</t>
  </si>
  <si>
    <t>CTM ART. 154 AL 160</t>
  </si>
  <si>
    <t>PUBLICIDAD Y PROPAGANDA</t>
  </si>
  <si>
    <t>CTM ART. 166 AL 171</t>
  </si>
  <si>
    <t>RECUPERO OBRA PAVIMENTO</t>
  </si>
  <si>
    <t>METRO LINEAL</t>
  </si>
  <si>
    <t>CTM ART. 112</t>
  </si>
  <si>
    <t>RECUPERO OBRA CLOACAS</t>
  </si>
  <si>
    <t>M2 DEL INMUEBLE</t>
  </si>
  <si>
    <t>SERVICIO RED CLOACAL</t>
  </si>
  <si>
    <t>CTM ART. 113 AL 124</t>
  </si>
  <si>
    <t>DIARIO</t>
  </si>
  <si>
    <t>CTM ART. 239 AL 242</t>
  </si>
  <si>
    <t>DERECHO DE CEMENTERIO</t>
  </si>
  <si>
    <t>DESTINO</t>
  </si>
  <si>
    <t>CTM ART.190 AL 196</t>
  </si>
  <si>
    <t>DERECHO DE CONSTRUCCION</t>
  </si>
  <si>
    <t>PRESENTACION</t>
  </si>
  <si>
    <t>3 %º</t>
  </si>
  <si>
    <t>CTM ART. 103 AL 108</t>
  </si>
  <si>
    <t>CTM ART. 186 AL 189</t>
  </si>
  <si>
    <t>INSPECCION</t>
  </si>
  <si>
    <t>CTM ART. 125 AL 153</t>
  </si>
  <si>
    <t>CUOTA BIBLIOTECA PUBLICA</t>
  </si>
  <si>
    <t>CTM ART. 203</t>
  </si>
  <si>
    <t>OCUPACION DE LA VIA PUBLICA</t>
  </si>
  <si>
    <t>CTM ART. 172 AL 181</t>
  </si>
  <si>
    <t>JARDIN MATERNAL</t>
  </si>
  <si>
    <t>ALUMNO</t>
  </si>
  <si>
    <t>CTM ART. 201 AL 202</t>
  </si>
  <si>
    <t>RESIDENCIA GERONTOLOGICA</t>
  </si>
  <si>
    <t>ADULTO MAYOR</t>
  </si>
  <si>
    <t>CTM ART. 245 AL 247</t>
  </si>
  <si>
    <t>MULTAS Y RECARGOS</t>
  </si>
  <si>
    <t>1%º</t>
  </si>
  <si>
    <t>CTM ART. 25 AL 41</t>
  </si>
  <si>
    <t>MULTAS POR INFRACCION</t>
  </si>
  <si>
    <t>INFRACCION</t>
  </si>
  <si>
    <t>30 UF</t>
  </si>
  <si>
    <t>5000 UF</t>
  </si>
  <si>
    <t>ORDENANZA 913 DEL 27/07/2015</t>
  </si>
  <si>
    <t>VIVIENDAS CIRCULO CERRADO</t>
  </si>
  <si>
    <t>ORDENANZA 957 DEL 26/07/2017</t>
  </si>
  <si>
    <t>FONDO COMUNITARIO</t>
  </si>
  <si>
    <t>CTM ART. 243 AL 244</t>
  </si>
  <si>
    <t>REFACCION DE VIVIENDAS CIRCULO CERRADO</t>
  </si>
  <si>
    <t>ORDENANZA 712 DEL 28/12/2006</t>
  </si>
  <si>
    <t>INGRESOS VARIOS</t>
  </si>
  <si>
    <t>ESPORADICO</t>
  </si>
  <si>
    <t>INGRESOS QUE NO SE AJUSTAN A NINGUNA CUENTA DEL CODIGO TRIBUTARIO</t>
  </si>
  <si>
    <t>RECUPERO PRESTAMOS PYMEP</t>
  </si>
  <si>
    <t>CUOTAS POR CONVENIO</t>
  </si>
  <si>
    <t>CONVENIOS ESPECIFICOS PARA CADA PRESTAMO</t>
  </si>
  <si>
    <t>Ord. 1704 Dec. 1049/2019</t>
  </si>
  <si>
    <t>TASA POR SERVICIOS SANITARIOS</t>
  </si>
  <si>
    <t>Ord. 1704 Dec. 001/2019</t>
  </si>
  <si>
    <t>TASA INSPECCION SANITARIA, HIGIENE, PROFILAXIS Y SEGURIDAD</t>
  </si>
  <si>
    <t>FACTURACION</t>
  </si>
  <si>
    <t>DESINFECCION, DESINSECTACION Y DESRATIZACION</t>
  </si>
  <si>
    <t>CONTROL BROMATOLOGICO</t>
  </si>
  <si>
    <t>RECOLECCION RESIDUOS PATOLOGICOS</t>
  </si>
  <si>
    <t>UNICA</t>
  </si>
  <si>
    <t>FONDO INFRAESTRUCTURA</t>
  </si>
  <si>
    <t>TASAS</t>
  </si>
  <si>
    <t>INSPECCION INSTALACIONES ELECTRICAS</t>
  </si>
  <si>
    <t>FONDO DEFENSA CIVIL</t>
  </si>
  <si>
    <t>2 LTS. NAFTA</t>
  </si>
  <si>
    <t>CONTRIBUCION POR MEJORAS PAVIMENTO</t>
  </si>
  <si>
    <t>MTS. DE FRENTE</t>
  </si>
  <si>
    <t>CONSTRUCCIONES</t>
  </si>
  <si>
    <t>M2</t>
  </si>
  <si>
    <t>DERECHO OFICINA Y SELLADOS</t>
  </si>
  <si>
    <t>OCUPACION VIA PUBLICA</t>
  </si>
  <si>
    <t>QUINQUENIO</t>
  </si>
  <si>
    <t>RESIDENCIA ESTUDIANTIL</t>
  </si>
  <si>
    <t>TASA</t>
  </si>
  <si>
    <t>MULTAS CODIGO DE FALTAS</t>
  </si>
  <si>
    <t>CANON VARIOS</t>
  </si>
  <si>
    <t>CANON MERCADO POPULAR</t>
  </si>
  <si>
    <t>INGRESOS BALNEARIO CAMPING</t>
  </si>
  <si>
    <t>TASA POR SERVICIOS DE SALUD</t>
  </si>
  <si>
    <t>INGRESOS DIRECCION DE DEPORTES</t>
  </si>
  <si>
    <t>INGRESOS DIRECCION DE SERVICIOS PUBLICOS</t>
  </si>
  <si>
    <t>NO EXISTEN</t>
  </si>
  <si>
    <t>ALUMBRADO PÚBLICO</t>
  </si>
  <si>
    <t>Consumo</t>
  </si>
  <si>
    <t>Ord. 168 -01/2006</t>
  </si>
  <si>
    <t>INSPECCIÓN DE HIGIENE, SANITARIA, PROFILAXIS Y SEGURIDAD</t>
  </si>
  <si>
    <t>Ventas netas</t>
  </si>
  <si>
    <t>11  o/oo</t>
  </si>
  <si>
    <t>1  o/oo</t>
  </si>
  <si>
    <t>60  o/oo</t>
  </si>
  <si>
    <t>Ord. 513 -26/11/2019</t>
  </si>
  <si>
    <t>mts2</t>
  </si>
  <si>
    <t>3 o/oo</t>
  </si>
  <si>
    <t>Unidad</t>
  </si>
  <si>
    <t>Solicitud contrib.</t>
  </si>
  <si>
    <t>USO DE EQUIPOS E INSTALACIONES- Alquiler de equipos</t>
  </si>
  <si>
    <t>Hora</t>
  </si>
  <si>
    <t>Monto fijo</t>
  </si>
  <si>
    <t>Momento pago</t>
  </si>
  <si>
    <t>TASA SANITARIA E HIGIENE</t>
  </si>
  <si>
    <t>JUZGADO DE FALTAS</t>
  </si>
  <si>
    <t>Unidad de Multa</t>
  </si>
  <si>
    <t xml:space="preserve">Infracción </t>
  </si>
  <si>
    <t xml:space="preserve"> 25 unidades </t>
  </si>
  <si>
    <t xml:space="preserve"> 10000 unidades </t>
  </si>
  <si>
    <t>Ord. 442</t>
  </si>
  <si>
    <t>INTERESES</t>
  </si>
  <si>
    <t xml:space="preserve">Monto tasa </t>
  </si>
  <si>
    <t>- IMPUESTOS</t>
  </si>
  <si>
    <t>- TASAS</t>
  </si>
  <si>
    <t>TASA POR INSPECCION SANITARIA, HIGIENE, PROFILAXIS Y SEGURIDAD</t>
  </si>
  <si>
    <t>INGRESOS BRUTOS</t>
  </si>
  <si>
    <t>REGIMEN SIMPLIFICADO CATEGORIAS 0:$250;1:$300;2:$360;3:$480;4:$600</t>
  </si>
  <si>
    <t>Ordenanza Presupuesto Nº 15/19</t>
  </si>
  <si>
    <t>ANUAL Y TRIMESTRAL</t>
  </si>
  <si>
    <t>-</t>
  </si>
  <si>
    <t>$250 Persona Fisica y $500 Juridica</t>
  </si>
  <si>
    <t>No podra ser inferior a la liquidada en el periodo inmediato anterior</t>
  </si>
  <si>
    <t>No podra ser superior en mas del 50% de la que fuera liquidada en el periodo inmediato anterior</t>
  </si>
  <si>
    <t>TASA POR OBRAS SANITARIAS</t>
  </si>
  <si>
    <t>M3 CONSUMIDO</t>
  </si>
  <si>
    <t>BIMESTRAL CON 2 CUOTAS MENSUALES</t>
  </si>
  <si>
    <t>$ 80,00</t>
  </si>
  <si>
    <t>$ 120,00</t>
  </si>
  <si>
    <t>- CONTRIBUCIONES</t>
  </si>
  <si>
    <t>CONTRIBUCION ENERGIA ELECTRICA</t>
  </si>
  <si>
    <t>kWh</t>
  </si>
  <si>
    <t>- DERECHOS</t>
  </si>
  <si>
    <t>CARNET DE CONDUCTOR</t>
  </si>
  <si>
    <t>DIARIA</t>
  </si>
  <si>
    <t>$ 150,00</t>
  </si>
  <si>
    <t>$ 600,00</t>
  </si>
  <si>
    <t>$ 50,00</t>
  </si>
  <si>
    <t>$ 1.500,00</t>
  </si>
  <si>
    <t>SERVICIO ATMOSFERICO</t>
  </si>
  <si>
    <t>$ 300,00</t>
  </si>
  <si>
    <t>- ALQUILERES</t>
  </si>
  <si>
    <t>- MULTAS</t>
  </si>
  <si>
    <t>MULTAS INSPECCIONES</t>
  </si>
  <si>
    <t>12 litros de nafta para el Pago Voluntario - 23 Unidades de Multa para Retiro y 1 (1/2) UM x c/dia de estadia</t>
  </si>
  <si>
    <t>- CONCESIONES</t>
  </si>
  <si>
    <t>- OTROS</t>
  </si>
  <si>
    <t>INTERESES POR MORA</t>
  </si>
  <si>
    <t>OTROS RECURSOS TRIBUTARIOS PROPIOS</t>
  </si>
  <si>
    <t>Total Recaudación</t>
  </si>
  <si>
    <t>ALICUOTA GENERAL</t>
  </si>
  <si>
    <t>PRESUPUESTO</t>
  </si>
  <si>
    <t>TASA MUNICIPAL CEMENTERIO</t>
  </si>
  <si>
    <t>TASA MUNICIPAL CEMENTERIO NICHOS 4 FILAS UBICACIÓN SUPERIOR E INFERIOR</t>
  </si>
  <si>
    <t>ORDENANZA 003/19</t>
  </si>
  <si>
    <t>TASA MUNICIPAL CEMENTERIO NICHOS 4 FILAS UBICACIÓN MEDIO</t>
  </si>
  <si>
    <t>TASA MUNICIPAL CEMENTERIO TUMBAS UBICACIÓN GENERAL</t>
  </si>
  <si>
    <t>TASA MUNICIPAL CEMENTERIO PANTEON UBICACIÓN GENERAL</t>
  </si>
  <si>
    <t>DERECHO DE EXTRACCION Y EXPLOTACION DE LAS ACTIVIDADES MINERAS DESARROLLADAS EN CNIA ELIA</t>
  </si>
  <si>
    <t>A- POR CADA METRO CUBICO DE ARENA PARA CONSTRUCCION</t>
  </si>
  <si>
    <t>S/ DDJJ</t>
  </si>
  <si>
    <t>ORDENANZA 029/18</t>
  </si>
  <si>
    <t>B- POR CADA METRO CUBICA DE ARENA SILICEA</t>
  </si>
  <si>
    <t>C.- POR CADA METRO CUBICO DE ARENA PARA FRACTURACION DE POZOS PETROLEROS</t>
  </si>
  <si>
    <t>D. POR CADA METRO CUBICO DE PEDREGULLO SILICEO NO ZARANDEADO O LAVADO</t>
  </si>
  <si>
    <t>E.- POR CADA METRO CUBICO DE PEDREGULLO CALCAREO.</t>
  </si>
  <si>
    <t>F. POR CADA METRO CUBICO DE BROZA</t>
  </si>
  <si>
    <t>G.- POR CADA METRO CUBICO DE SUELO SELECCIONADO MATERIAL PARA BASE Y SUB BASE</t>
  </si>
  <si>
    <t>H. POR CADA METRO CUBICO DE ARCILLAS</t>
  </si>
  <si>
    <t>I.- POR CADA METRO CUBICO DE CONCHILLA</t>
  </si>
  <si>
    <t>J.- POR CADA METRO CUBICO DE PIEDRA DE CANTERA</t>
  </si>
  <si>
    <t>K.- POR CADA METRO CUBICO DE YESO</t>
  </si>
  <si>
    <t>L.- POR CADA METRO CUBICO DE ARENA PLANTAS POTABILIZADORAS Y PERFORACIONES</t>
  </si>
  <si>
    <t>M.- POR CADA METRO CUBICO DE GRAVAS PARA FILTROS PLANTAS POTABILIZADORAS Y PERFORACIONES</t>
  </si>
  <si>
    <t>N. POR CADA METRO CUBICO DE ARENA PARA FUNDACION</t>
  </si>
  <si>
    <t>O.POR CADA METRO CUBICO DE CANTO RODADOS</t>
  </si>
  <si>
    <t>OTORGAMIENTO LICENCIAS DE CONDUCIR</t>
  </si>
  <si>
    <t xml:space="preserve"> SERV. DE OTORGAMIENTO DE LICENCIAS DE CONDUCIR CAT A MOTOS</t>
  </si>
  <si>
    <t>A PEDIDO DEL USUARIO</t>
  </si>
  <si>
    <t xml:space="preserve"> SERV. DE OTORG. DE LICENCIAS DE CONDUCIR CAT B AUTOMOVILES Y CAMIONETAS</t>
  </si>
  <si>
    <t xml:space="preserve"> SERV. DE OTORG. DE LICENCIAS DE CONDUCIR CAT C CAMIONES SIN ACOPLADOS Y CAT B</t>
  </si>
  <si>
    <t>SERV. DE OTORG. DE LICENCIAS DE CONDUCIR CAT D SERVICIOS DE PASAJEROS EMERG. Y SEGURIDAD</t>
  </si>
  <si>
    <t xml:space="preserve"> SERV. DE OTORG. DE LICENCIAS DE CONDUCIR CAT E CAMIONES CON ACOPLADOS Y CAT B Y C</t>
  </si>
  <si>
    <t>SERV. DE OTORG. DE LICENCIAS DE CONDUCIR CAT G TRACTORES Y MAQUINARIAS AGRICOLAS</t>
  </si>
  <si>
    <t xml:space="preserve"> SERV. DE OTORG. DE LICENCIAS DE CONDUCIR VISACION LICENCIA DE CONDUCIR</t>
  </si>
  <si>
    <t>VENTA DE NICHOS</t>
  </si>
  <si>
    <t>DECRETO Nº  005/11</t>
  </si>
  <si>
    <t>VENTA DE NICHOS FILA SUPERIOR E INFERIOR  10 AÑOS</t>
  </si>
  <si>
    <t>VENTA DE NICHOS FILA SUPERIOR E INFERIOR 5 AÑOS</t>
  </si>
  <si>
    <t>VENTA DE NICHOS FILA INTERMEDIAS POR 10 AÑOS</t>
  </si>
  <si>
    <t>VENTA DE NICHOS FILA INTERMEDIAS POR 5 AÑOS</t>
  </si>
  <si>
    <t>TASA VALOR DE PARCELA PANTEON COSTO DE 7 NICHOS UBICADOS EN FILA 2 Y 3 MONTO EQUIVALENTE A 50 BOLSAS DE CEMENTO</t>
  </si>
  <si>
    <t>ORDENANZA 011/16</t>
  </si>
  <si>
    <t>SERVICIO DESAGOTE</t>
  </si>
  <si>
    <t>SERVICIO COBRO DE MENSURA</t>
  </si>
  <si>
    <t>DERECHO DE CONEXIÓN RED CLOACAL</t>
  </si>
  <si>
    <t>ORDENANZA 026/13</t>
  </si>
  <si>
    <t>SERVICIO VISACION DE ANTE PROYECTO</t>
  </si>
  <si>
    <t>COBRANZA DE IMPUESTOS</t>
  </si>
  <si>
    <t>SEGURIDAD E HIGIENE</t>
  </si>
  <si>
    <t>Monto neto declarado ( total de ingresos brutos devengados )</t>
  </si>
  <si>
    <t>ORDENANZAS Nº 2979, 2980, 8940,  10002</t>
  </si>
  <si>
    <t>ALUMBRADO,BARRIDO Y LIMPIEZA</t>
  </si>
  <si>
    <t xml:space="preserve"> (Superficie edificada * recolección de residuo + superficie del terreno en m2 * (barrido y limpieza +alumbrado público + matenimiento de calles + espacios verdes)) * coeficiente corrector de ajustes * coeficiente corrector de zonas </t>
  </si>
  <si>
    <t>ZONA 1: 1,15 % ZONA 2: 1,00% ZONA 3: 0,80%  ZONA 4: 0,70%</t>
  </si>
  <si>
    <t>ORDENANZAS Nº 2980, 9152</t>
  </si>
  <si>
    <t xml:space="preserve">OBRA SANITARIA MUNICIPAL </t>
  </si>
  <si>
    <t xml:space="preserve">Metros cuadrados de superficies de terrenos y edificación </t>
  </si>
  <si>
    <t>ORDENANZAS Nº 2979 , 9153</t>
  </si>
  <si>
    <t xml:space="preserve">Colocación en la vía pública </t>
  </si>
  <si>
    <t xml:space="preserve">ORDENANZAS Nº 2979, 7711 </t>
  </si>
  <si>
    <t xml:space="preserve">ESPECTACULO </t>
  </si>
  <si>
    <t xml:space="preserve">Por espectaculo </t>
  </si>
  <si>
    <t xml:space="preserve">Por espectador </t>
  </si>
  <si>
    <t xml:space="preserve">ORDENANZAS Nº 2980 Y 2979 </t>
  </si>
  <si>
    <t>BROMATOLOGIA</t>
  </si>
  <si>
    <t xml:space="preserve">Mensual </t>
  </si>
  <si>
    <t>ORDENANZAS Nº 2979- 4085 Y 10002</t>
  </si>
  <si>
    <t>OTRAS CONTRIBUCIONES- CORTE DE PAVIMENTO</t>
  </si>
  <si>
    <t>Costo real resultante (materiales a precio de reposición +10% gastos generales  y de administración por metro lineal de frente)</t>
  </si>
  <si>
    <t xml:space="preserve">Por obra </t>
  </si>
  <si>
    <t>ORDENANZAS Nº 2979, 8741, 9294</t>
  </si>
  <si>
    <t xml:space="preserve">DERECHOS DE CEMENTERIOS </t>
  </si>
  <si>
    <t xml:space="preserve">Sueldo básico de la categoria 10 del escalafón municipal * los coeficientes  a la fecha que se perciben </t>
  </si>
  <si>
    <t xml:space="preserve">Anual </t>
  </si>
  <si>
    <t>ORDENANZAS Nº 2979 , 2980 Y 9014</t>
  </si>
  <si>
    <t>PAPEL, SELLADOS Y DERECHOS DE OFICINA</t>
  </si>
  <si>
    <t>Por tipo de presentación, actualización de montos s/ sueldo básico de cat. 10 del escalafón municipal.</t>
  </si>
  <si>
    <t xml:space="preserve">Por presentación </t>
  </si>
  <si>
    <t>ORDENANZA Nº 2979</t>
  </si>
  <si>
    <t>DERECHOS DE CONSTRUCCIÓN</t>
  </si>
  <si>
    <t>Valor de la construcción s/ surperficie cubierta y semicubierta de cada edifición (por metro cuadrado)</t>
  </si>
  <si>
    <t>ORDENANZAS Nº 2979 Y 8741</t>
  </si>
  <si>
    <t xml:space="preserve">ANDEN </t>
  </si>
  <si>
    <t>Por coche (EGRESE O CRUCE)</t>
  </si>
  <si>
    <t>ORDENANZAS Nº 2426 DECRETO Nº 22364</t>
  </si>
  <si>
    <t>DERECHOS DE OCUPACIÓN DE ESPACIOS PÚBLICOS</t>
  </si>
  <si>
    <t>Por metro cuadrado</t>
  </si>
  <si>
    <t>ORDENANZAS Nº 2979 Y 7711</t>
  </si>
  <si>
    <t>DERECHOS VENTA AMBULANTE</t>
  </si>
  <si>
    <t xml:space="preserve">Por actividad - de acuerdo al monto facturado </t>
  </si>
  <si>
    <t>Diario</t>
  </si>
  <si>
    <t>LIBRETA SANITARIA</t>
  </si>
  <si>
    <t xml:space="preserve">Obtención, renovación y examen </t>
  </si>
  <si>
    <t>Semestral/ Anual</t>
  </si>
  <si>
    <t>TERMINAL DE OMNIBUS- ARRENDAMIENTOS LOCALES</t>
  </si>
  <si>
    <t>DECRETO Nº 17597</t>
  </si>
  <si>
    <t>COMISION ADMINISTRADORA AUDITORIO</t>
  </si>
  <si>
    <t xml:space="preserve">Ocupación del inmueble </t>
  </si>
  <si>
    <t>Por evento</t>
  </si>
  <si>
    <t>MERCADO- ARRENDAMIENTO DE PUESTOS Y LOCALES</t>
  </si>
  <si>
    <t>DECRETO Nº 25507 - ORDENANZA Nº 10127</t>
  </si>
  <si>
    <t xml:space="preserve">Contravención - Infracción </t>
  </si>
  <si>
    <t xml:space="preserve">Por acontecimiento </t>
  </si>
  <si>
    <t>T.G.I. MULTAS</t>
  </si>
  <si>
    <t xml:space="preserve">Valor básico Tasa General Inmobiliaria </t>
  </si>
  <si>
    <t>ORDENANZAS Nº 4357</t>
  </si>
  <si>
    <t>T.H.I. MULTAS</t>
  </si>
  <si>
    <t xml:space="preserve">Valor básico Tasa Seguridad e Higiene </t>
  </si>
  <si>
    <t>DOSMU MULTAS</t>
  </si>
  <si>
    <t>ORDENANZAS Nº 4358</t>
  </si>
  <si>
    <t>BALNEARIO BANCO PELAY</t>
  </si>
  <si>
    <t xml:space="preserve">Explotación </t>
  </si>
  <si>
    <t xml:space="preserve">Por temporada </t>
  </si>
  <si>
    <t>LICITACION PUBLICA 04/12 (POR 10 AÑOS)</t>
  </si>
  <si>
    <t>ALICUOTAS ESPECIALES</t>
  </si>
  <si>
    <t>Observaciones</t>
  </si>
  <si>
    <t xml:space="preserve">ADMINISTRACIÓN PÚBLICA CENTRAL </t>
  </si>
  <si>
    <t>MINIMA</t>
  </si>
  <si>
    <t>MAXIMA</t>
  </si>
  <si>
    <t xml:space="preserve">     IMPUESTOS</t>
  </si>
  <si>
    <t>ART.19° a 22°OT N° 37.069</t>
  </si>
  <si>
    <t>Tasa Variable: incluye RPC, actividades Art 22° OT</t>
  </si>
  <si>
    <t>TASA POR ALUMBRADO PUBLICO</t>
  </si>
  <si>
    <t>MONTO TOTAL FACTURADO</t>
  </si>
  <si>
    <t>ART.66°OT N° 37.069</t>
  </si>
  <si>
    <t>AVALUO  FISCAL MUNIC.</t>
  </si>
  <si>
    <t>0.000510%</t>
  </si>
  <si>
    <t>0.000390%</t>
  </si>
  <si>
    <t>ART.2°OT N° 37.069</t>
  </si>
  <si>
    <t>Inmuebles con superficies edificadas</t>
  </si>
  <si>
    <t>0.001020%</t>
  </si>
  <si>
    <t>0.000780%</t>
  </si>
  <si>
    <t xml:space="preserve">Inmuebles baldios </t>
  </si>
  <si>
    <t>CONTRIBUCIONES</t>
  </si>
  <si>
    <t>PAVIMENTO Y CORDON CUNETA</t>
  </si>
  <si>
    <t>POR MTS DE FRENTE</t>
  </si>
  <si>
    <t>DERECHOS</t>
  </si>
  <si>
    <t>RIFAS Y APUESTAS (incluye casino, bingos y similares)</t>
  </si>
  <si>
    <t>VALOR RIFA, MTO IMP.</t>
  </si>
  <si>
    <t>ART.46° y 47°OT N° 37.069</t>
  </si>
  <si>
    <t xml:space="preserve"> 5 % organizadores ciudad, 10 %  fuera ciudad, 80 ‰ casinos,Tasa fija: mínimo casinos.</t>
  </si>
  <si>
    <t>ESTACIONAMIENTO MEDIDO</t>
  </si>
  <si>
    <t>POR HORA</t>
  </si>
  <si>
    <t>SEMANAL</t>
  </si>
  <si>
    <t>$15 x HORA</t>
  </si>
  <si>
    <t>ORDENANZA N° 35.701/16</t>
  </si>
  <si>
    <t>TERMINAL DE OMNIBUS</t>
  </si>
  <si>
    <t>ART.30°OT N° 37.069</t>
  </si>
  <si>
    <t>Ventanillas, encomiendas, canon andenes, etc.</t>
  </si>
  <si>
    <t xml:space="preserve">DERECHOS DE OFICINAS Y SELLADOS </t>
  </si>
  <si>
    <t>POR SERVICIO</t>
  </si>
  <si>
    <t xml:space="preserve">  </t>
  </si>
  <si>
    <t>ART.58°OT N° 37.069</t>
  </si>
  <si>
    <t>CEMENTERIO (Derechos)</t>
  </si>
  <si>
    <t>ART.32° a 34°OT N° 37.069</t>
  </si>
  <si>
    <t>Inhum., exhumacion, arrendamientos por mts2, etc.</t>
  </si>
  <si>
    <t>DERECHOS A LAS ENTRADAS</t>
  </si>
  <si>
    <t>VALOR DE LAS ENTRADAS</t>
  </si>
  <si>
    <t>POR ESPECTACULOS</t>
  </si>
  <si>
    <t>ART.43° y 44°OT N° 37.069</t>
  </si>
  <si>
    <t>Bailes, expectac. Culturales, parques, etc.</t>
  </si>
  <si>
    <t xml:space="preserve">CONSTRUCCIONES </t>
  </si>
  <si>
    <t>VALOR OBRA</t>
  </si>
  <si>
    <t>POR VISADO, AMPLIACION, REFACCION, ECT</t>
  </si>
  <si>
    <t>1.5 ‰</t>
  </si>
  <si>
    <t>ART.54° y 55°OT N° 37.069</t>
  </si>
  <si>
    <t>ASISTENCIA PUBLICA (Derechos y aranceles)</t>
  </si>
  <si>
    <t>ART.24°OT N° 37.069</t>
  </si>
  <si>
    <t>Libreta sanitaria, grupo sanguíneo, renovación etc.</t>
  </si>
  <si>
    <t>VENDEDORES AMBULANTES (derechos)</t>
  </si>
  <si>
    <t>SEMANAL/MENSUAL</t>
  </si>
  <si>
    <t>ART.48°,49° y 50°OT N° 37.069</t>
  </si>
  <si>
    <t>2 % locales, 5 % otras jurisdicciones;Tasa fija: Mercado Popular Las Pulgas (5 juristas)</t>
  </si>
  <si>
    <r>
      <t>M</t>
    </r>
    <r>
      <rPr>
        <sz val="11"/>
        <color rgb="FF000000"/>
        <rFont val="Arial"/>
      </rPr>
      <t xml:space="preserve">² </t>
    </r>
  </si>
  <si>
    <t>ART.42°OT N° 37.069</t>
  </si>
  <si>
    <t>Carteles, afiches, fijos, moviles etc.</t>
  </si>
  <si>
    <t xml:space="preserve">ABASTO, INSPECCION VETERINARIA </t>
  </si>
  <si>
    <t xml:space="preserve"> Kg</t>
  </si>
  <si>
    <t xml:space="preserve">POR INTRODUCCION/ INSCRIPCION </t>
  </si>
  <si>
    <t>ART.62 y 63°O.T.37.069</t>
  </si>
  <si>
    <t>AERÓDROMO MUNICIPAL</t>
  </si>
  <si>
    <t>ORDENANZA N° 36.150/17</t>
  </si>
  <si>
    <t>Aterrizaje, estadía, alquiler hangares</t>
  </si>
  <si>
    <t>MULTAS</t>
  </si>
  <si>
    <t>OTROS</t>
  </si>
  <si>
    <t xml:space="preserve">OTROS INGRESOS </t>
  </si>
  <si>
    <t>Convenio C.T.M.,intereses invers.Transitorias etc</t>
  </si>
  <si>
    <t>DIVERSAS TASAS</t>
  </si>
  <si>
    <t>Ocupación via pública, verificación remises etc.</t>
  </si>
  <si>
    <t>INTERESES Y RECARGOS TASAS VARIAS</t>
  </si>
  <si>
    <t>INTERESES INVERSIONES TRANSITORIAS</t>
  </si>
  <si>
    <t>TOTAL PRESUPUESTADO</t>
  </si>
  <si>
    <t>Servicios varios de salubridad</t>
  </si>
  <si>
    <t>$ 210 - $ 300</t>
  </si>
  <si>
    <t>Presupuesto</t>
  </si>
  <si>
    <t>Tasa EDEERSA</t>
  </si>
  <si>
    <t>Licencias de conducir</t>
  </si>
  <si>
    <t>Ingresos por tasas a crear (Tasa Higiene y Profilaxis, Tasa Inmobiliaria)</t>
  </si>
  <si>
    <t>Servicio atmosférico</t>
  </si>
  <si>
    <t>$ 300</t>
  </si>
  <si>
    <t>Conexiones de cloacas</t>
  </si>
  <si>
    <t>$ 3500</t>
  </si>
  <si>
    <t>Regulación de deuda de cloaca</t>
  </si>
  <si>
    <t>Global</t>
  </si>
  <si>
    <t>Alquiler de maquinarias y equipos</t>
  </si>
  <si>
    <t>Alquiler de instalaciones de Corrales y Balanza</t>
  </si>
  <si>
    <t>Alquileres varios (SUM, polideportivo)</t>
  </si>
  <si>
    <t>Alquiler de oficinas</t>
  </si>
  <si>
    <t>Penalizaciones incluidas en el Código de Faltas Municipal</t>
  </si>
  <si>
    <t>Ingresos varios</t>
  </si>
  <si>
    <t>Ingresos por recupero de los Programas Habitacionales</t>
  </si>
  <si>
    <t>Ventas de Materiales de Construccion</t>
  </si>
  <si>
    <t>Aportes de internos del Hogar de Ancianos</t>
  </si>
  <si>
    <t>70% del sueldo</t>
  </si>
  <si>
    <t>Por verificación de seguridad y cond de registración y estruct (antenas)</t>
  </si>
  <si>
    <t>Por factibilidad y habilitación de estructuras (antenas telefónicas)</t>
  </si>
  <si>
    <t>Donaciones Voluntarias</t>
  </si>
  <si>
    <t>Sellados (visados, reemplazos de cheques, etc)</t>
  </si>
  <si>
    <t>$ 130</t>
  </si>
  <si>
    <t>Aporte IOSPER (para mantenimiento de la oficina en la Municipalidad)</t>
  </si>
  <si>
    <t>$ 1020</t>
  </si>
  <si>
    <t>Comisión del cobro de impuestos</t>
  </si>
  <si>
    <t>$ 0,40 por ticket</t>
  </si>
  <si>
    <t>PRESUPUESTADO 2020</t>
  </si>
  <si>
    <t>$ -</t>
  </si>
  <si>
    <t>$ 250.200.000,00</t>
  </si>
  <si>
    <t>Tasa Higiene y Seguridad</t>
  </si>
  <si>
    <t>Ord 31/18 y 32/18</t>
  </si>
  <si>
    <t>$ 135.000.000,00</t>
  </si>
  <si>
    <t>M2 LINEAL</t>
  </si>
  <si>
    <t>BIMESTRAL, TERCIO. Y ANUAL</t>
  </si>
  <si>
    <t>$ 35.000.000,00</t>
  </si>
  <si>
    <t>Serv. Agua y Cloacas</t>
  </si>
  <si>
    <t>BIMESTRAL, TRIM. Y ANUAL</t>
  </si>
  <si>
    <t>$ 23.000.000,00</t>
  </si>
  <si>
    <t>Instal. Electromecanicas</t>
  </si>
  <si>
    <t>por cada tramite</t>
  </si>
  <si>
    <t>montos fijos según recibo de ingreso</t>
  </si>
  <si>
    <t>$ 21.000.000,00</t>
  </si>
  <si>
    <t>Sist.A.Prev.Ord.55/98 ORD 26/17</t>
  </si>
  <si>
    <t>mensual según convenio</t>
  </si>
  <si>
    <t>$ 15.000.000,00</t>
  </si>
  <si>
    <t>Tasas Atrasadas</t>
  </si>
  <si>
    <t>mensual</t>
  </si>
  <si>
    <t>$ 10.000.000,00</t>
  </si>
  <si>
    <t>Reg. Fac. Pago</t>
  </si>
  <si>
    <t>mensual según convenio de pago</t>
  </si>
  <si>
    <t>Recuperos Varios</t>
  </si>
  <si>
    <t>$ 1.200.000,00</t>
  </si>
  <si>
    <t>$ 5.410.000,00</t>
  </si>
  <si>
    <t>Actuaciones Administr.</t>
  </si>
  <si>
    <t>$ 4.200.000,00</t>
  </si>
  <si>
    <t>$ 650.000,00</t>
  </si>
  <si>
    <t>Salud Publica</t>
  </si>
  <si>
    <t>$ 500.000,00</t>
  </si>
  <si>
    <t>por dia</t>
  </si>
  <si>
    <t>$ 60.000,00</t>
  </si>
  <si>
    <t>$ 750.000,00</t>
  </si>
  <si>
    <t>Contravenc. Y Multas</t>
  </si>
  <si>
    <t>$ 47.124.641,02</t>
  </si>
  <si>
    <t>Fondo Municipal Prom.</t>
  </si>
  <si>
    <t>$ 22.200.560,00</t>
  </si>
  <si>
    <t>Vta.Bienes Munic.</t>
  </si>
  <si>
    <t>$ 8.000.000,00</t>
  </si>
  <si>
    <t>$ 6.000.000,00</t>
  </si>
  <si>
    <t>Ingresos por la Realizacion de Eventos</t>
  </si>
  <si>
    <t>$ 4.000.000,00</t>
  </si>
  <si>
    <t>Intereses Bancarios</t>
  </si>
  <si>
    <t>$ 3.000.000,00</t>
  </si>
  <si>
    <t>Fondo Prom.Def.Civil</t>
  </si>
  <si>
    <t>$ 2.220.056,00</t>
  </si>
  <si>
    <t>Diferencia Cambio</t>
  </si>
  <si>
    <t>$ 358.425,02</t>
  </si>
  <si>
    <t>Ingresos FONDO PROM CULTURAL</t>
  </si>
  <si>
    <t>Montos fijos voluntarios</t>
  </si>
  <si>
    <t>$ 350.000,00</t>
  </si>
  <si>
    <t>Recupero Cuotas Terreno</t>
  </si>
  <si>
    <t>monto fijo según precio sobre cantidad de cuotas</t>
  </si>
  <si>
    <t>Rec.Plan Viviendas</t>
  </si>
  <si>
    <t>$ 190.000,00</t>
  </si>
  <si>
    <t>Recargo e Interes</t>
  </si>
  <si>
    <t>$ 55.600,00</t>
  </si>
  <si>
    <t>$ 303.484.641,02</t>
  </si>
  <si>
    <t>TGI</t>
  </si>
  <si>
    <t>$90</t>
  </si>
  <si>
    <t>ORD. 140/14 - 266/19</t>
  </si>
  <si>
    <t>INSPECCIÓN DE ANTENAS</t>
  </si>
  <si>
    <t>$135.200</t>
  </si>
  <si>
    <t>ORD. 273/2019</t>
  </si>
  <si>
    <t>TASA AMBIENTAL</t>
  </si>
  <si>
    <t>$40.000</t>
  </si>
  <si>
    <t>ORD.219/17 - 264/19</t>
  </si>
  <si>
    <t>TASA DE HIGIENE</t>
  </si>
  <si>
    <t>0.40%</t>
  </si>
  <si>
    <t>ORD. 214/19</t>
  </si>
  <si>
    <t>MULTAS DE TRÁNSITO</t>
  </si>
  <si>
    <t>lts de nafta super</t>
  </si>
  <si>
    <t>13/2012</t>
  </si>
  <si>
    <t>SERVICIO ATMOSFÉRICO</t>
  </si>
  <si>
    <t>$120</t>
  </si>
  <si>
    <t>ORD. 266/2019</t>
  </si>
  <si>
    <t>COLECTIVO</t>
  </si>
  <si>
    <t>$30</t>
  </si>
  <si>
    <t>CARNET DE CONDUCIR</t>
  </si>
  <si>
    <t>$450</t>
  </si>
  <si>
    <t>ORD.210/2017</t>
  </si>
  <si>
    <t>CUOTAS VIVIENDAS</t>
  </si>
  <si>
    <t>$410, $400, $500</t>
  </si>
  <si>
    <t>ORD. 12/12, ORD. 175/15</t>
  </si>
  <si>
    <t>PRESUPUESTO 2020</t>
  </si>
  <si>
    <t>Alumbrado Publico</t>
  </si>
  <si>
    <t>Consumo de Energia Electrico</t>
  </si>
  <si>
    <t>Tasa de Higiene</t>
  </si>
  <si>
    <t>Ventas por Rubros</t>
  </si>
  <si>
    <t>Ord.N°1081/19</t>
  </si>
  <si>
    <r>
      <t>Por m</t>
    </r>
    <r>
      <rPr>
        <sz val="11"/>
        <rFont val="Arial"/>
      </rPr>
      <t>²</t>
    </r>
    <r>
      <rPr>
        <sz val="11"/>
        <rFont val="Calibri"/>
      </rPr>
      <t xml:space="preserve"> y Ubicacion</t>
    </r>
  </si>
  <si>
    <t>Servicios Sanitarios</t>
  </si>
  <si>
    <t>Por Evaluo y Consumo</t>
  </si>
  <si>
    <t>Dcho por Tasas y D.Atrasadas</t>
  </si>
  <si>
    <t>Por Deuda con el Municipio</t>
  </si>
  <si>
    <t>Por Tipo de Pub. Y Prop.</t>
  </si>
  <si>
    <t>Constribucion por Mejoras</t>
  </si>
  <si>
    <t>Según Costo de la Obra</t>
  </si>
  <si>
    <t>Espectaculos Publicos</t>
  </si>
  <si>
    <t>Sobre el Valor de la Entrada</t>
  </si>
  <si>
    <t>C/U</t>
  </si>
  <si>
    <r>
      <t>Por Zona y m</t>
    </r>
    <r>
      <rPr>
        <sz val="11"/>
        <rFont val="Arial"/>
      </rPr>
      <t>²</t>
    </r>
  </si>
  <si>
    <t>Complejo Deportivo</t>
  </si>
  <si>
    <t xml:space="preserve">Por Persona o Grupo </t>
  </si>
  <si>
    <t>Abasto</t>
  </si>
  <si>
    <t xml:space="preserve">Por Pieza y  Kg. Faenado </t>
  </si>
  <si>
    <t>Pieza</t>
  </si>
  <si>
    <t>Salud Pca Municipal</t>
  </si>
  <si>
    <t>Por Rubro</t>
  </si>
  <si>
    <t>Derecho uso plataforma</t>
  </si>
  <si>
    <t>Por m² y Ubicacion</t>
  </si>
  <si>
    <t xml:space="preserve">Locacion Salones </t>
  </si>
  <si>
    <t>Alquiler para Eventos</t>
  </si>
  <si>
    <t>Faltas Varias (Multas)</t>
  </si>
  <si>
    <t>S/ Codigo de Faltas</t>
  </si>
  <si>
    <t>Expl. Local Terminal y Otros (conseciones)</t>
  </si>
  <si>
    <t>Según Concesion</t>
  </si>
  <si>
    <t>L.P..N°03 y 06/18</t>
  </si>
  <si>
    <t>Inter.Obt.por dtos bancarios</t>
  </si>
  <si>
    <t>Por Plazos Fijos (Bcos)</t>
  </si>
  <si>
    <t>Por Codigo Tributario Mun.</t>
  </si>
  <si>
    <t>Ingresos sin especificar</t>
  </si>
  <si>
    <t>Sin Discriminar</t>
  </si>
  <si>
    <t>Recupero Sec. Planta de Residuos</t>
  </si>
  <si>
    <t>Por Venta de Residuos</t>
  </si>
  <si>
    <t>Recupero Aport. Reintegrable</t>
  </si>
  <si>
    <t>Prestamos a Corto Plazos</t>
  </si>
  <si>
    <t>Fdo Prom.y Turismo</t>
  </si>
  <si>
    <t>Tasas y Derechos</t>
  </si>
  <si>
    <t>Ingresos por Promotoras</t>
  </si>
  <si>
    <t>Por Valor de la Obras</t>
  </si>
  <si>
    <t>Por Cuotas</t>
  </si>
  <si>
    <t>Recupero Sec.Produccion</t>
  </si>
  <si>
    <t>Por Ventas Sec. Produccion</t>
  </si>
  <si>
    <t>Disposiciones Varias</t>
  </si>
  <si>
    <t>Varios</t>
  </si>
  <si>
    <t xml:space="preserve">Recupero Terrenos </t>
  </si>
  <si>
    <t>Por Ventas de Terrenos</t>
  </si>
  <si>
    <t>Trabajo x cta 3º</t>
  </si>
  <si>
    <t>Por Gastos Administrativos</t>
  </si>
  <si>
    <t>Enajenacion de Vehiculos en Dessuso</t>
  </si>
  <si>
    <t>Venta Vehic. En Desuso</t>
  </si>
  <si>
    <t>Por Kg.</t>
  </si>
  <si>
    <t>Facturación</t>
  </si>
  <si>
    <t>Ordenanza 240/2019</t>
  </si>
  <si>
    <t>Consumo energético</t>
  </si>
  <si>
    <t>Avaluo Fiscal Pcial.</t>
  </si>
  <si>
    <t>Tasa por Servicio de Red Cloacal</t>
  </si>
  <si>
    <t>Fondo Municipal de Promoción</t>
  </si>
  <si>
    <t>Tasa Abonada</t>
  </si>
  <si>
    <t>Evento</t>
  </si>
  <si>
    <t>Contribución por Mejoras</t>
  </si>
  <si>
    <t>m2</t>
  </si>
  <si>
    <t>Servicios Fúnebres</t>
  </si>
  <si>
    <t>Servicio prestado</t>
  </si>
  <si>
    <t>Tipo de trámite</t>
  </si>
  <si>
    <t>Derecho de Edificación</t>
  </si>
  <si>
    <t>Tasación de Obra</t>
  </si>
  <si>
    <t>Usos de Equipos e Instalaciones del Municipio</t>
  </si>
  <si>
    <t>Bien municipal utilizado</t>
  </si>
  <si>
    <t>Días de venta</t>
  </si>
  <si>
    <t>Ocupación Vía Pública</t>
  </si>
  <si>
    <t>Derecho otorgado</t>
  </si>
  <si>
    <t>Unidades Fijas</t>
  </si>
  <si>
    <t>Nichos</t>
  </si>
  <si>
    <t>Ordenanza 747/16</t>
  </si>
  <si>
    <t>Panteon</t>
  </si>
  <si>
    <t>TASA CONTRIBUCION ELECTRICA</t>
  </si>
  <si>
    <t>Tasa contribución unica distribuidora</t>
  </si>
  <si>
    <t>OTRAS TASAS DE SERVICIO. ATMOSFERICO</t>
  </si>
  <si>
    <t>Pipada</t>
  </si>
  <si>
    <t>Diarios</t>
  </si>
  <si>
    <t>Ordenanza 746/16</t>
  </si>
  <si>
    <t>ASFALTO</t>
  </si>
  <si>
    <t>Costo x mts lineal</t>
  </si>
  <si>
    <t>Ordenanza 079/05</t>
  </si>
  <si>
    <t>CORDÓN CUNETA</t>
  </si>
  <si>
    <t>Ordenanza 031/02</t>
  </si>
  <si>
    <t>SERVICIO DE TRANSPORTE ESCOLAR</t>
  </si>
  <si>
    <t>Viaje a Esc. Tecnica Urdinarrain</t>
  </si>
  <si>
    <t>Viaje a Colegio secundario Urdinarrain</t>
  </si>
  <si>
    <t>RECUPERO DE VIVIENDAS</t>
  </si>
  <si>
    <t>Devolución 25 bolsas de cemento</t>
  </si>
  <si>
    <t>Renovacion / duplicado / impresión / ampliacion cat.</t>
  </si>
  <si>
    <t>A requerimiento</t>
  </si>
  <si>
    <t>$200 - $300 - $400 - $600 - $300 - $300</t>
  </si>
  <si>
    <t>Ordenanza 862/18</t>
  </si>
  <si>
    <t>Ord. Impositiva</t>
  </si>
  <si>
    <t>Tasa por Inspeccion Sanitaria, higiene, profilaxis y seguridad</t>
  </si>
  <si>
    <t>Tasa por Obras Sanitarias</t>
  </si>
  <si>
    <t>m3</t>
  </si>
  <si>
    <t>Salud Pulica Municipal</t>
  </si>
  <si>
    <t>diario</t>
  </si>
  <si>
    <t>Contribucion por mejoras: Hormigon</t>
  </si>
  <si>
    <t>m lineales</t>
  </si>
  <si>
    <t>según convenio</t>
  </si>
  <si>
    <t>Ord. Especiales</t>
  </si>
  <si>
    <t>Construccion de red cloacal</t>
  </si>
  <si>
    <t>Derechos de oficinas y sellados</t>
  </si>
  <si>
    <t>Derechos Varios</t>
  </si>
  <si>
    <t>lt combustible</t>
  </si>
  <si>
    <t>Cod. De Faltas Mun.</t>
  </si>
  <si>
    <t>Alquiler Terminal Omnibus</t>
  </si>
  <si>
    <t>Alquiler y expensas centro civico</t>
  </si>
  <si>
    <t>Ord. Impostiva</t>
  </si>
  <si>
    <t>Espacio Radial</t>
  </si>
  <si>
    <t>fercuencia horaria</t>
  </si>
  <si>
    <t>Venta de Bienes Municipales</t>
  </si>
  <si>
    <t>Recupero Cuotas Viv. Municipales</t>
  </si>
  <si>
    <t>Viviendas por Cooperativa</t>
  </si>
  <si>
    <t>Viviendas Municipales</t>
  </si>
  <si>
    <t>Viviendas RPO</t>
  </si>
  <si>
    <t>Zona A</t>
  </si>
  <si>
    <t xml:space="preserve">Tasa básica única para cada zona, de acuerdo a los servicios que poseen </t>
  </si>
  <si>
    <t>Ordenanza Impositiva N° 838/2019</t>
  </si>
  <si>
    <t>Zona AB</t>
  </si>
  <si>
    <t>Zona AC</t>
  </si>
  <si>
    <t>Zona B</t>
  </si>
  <si>
    <t>Zona BC</t>
  </si>
  <si>
    <t>Zona C</t>
  </si>
  <si>
    <t>Zona D</t>
  </si>
  <si>
    <t>Zona E</t>
  </si>
  <si>
    <t>Exenta s/Ord 468/03</t>
  </si>
  <si>
    <t>Tasa de Higiene, Profilaxis y Seguridad:</t>
  </si>
  <si>
    <t>s/DDJJ Mensual</t>
  </si>
  <si>
    <t>Fabric. Prod. En gral. Con distrib. Mayorista y min.</t>
  </si>
  <si>
    <t>Estab. De elab. Y venta de productos lácteos</t>
  </si>
  <si>
    <t>Estab de elab. Y venta de prod. de panadería</t>
  </si>
  <si>
    <t>Estab. De elab. Y venta de pastas alim. Secas y fresc.</t>
  </si>
  <si>
    <t>Supermercados</t>
  </si>
  <si>
    <t>Minimercados</t>
  </si>
  <si>
    <t>Almacén</t>
  </si>
  <si>
    <t xml:space="preserve">Pollerías </t>
  </si>
  <si>
    <t>Carnicerías</t>
  </si>
  <si>
    <t>Venta de pescado</t>
  </si>
  <si>
    <t>Roticerías</t>
  </si>
  <si>
    <t>Comedores</t>
  </si>
  <si>
    <t>Bares, pubs, cafeterías confiterías</t>
  </si>
  <si>
    <t>Kioscos</t>
  </si>
  <si>
    <t>Tiendas de indumentarias</t>
  </si>
  <si>
    <t>Peluquerías y centros de estética</t>
  </si>
  <si>
    <t>Consultorios</t>
  </si>
  <si>
    <t>Talleres mecánicos</t>
  </si>
  <si>
    <t>Venta de productos de limpieza</t>
  </si>
  <si>
    <t>Agencias de lot., prode, quin., tomb., rif., tur.,y enc.</t>
  </si>
  <si>
    <t xml:space="preserve">Empresas de telefonía fija y móvil </t>
  </si>
  <si>
    <t>Bancos y companías financieras</t>
  </si>
  <si>
    <t>Empresas de correo</t>
  </si>
  <si>
    <t xml:space="preserve">Servicios fúnebres:                                                             1.- Ataúdes, fabricación y venta                                           2.- Pago de servicio unificado </t>
  </si>
  <si>
    <t>Inmob., conc., casas de rem., y toda itermediacion</t>
  </si>
  <si>
    <t>Confiterias bailables, discotecas y similares</t>
  </si>
  <si>
    <t xml:space="preserve">Estaciones de servicios </t>
  </si>
  <si>
    <t>Disfusoras FM, T.V por cable y satelital</t>
  </si>
  <si>
    <t>Coop., de Agua Potable y O.Servicios Públicos Ord.472</t>
  </si>
  <si>
    <t>Farmacia y Perfumería</t>
  </si>
  <si>
    <t>Proveedor de Gas Natural por Redes</t>
  </si>
  <si>
    <t>Ordenanza Impositiva N° 801/2017</t>
  </si>
  <si>
    <t>Fondo Comunal</t>
  </si>
  <si>
    <t>Importe de TGI/TSS</t>
  </si>
  <si>
    <t>Salubridad Pública:</t>
  </si>
  <si>
    <t>Carnet Sanitario</t>
  </si>
  <si>
    <t>unidad</t>
  </si>
  <si>
    <t>única vez</t>
  </si>
  <si>
    <t>Renovación</t>
  </si>
  <si>
    <t>semestral</t>
  </si>
  <si>
    <t>Inspección Higiénico Sanitario de vehículos</t>
  </si>
  <si>
    <t>Cementerio:</t>
  </si>
  <si>
    <t>inhumación de fosas</t>
  </si>
  <si>
    <t>inhumación de nichos</t>
  </si>
  <si>
    <t>traslados</t>
  </si>
  <si>
    <t>introducción o salida de restos</t>
  </si>
  <si>
    <t>colocación de lápidas o placas, u otras refacciones</t>
  </si>
  <si>
    <t>reducción de restos</t>
  </si>
  <si>
    <t>Nichos, cesión en arrendamiento 50 años:</t>
  </si>
  <si>
    <t>Cuarta fila</t>
  </si>
  <si>
    <t>Tercera fila</t>
  </si>
  <si>
    <t>Segunda fila</t>
  </si>
  <si>
    <t>Primera fila</t>
  </si>
  <si>
    <t>Columbarios mun. Arrendamiento 50 años</t>
  </si>
  <si>
    <t xml:space="preserve">Terrenos, concesión por 40 años </t>
  </si>
  <si>
    <t>Tasa por atención y limpieza</t>
  </si>
  <si>
    <t>Inspección y Reposición de Instalac. Eléctricas:</t>
  </si>
  <si>
    <t>usuarios residenciales</t>
  </si>
  <si>
    <t>sobre el precio del kw</t>
  </si>
  <si>
    <t>usuarios comerciales</t>
  </si>
  <si>
    <t>usuarios industriales</t>
  </si>
  <si>
    <t>reparticiones nacionales y provinciales</t>
  </si>
  <si>
    <t>Inspección de antenas telecomunicaciones</t>
  </si>
  <si>
    <t>Derechos de oficina y sellados</t>
  </si>
  <si>
    <t>por cada trámite</t>
  </si>
  <si>
    <t>Registros de títulos</t>
  </si>
  <si>
    <t>Pesas y medidas</t>
  </si>
  <si>
    <t>Vendedores ambulantes</t>
  </si>
  <si>
    <t>Espectáculos públicos</t>
  </si>
  <si>
    <t>Recaudación festival hípico</t>
  </si>
  <si>
    <t>Publicidad y propaganda</t>
  </si>
  <si>
    <t>Trabajo máquinas viales</t>
  </si>
  <si>
    <t>por kilómetro</t>
  </si>
  <si>
    <t>Alquiler instalaciones</t>
  </si>
  <si>
    <t>Aranceles de pileta</t>
  </si>
  <si>
    <t xml:space="preserve"> unidad</t>
  </si>
  <si>
    <t>Multas y contravenciones</t>
  </si>
  <si>
    <t>intereses punitorios</t>
  </si>
  <si>
    <t>actualizaciones</t>
  </si>
  <si>
    <t>ingresos extraordinarios</t>
  </si>
  <si>
    <t>intereses operaciones financieras</t>
  </si>
  <si>
    <t>ORDENANZA Nº 256/2019</t>
  </si>
  <si>
    <t>TASAS POR INSPECCION SANITARIA, HIGIENE, PROFILAXIS Y SEGURIDAD</t>
  </si>
  <si>
    <t>POR LAS ACTIVIDADES QUE A CONTINUACION SE DETALLA:</t>
  </si>
  <si>
    <t>ALICUOTA</t>
  </si>
  <si>
    <t>*COMPRA VENTA DE DIVISA</t>
  </si>
  <si>
    <t>*JUEGOS ELECTRONICOS</t>
  </si>
  <si>
    <t>*AGENCIAS DE PUBLICIDAD, ETC</t>
  </si>
  <si>
    <t xml:space="preserve">*PANADERIA-ELABORACION DE PANIFICACION-CON UN MIN. </t>
  </si>
  <si>
    <t>*PANIFICACION-PEQUEÑOS EMPRENDIMIENTOS-CON UN MIN.</t>
  </si>
  <si>
    <t>*FRIGORIFICOS Y CHACINADOS,ETC.</t>
  </si>
  <si>
    <t>*COMPAÑIAS TELEFONICAS</t>
  </si>
  <si>
    <t>SOBRE FACTURACION</t>
  </si>
  <si>
    <t>*COMPAÑIAS PROVEEDORES DE ENERGIA ELECTRICA</t>
  </si>
  <si>
    <t>*DEMAS COMPAÑIAS DE SERVICIOS</t>
  </si>
  <si>
    <t>*FARMACIA</t>
  </si>
  <si>
    <t>SOBRE FACTURACION CON UN MIN. DE FARMACIA EXCLUSIVA</t>
  </si>
  <si>
    <t>(ANEXO PERFUMERIA)</t>
  </si>
  <si>
    <t>SOBRE FACTURACION CON UN MIN. DE PERFUMERIA EXCLUSIVA</t>
  </si>
  <si>
    <t>$</t>
  </si>
  <si>
    <t>ZONA URBANA</t>
  </si>
  <si>
    <t>TASAS ATRASADAS</t>
  </si>
  <si>
    <t>A SOBRE VALUO FISCAL Y DECLARACION JURADA</t>
  </si>
  <si>
    <t>%</t>
  </si>
  <si>
    <t>DERECHO DE EXTRACCION DE ARENA,PEDREGULLO Y TIERRA</t>
  </si>
  <si>
    <t>ARCILLA</t>
  </si>
  <si>
    <t>POR C/ METRO CUB.</t>
  </si>
  <si>
    <t>ARENA PARA CONTRUCCION EN ZONA TERRITORIAL</t>
  </si>
  <si>
    <t>ARENA PARA CONTRUCCION EXTRAIDA DEL RIO PARANA</t>
  </si>
  <si>
    <t>ARENA SILICEA EXTRAIDA ZONA TERRITORIAL</t>
  </si>
  <si>
    <t>ARENA PARA FRACTURACION DE POZOS DE PEOTROLEO EXTRAIDA EN ZONA TERRITORIAL</t>
  </si>
  <si>
    <t>ARENA PARA FRACTURACION DE POZOS DE PEOTROLEO EXTRAIDA DEL RIO PARANA</t>
  </si>
  <si>
    <t>BROZA</t>
  </si>
  <si>
    <t>CANTERA</t>
  </si>
  <si>
    <t>TIERRA FERTIL,ETC.</t>
  </si>
  <si>
    <t>E.N.E.R.S.A (PROPIEDADES SIN MEDIDOR EXPECTO LAS PROP. RURALES Y SUBRURALES)</t>
  </si>
  <si>
    <t>CONCEPTO DE ALUMBRADO PUBLICO</t>
  </si>
  <si>
    <t>PRECIO DEL KW FACTURADO POR ENERSA</t>
  </si>
  <si>
    <t>FONDO MUNICIPAL</t>
  </si>
  <si>
    <t>INTRUCCION DE CARNES FAENADAS P/VENTA DE CONSUMO EN CARNICERIAS,HOTELES,ETC.</t>
  </si>
  <si>
    <t>POR C/50KG DE LO QUE SALE UN KILO DE PULPA EL 70%</t>
  </si>
  <si>
    <t>PROPIETARIO DE MATADERO</t>
  </si>
  <si>
    <t>POR C/ ANIMAL VACUNO QUE SE FAENE</t>
  </si>
  <si>
    <t>CARNICEROS NO INCRIPTOS COMO MATARIFES P/SU PROPIA CARNICERIA</t>
  </si>
  <si>
    <t>DERCHO FIJO</t>
  </si>
  <si>
    <t>DERECHO A CEMENTERIO</t>
  </si>
  <si>
    <t>INHUMACION Y COLOCACION DE PLACAS EN NICHOS Y PANTEONES:</t>
  </si>
  <si>
    <t>COLOCACION DE PLACAS Y SIMILARES</t>
  </si>
  <si>
    <t>MONTO FIJO</t>
  </si>
  <si>
    <t>TRASLADO DE RESTO DENTRO DEL CEMENTERIO</t>
  </si>
  <si>
    <t>REDUCCION</t>
  </si>
  <si>
    <t>INHUMACIONES</t>
  </si>
  <si>
    <t>NICHOS MUNICIPALES POR SU CONSERVACION Y LIMPIEZA</t>
  </si>
  <si>
    <t>SEMESTRAL</t>
  </si>
  <si>
    <t xml:space="preserve">SEPULTURA </t>
  </si>
  <si>
    <t>PANTEONES Y/O BOVEDAS</t>
  </si>
  <si>
    <t>NICHOS P/NIÑOS</t>
  </si>
  <si>
    <t>TODO ESCRITO QUE NO ESTE CON SELLADO ESPECIAL</t>
  </si>
  <si>
    <t>POR C/FOJA QUE SE AGREGUE</t>
  </si>
  <si>
    <t>PLANOS CORREGIDOS EN VIRTUD DE OBSERVACIONES POR ORGANISMOS MUNICIPALES</t>
  </si>
  <si>
    <t>POR CADA REUNION BAILABLE</t>
  </si>
  <si>
    <t>CERTIFICADOS EXPENDIDOS POR ORGANISMOS O FUNCIONARIOS DE LA JUSTICIA DE FALTA</t>
  </si>
  <si>
    <t>SELLADOS:</t>
  </si>
  <si>
    <t>SOLICITUD DE LIBRE DE DEUDA POR ESCRIBANO O INTERESADOS EN INSCRIBIR O TRANFERIR  PROPIEDADES</t>
  </si>
  <si>
    <t>COPIA DE PLANOS QUE INTEGRAN EL LEGAJO DE CONTRUCCION O LOTEO MAYOR A 100 MTR. CUADRADOS</t>
  </si>
  <si>
    <t>INSCRIPCION DE INDUSTRIA Y COMERCIO</t>
  </si>
  <si>
    <t>SOLICITUD DE APERTURA DE COMERCIO</t>
  </si>
  <si>
    <t>INSCRIPCION DE PROPIEDADES EN EL REGISTRO MUNICIPAL</t>
  </si>
  <si>
    <t>SOBRE EL VALOR DE PROPIEDAD</t>
  </si>
  <si>
    <t>PLANOS MUNICIPALES</t>
  </si>
  <si>
    <t>EXTENSION DE CARNET DE CONDUCTOR</t>
  </si>
  <si>
    <t>RENOVACION DE CARNET DE CONDUCTOR</t>
  </si>
  <si>
    <t>POR EL OTORGAMIENTO DEL NRO. DE INCRIPCION COMO MATARIFE, PARA SU PROPIA CARNICERIA</t>
  </si>
  <si>
    <t>USO DE EQUIPO E INSTALACION</t>
  </si>
  <si>
    <t>POR EL USO DE EQUIPOS MUNICIPALES DEBERAN ABONARSE LOS  SIG. DERECHOS:</t>
  </si>
  <si>
    <t>ALQUILER DE TRACTOR (C/PERSONAL)</t>
  </si>
  <si>
    <t>SERVICIOS PRESTADOS HASTA UN 1 KM.(DE LA ZONA URBANA)</t>
  </si>
  <si>
    <t>LO EQUIVALENTE A 120 LT. DE GAS-OIL</t>
  </si>
  <si>
    <t>POR DIA</t>
  </si>
  <si>
    <t>FUERA DE LA PLANTA URBANA SE INCREMENTARA POR KM</t>
  </si>
  <si>
    <t>LO EQUIVALENTE A 2,5 LT. DE GAS-OIL</t>
  </si>
  <si>
    <t>POR SOLICITUD</t>
  </si>
  <si>
    <t>ALQUILER DE CAMION(C/PERSONAL)</t>
  </si>
  <si>
    <t>LO EQUIVALENTE A 35 LT. DE GAS-OIL</t>
  </si>
  <si>
    <t>LO EQUIVALENTE A 1,5 DE GAS-OIL</t>
  </si>
  <si>
    <t>PROVISION DE AGUA POTABLE</t>
  </si>
  <si>
    <t>AGUA EN TANQUES DOMICILIARIOS, DENTRO DE LA ZONA URBANA</t>
  </si>
  <si>
    <t>POR C/TANQUE</t>
  </si>
  <si>
    <t>POR VIAJE</t>
  </si>
  <si>
    <t xml:space="preserve">FUERA DE LA ZONA URBANA </t>
  </si>
  <si>
    <t>SE INCREMENTA POR KM</t>
  </si>
  <si>
    <t>SERVICIO TANQUE ATMOSFERICO</t>
  </si>
  <si>
    <t>POR VIAJE DENTRO DE LA ZONA URBANA</t>
  </si>
  <si>
    <t>POR VIAJE FUERA DE LA ZONA URBANA</t>
  </si>
  <si>
    <t>ALQUILER  CAMPO DE DEPORTE</t>
  </si>
  <si>
    <t>MINIMO Y EL 5%  RECAUDADO SOBRE LOS INGRESOS</t>
  </si>
  <si>
    <t>ALQUILER KIOSCO PLAZA SAN MARTIN</t>
  </si>
  <si>
    <t>SERVICIOS FUNEBRES</t>
  </si>
  <si>
    <t>POR LA INSCRIPCION A LA PREVISORA MUNICIPAL</t>
  </si>
  <si>
    <t>UNICA VEZ</t>
  </si>
  <si>
    <t>PLAN A</t>
  </si>
  <si>
    <t>INDIVIDUAL</t>
  </si>
  <si>
    <t xml:space="preserve">GRUPO FAMILIAR </t>
  </si>
  <si>
    <t>PLAN B</t>
  </si>
  <si>
    <t>INDIVIDUAL CON NICHO</t>
  </si>
  <si>
    <t>GRUPO FAMILIAR  CON NICHO</t>
  </si>
  <si>
    <t>DERECHO DE RED CLOACAL</t>
  </si>
  <si>
    <t xml:space="preserve">POR LA CONEXIÓN A LA RED MADREC/PERS. MUN. </t>
  </si>
  <si>
    <t>PAGO UNICA VEZ</t>
  </si>
  <si>
    <t>EL PAGO DEL DERECHO DE RED CLOACAL</t>
  </si>
  <si>
    <t>COMPLEJO TURISTICO</t>
  </si>
  <si>
    <t>SERVICIOS VARIOS</t>
  </si>
  <si>
    <t>POR LA OCUPACION DE LOCALES UBICADOS EN LUGARES PUBLICO ABONARAN MENSUALMENTE LOS SIG. DERECHOS:</t>
  </si>
  <si>
    <t>MERCADO MAYORITA-LOCACION DE PUESTOS</t>
  </si>
  <si>
    <t>PRIMERA CATEGORIA-ALQUILER MINIMO</t>
  </si>
  <si>
    <t>SEGUNDA CATEGORIA-ALQUILER MINIMO</t>
  </si>
  <si>
    <t>MERCADO DE ABASTO MINORISTA-LOCACION DE PUESTOS</t>
  </si>
  <si>
    <t xml:space="preserve">POR DERECHO DE PLAYA Y  BOCA DE EXPENDIO </t>
  </si>
  <si>
    <t>FERIAS MUNICIPALES</t>
  </si>
  <si>
    <t>RECARGO POR MORA E INTERESES</t>
  </si>
  <si>
    <t>A SOBRE EVALUO FISCAL</t>
  </si>
  <si>
    <t>FINANCIACION PARA EL PAGO DE DEUDAS TRIBUTARIAS</t>
  </si>
  <si>
    <t>INTERES DE FINANCIACION (MENSUAL DIRECTO)</t>
  </si>
  <si>
    <t>ALICUOTA VIGENTE PARA LA TASA ACTIVA DEL BANCO NACION</t>
  </si>
  <si>
    <t xml:space="preserve">VENCIMIENTO </t>
  </si>
  <si>
    <t>UNA CUOTA C/30 DIAS</t>
  </si>
  <si>
    <t>PLAZO:</t>
  </si>
  <si>
    <t>SER INFERIOR A $560/ ENTREGA SE DEBE ABONAR EL 20% DE LA DEUDA CON RECARGO</t>
  </si>
  <si>
    <t>PARA LAS DEUDAS DEL AÑO CORRIENTE 6 CUOTAS MENSUALES Y CONSECUTIVAS</t>
  </si>
  <si>
    <t>PARA LAS DEUDAS DEL AÑO ANTERIOR HASTA 20 CUOTAS MENSUALES Y CONSECUTIVAS</t>
  </si>
  <si>
    <t>CADA CUOTA NO PODRA SER INFERIOR A $784</t>
  </si>
  <si>
    <t>ENTREGA INICIAL PARA ARREGLAR LA FINANCIACION ES EL 20% DEL TOTAL ADEUDADO</t>
  </si>
  <si>
    <t>DERECHOS DE ESPECTACULOS PUBLICOS,JUEGOS,ETC.</t>
  </si>
  <si>
    <t>CINEMATOGRAFIA Y ESPECTACULOS AL AIRE LIBRE</t>
  </si>
  <si>
    <t>POR ESPECTACULO</t>
  </si>
  <si>
    <t>CIRCOS</t>
  </si>
  <si>
    <t>SOBRE EL TOTAL DE ENTRADAS</t>
  </si>
  <si>
    <t>CASINOS</t>
  </si>
  <si>
    <t>ESPECTACULOS DEPORTIVOS</t>
  </si>
  <si>
    <t>PARQUES DE DIVERSIONES Y CALESITAS</t>
  </si>
  <si>
    <t>POR C/JUEGO MECANICO</t>
  </si>
  <si>
    <t>SALUD PUBLICA</t>
  </si>
  <si>
    <t>CARNET SANITARIO</t>
  </si>
  <si>
    <t>VALIDEZ POR 1 AÑO</t>
  </si>
  <si>
    <t>RENOVACION C/6MESES</t>
  </si>
  <si>
    <t>INPECCION SANITARIA POR VEHICULO</t>
  </si>
  <si>
    <t>*POR VEHICULO Y POR AÑO(SIEMPRE QUE PERTENESCAN A LA LOCALIDAD)</t>
  </si>
  <si>
    <t>*POR VISACION DE TRANSPORTE Y EN FORMA BIMESTRAL</t>
  </si>
  <si>
    <t>FUMIGACION DE TERRENOS BALDIOS</t>
  </si>
  <si>
    <t>FUMIGACION EN CAMPING, PLANTAS INDUSTRIALES,ETC.</t>
  </si>
  <si>
    <t>DESINFECCION DE VEHICULO EN GENERAL</t>
  </si>
  <si>
    <t>DESRATIZACION DE VIVIENDA FAMILIAR, ETC.</t>
  </si>
  <si>
    <t>INPECCION BROMATOLOGICA</t>
  </si>
  <si>
    <t>PESCADOS</t>
  </si>
  <si>
    <t>LOCALES C/VENTA MAYOR A 5000KG</t>
  </si>
  <si>
    <t>LOCALES C/VENTA HASTA 5000KG</t>
  </si>
  <si>
    <t>CARNES</t>
  </si>
  <si>
    <t>EMBUTIDOS(FABRICA)</t>
  </si>
  <si>
    <t>PLANTA CONSERVADORA DE LECHE</t>
  </si>
  <si>
    <t>POR LITRO</t>
  </si>
  <si>
    <t>AVES Y HUEVOS</t>
  </si>
  <si>
    <t>MAS DE 5000KG</t>
  </si>
  <si>
    <t>HASTA 5000KG</t>
  </si>
  <si>
    <t>POR INPECCION DE HUEVOS</t>
  </si>
  <si>
    <t>VACUNACION Y DESPARASITACION DE PERROS</t>
  </si>
  <si>
    <t>POR CADA EJEMPLAR MONTO FIJO</t>
  </si>
  <si>
    <t>RIFAS</t>
  </si>
  <si>
    <t xml:space="preserve">BONOS CONTRIBUCION </t>
  </si>
  <si>
    <t>SOBRE EL VALOR DEL LOS NUM. DESTINADOS A LA VENTA</t>
  </si>
  <si>
    <t>RIFAS PARTICULARES</t>
  </si>
  <si>
    <t>VENTA DE FLORES</t>
  </si>
  <si>
    <t xml:space="preserve">BAZAR </t>
  </si>
  <si>
    <t>CALZADOS</t>
  </si>
  <si>
    <t>ART. DE LIBRERÍA</t>
  </si>
  <si>
    <t>COMESTIBLES,ETC.</t>
  </si>
  <si>
    <t>OCUPACION EN LA VIA PUBLICA</t>
  </si>
  <si>
    <t>COMPAÑIAS TELEFONICAS,DE ELECTRICIDAD,ETC.</t>
  </si>
  <si>
    <t>TOTAL FACTURADO</t>
  </si>
  <si>
    <t>CAFES-BARES-PIZZERIAS,ETC.</t>
  </si>
  <si>
    <t>POR COLOCACION DE MESA+4SILLAS POR C/U DE ELLAS</t>
  </si>
  <si>
    <t>POR TEMPORADA</t>
  </si>
  <si>
    <t>KIOSCO DE FLORES</t>
  </si>
  <si>
    <t>DERECHO DIARIO</t>
  </si>
  <si>
    <t>PARQUES DE DIVERSIONES, CIRCOS,ETC.</t>
  </si>
  <si>
    <t>POR % DE LAS ENTRADAS</t>
  </si>
  <si>
    <t>PROPAGANDA MURAL O IMPRESA</t>
  </si>
  <si>
    <t xml:space="preserve">POR FIJACION DE HASTA 50 AFICHES </t>
  </si>
  <si>
    <t>QUE NO SUPEREN LOS 0,5 MTR.</t>
  </si>
  <si>
    <t>POR C/U QUE EXCEDA 0,5MTR.</t>
  </si>
  <si>
    <t>DE MAS DE 0,5MTR</t>
  </si>
  <si>
    <t>PROPAGANDA: IMPRESAS EN TOLDOS,VIDRIERAS,ETC.</t>
  </si>
  <si>
    <t>DISTRIBUCION DE VOLANTES</t>
  </si>
  <si>
    <t>POR CAMPAÑA</t>
  </si>
  <si>
    <t>PUBLICIDAD POR MEDIO DE TRANSPORTE</t>
  </si>
  <si>
    <t>POR AVISOS EN VEHICULOS</t>
  </si>
  <si>
    <t>LETREROS LUMINOSOS</t>
  </si>
  <si>
    <t>LOS QUE PASEN HASTA 1MTR. LA LINEA DE EDIFICACION</t>
  </si>
  <si>
    <t>POR METRO CUADRADO</t>
  </si>
  <si>
    <t>MULTAS:</t>
  </si>
  <si>
    <t>ACTUALIZACION DE LAS DEUDAS PREVISTAS EN EL CODIGO DE FALTAS</t>
  </si>
  <si>
    <t>FALTA CONTRA LA AUTORIDAD MUNICIPAL:</t>
  </si>
  <si>
    <t xml:space="preserve">FIJASE UNA MULTA </t>
  </si>
  <si>
    <t>CAT. 10 DEL ESCALAFON MUNICIPAL</t>
  </si>
  <si>
    <t>FALTAS DE TRANSITO</t>
  </si>
  <si>
    <t>HASTA UNA VEZ Y MEDIA SUELDO CAT. 10</t>
  </si>
  <si>
    <t>2 SUELDOS DE L CAT. 10</t>
  </si>
  <si>
    <t>1 SUELDO DE LA CAT.10</t>
  </si>
  <si>
    <t>FALTAS CONTRA LA SANIDAD Y EL BIENESTAR</t>
  </si>
  <si>
    <t>HASTA 4 SUELDOS DE LA CAT.10</t>
  </si>
  <si>
    <t>HASTA MEDIO SUELDO DE LA CAT.10</t>
  </si>
  <si>
    <t>HASTA 20% DE LA CAT.10</t>
  </si>
  <si>
    <t>MEJORA HABITACIONAL</t>
  </si>
  <si>
    <t>CAPITAL+1,71 % P/FINANCIAR+1% GASTOS DE ADMINISTRACION</t>
  </si>
  <si>
    <t>1,71%+1%</t>
  </si>
  <si>
    <t>PERIODICO</t>
  </si>
  <si>
    <t>INGRESO VENTA DE TERRENOS</t>
  </si>
  <si>
    <t>TAZA ACTIVA DEL BANCO NACION</t>
  </si>
  <si>
    <t>VTA. TERRENOS AFECTADOS</t>
  </si>
  <si>
    <t>ALÍCUOTA
GENERAL</t>
  </si>
  <si>
    <t>INSPECCION SANITARIA E HIGIENE</t>
  </si>
  <si>
    <t>Actividad</t>
  </si>
  <si>
    <t>Codigo Tributario</t>
  </si>
  <si>
    <t>ALUMBRADO PUBLICO</t>
  </si>
  <si>
    <t>16%-15%</t>
  </si>
  <si>
    <t>ART. 31 CONTRATO CONCESION</t>
  </si>
  <si>
    <t>Canon</t>
  </si>
  <si>
    <t>TASA DE AGUA Y CLOACAS</t>
  </si>
  <si>
    <t>mtr 2</t>
  </si>
  <si>
    <t>INSTALACIONES ELECTROMECANICAS</t>
  </si>
  <si>
    <t>p/inst</t>
  </si>
  <si>
    <t>TASA AMBIENTAL Y DE SEGURIDAD</t>
  </si>
  <si>
    <t>FONDO PROMOCION COMUNIDAD-TURS</t>
  </si>
  <si>
    <t>ACTUALIZACION RECARG.E INTERES</t>
  </si>
  <si>
    <t>TASA GENERAL</t>
  </si>
  <si>
    <t>Zona</t>
  </si>
  <si>
    <t>PLAN FAC-TASA HIGIENE y SEG.ORD.1287</t>
  </si>
  <si>
    <t>mt2</t>
  </si>
  <si>
    <t>Anual - Bi Anual</t>
  </si>
  <si>
    <t>TASA ATRASADA INSP.SANIT.E HIG</t>
  </si>
  <si>
    <t>DERECHOS VARIOS TERMAS</t>
  </si>
  <si>
    <t>TASA ATRASADA ORDENANZA 902/09</t>
  </si>
  <si>
    <t>RECUPERO GASTOS CORRIENTES</t>
  </si>
  <si>
    <t>p/operaciòn</t>
  </si>
  <si>
    <t>ESTACIONAM. MEDIDO ORD.1083/13</t>
  </si>
  <si>
    <t>1/2hora</t>
  </si>
  <si>
    <t>TASA ATRASADA INMOBILIARIO</t>
  </si>
  <si>
    <t>p/operación</t>
  </si>
  <si>
    <t>PLAN FAC-OTRAS ORD.1287/19</t>
  </si>
  <si>
    <t>CONVENIO POLICIA MUNICIPALIDAD ORD. 1160/15</t>
  </si>
  <si>
    <t>ORD. 1160/15</t>
  </si>
  <si>
    <t>VENTA PRODUCCIÓN PLANTA R.S.U.</t>
  </si>
  <si>
    <t>kg</t>
  </si>
  <si>
    <t>TASA ATRASADA GESTION JUDICIAL</t>
  </si>
  <si>
    <t>DERECHOS VARIOS</t>
  </si>
  <si>
    <t>COMIS.COB.ENTRE RIOS SERVICIOS</t>
  </si>
  <si>
    <t>RECUPERO GASTOS CASA ESTUDIANT</t>
  </si>
  <si>
    <t>p/persona</t>
  </si>
  <si>
    <t>MEJORAS PAVIMENTO</t>
  </si>
  <si>
    <t>Valor entradas</t>
  </si>
  <si>
    <t>RECUP.FONDO DESARROLLO PRODUCTIVO</t>
  </si>
  <si>
    <t>FO-DE-TUR - FONDO DESARR.TURISTICO</t>
  </si>
  <si>
    <t>DERECHO POR REPARACIÓN Y EDIFICACIÓN</t>
  </si>
  <si>
    <t>CONTRIBUCION MEJORAS</t>
  </si>
  <si>
    <t>mtr lineal</t>
  </si>
  <si>
    <t>LOCALES TERMINAL</t>
  </si>
  <si>
    <t>por local</t>
  </si>
  <si>
    <t>LOCALES EXTERNOS POLIFUNCIONAL</t>
  </si>
  <si>
    <t>USO NATATORIO POLIDEPORTIVO</t>
  </si>
  <si>
    <t>Dia - Mensual
- Temporada</t>
  </si>
  <si>
    <t>por Día 
por Persona</t>
  </si>
  <si>
    <t>ANDENES TERMINAL</t>
  </si>
  <si>
    <t>USO INSTALACIONES POLIDEPORTIV</t>
  </si>
  <si>
    <t>por hora - por mes</t>
  </si>
  <si>
    <t>LOCALES BALNEARIO</t>
  </si>
  <si>
    <t>INTERESES PLAZO FIJO Y DIF COTIZACION</t>
  </si>
  <si>
    <t>COMERCIAL</t>
  </si>
  <si>
    <t>DDJJ CONTRIBUY</t>
  </si>
  <si>
    <t>ORD 144/19</t>
  </si>
  <si>
    <t>FACT.DE ENERGÍA</t>
  </si>
  <si>
    <t>GENERAL INMOB</t>
  </si>
  <si>
    <t>TASACIÓN INMUEB</t>
  </si>
  <si>
    <t>FIJO</t>
  </si>
  <si>
    <t>TRANSITO</t>
  </si>
  <si>
    <t>P/TRAMITE</t>
  </si>
  <si>
    <t>MULTAS E INFRACCIONES DE TRANSITO</t>
  </si>
  <si>
    <t>P/INFRACCION</t>
  </si>
  <si>
    <t>OTROS TRIBUTOS</t>
  </si>
  <si>
    <t>MUNICIPALIDAD DE LUCAS GONZALEZ</t>
  </si>
  <si>
    <t>Tasa Energía Eléctrica</t>
  </si>
  <si>
    <t xml:space="preserve">KW </t>
  </si>
  <si>
    <t>CTM TIT I Art 1</t>
  </si>
  <si>
    <t>Avalúo Imp Inmob</t>
  </si>
  <si>
    <t>Tasa por Inspección, Higiene, Prof. Y Seg. Púb.</t>
  </si>
  <si>
    <t>CTM TIT II Art 3</t>
  </si>
  <si>
    <t xml:space="preserve">Tasa de Obras Sanitarias </t>
  </si>
  <si>
    <t>CTM TIT III Art 4</t>
  </si>
  <si>
    <t>Espectáculos Públicos, Rifas y Diversiones</t>
  </si>
  <si>
    <t>Cant espectadores</t>
  </si>
  <si>
    <t>CTM TIT VIII</t>
  </si>
  <si>
    <t>Recupero Pavimento Hº Aº</t>
  </si>
  <si>
    <t>POR OBRA</t>
  </si>
  <si>
    <t>CTM TIT XI Art 12</t>
  </si>
  <si>
    <t>Recupero Polideportivo Municipal</t>
  </si>
  <si>
    <t>POR USO</t>
  </si>
  <si>
    <t>DECRETO 139</t>
  </si>
  <si>
    <t>Papel Sellado, Legalizaciones y Protestos</t>
  </si>
  <si>
    <t>S/TRAMITE</t>
  </si>
  <si>
    <t>CTM TIT XIV Art 15</t>
  </si>
  <si>
    <t>CTM TIT V Cap 4</t>
  </si>
  <si>
    <t>Registro de Títulos</t>
  </si>
  <si>
    <t>Ventas Ambulantes</t>
  </si>
  <si>
    <t>CTM TIT IX Art 10</t>
  </si>
  <si>
    <t>Multas.</t>
  </si>
  <si>
    <t xml:space="preserve">NO </t>
  </si>
  <si>
    <t>S/INFRACCION</t>
  </si>
  <si>
    <t>CODIGO DE  FALTAS</t>
  </si>
  <si>
    <t>Otros ingresos Municipales</t>
  </si>
  <si>
    <t>Orden. Imp. Anual</t>
  </si>
  <si>
    <t>Recargos por Mora.</t>
  </si>
  <si>
    <t>S/DEUDA</t>
  </si>
  <si>
    <t>CTM TIT XVIII Art 20</t>
  </si>
  <si>
    <t xml:space="preserve">    - IMPUESTOS </t>
  </si>
  <si>
    <t xml:space="preserve">    - TASAS </t>
  </si>
  <si>
    <t>Comercial</t>
  </si>
  <si>
    <t>Facturado</t>
  </si>
  <si>
    <t>variable</t>
  </si>
  <si>
    <t>Codigo Trib.,  y Ord. Gral. Impositiva 2020</t>
  </si>
  <si>
    <t>8,69% y 16%</t>
  </si>
  <si>
    <t>mtr3, consumo</t>
  </si>
  <si>
    <t>bimestral</t>
  </si>
  <si>
    <t xml:space="preserve"> $31 xm3</t>
  </si>
  <si>
    <t xml:space="preserve"> $40 xm3</t>
  </si>
  <si>
    <t>General Inmobiliaria</t>
  </si>
  <si>
    <t>Espectaculos publicos, Diversiones y rifas</t>
  </si>
  <si>
    <t>Bromatologia</t>
  </si>
  <si>
    <t>varios</t>
  </si>
  <si>
    <t xml:space="preserve">    - CONTRIBUCIONES </t>
  </si>
  <si>
    <t>Contribucion por Mejoras</t>
  </si>
  <si>
    <t>bolsas de cemento</t>
  </si>
  <si>
    <t>1,8 Bls de Cem.</t>
  </si>
  <si>
    <t>19 Bls de Cem.</t>
  </si>
  <si>
    <t xml:space="preserve">    - DERECHOS </t>
  </si>
  <si>
    <t>mensual/anual</t>
  </si>
  <si>
    <t>Ocupacion via Publica</t>
  </si>
  <si>
    <t>mtr 2, cant</t>
  </si>
  <si>
    <t>anual/por dia</t>
  </si>
  <si>
    <t>solicitud</t>
  </si>
  <si>
    <t>Construccion</t>
  </si>
  <si>
    <t>valuacion</t>
  </si>
  <si>
    <t>Uso de Equipos e Instalaciones Municipales</t>
  </si>
  <si>
    <t>hora</t>
  </si>
  <si>
    <t>litros de gas oil</t>
  </si>
  <si>
    <t xml:space="preserve">    - ALQUILERES </t>
  </si>
  <si>
    <t>Inspeccion de Antenas y Equipos</t>
  </si>
  <si>
    <t>Alquileres de Inmuebles</t>
  </si>
  <si>
    <t xml:space="preserve">    - MULTAS </t>
  </si>
  <si>
    <t>Multas al Codigo de Faltas</t>
  </si>
  <si>
    <t xml:space="preserve">    - CONCESIONES </t>
  </si>
  <si>
    <t>De Promocion de la Comunidad y Turismo</t>
  </si>
  <si>
    <t>No Tibutarios</t>
  </si>
  <si>
    <t>Avaluo</t>
  </si>
  <si>
    <t>Trimestral</t>
  </si>
  <si>
    <t>Ord.Imposit. 39/19</t>
  </si>
  <si>
    <t>Higiene  y Seguridad</t>
  </si>
  <si>
    <t>Servicio Agua Potable</t>
  </si>
  <si>
    <t>Litros</t>
  </si>
  <si>
    <t>Metros Cuadrados</t>
  </si>
  <si>
    <t>Ingreso Mercadería</t>
  </si>
  <si>
    <t>Por Vehículo</t>
  </si>
  <si>
    <t>Por Mejoras</t>
  </si>
  <si>
    <t>Metros Lineales</t>
  </si>
  <si>
    <t>Pileta e Ingreso Complejo</t>
  </si>
  <si>
    <t>Por Persona</t>
  </si>
  <si>
    <t>Por Trámite</t>
  </si>
  <si>
    <t xml:space="preserve">Cementerio </t>
  </si>
  <si>
    <t>Por Nicho/Parcela</t>
  </si>
  <si>
    <t>Estructuras y Antenas</t>
  </si>
  <si>
    <t xml:space="preserve"> Antena Instalada</t>
  </si>
  <si>
    <t>Conexión Cloacas</t>
  </si>
  <si>
    <t>C/Conexión</t>
  </si>
  <si>
    <t>Conexión de Agua</t>
  </si>
  <si>
    <t>Por día</t>
  </si>
  <si>
    <t>Sala Velatorios y Salón</t>
  </si>
  <si>
    <t>c/Servicio</t>
  </si>
  <si>
    <t>Alquiler Equipos Municipales</t>
  </si>
  <si>
    <t>p/Hora</t>
  </si>
  <si>
    <t>Multas y Recargos s/Tasas,contribuciones</t>
  </si>
  <si>
    <t>Valor Deuda</t>
  </si>
  <si>
    <t>Multas de Tránsito</t>
  </si>
  <si>
    <t>Litros Nafta</t>
  </si>
  <si>
    <t>15 Litros</t>
  </si>
  <si>
    <t>30 Litros</t>
  </si>
  <si>
    <t>Multas s/Inmuebles</t>
  </si>
  <si>
    <t>Valor Construcción</t>
  </si>
  <si>
    <t>Ingresos por Concesiones y Eventos</t>
  </si>
  <si>
    <t>Ventas de Activos y Reciclados</t>
  </si>
  <si>
    <t>s/Valor Unitario</t>
  </si>
  <si>
    <t>Intereses por Colocaciones Financieras</t>
  </si>
  <si>
    <t>Monto Depositado</t>
  </si>
  <si>
    <t>Recupero Viviendas, Subsidios</t>
  </si>
  <si>
    <t>Valor Cuotas</t>
  </si>
  <si>
    <t>Servicios a Terceros</t>
  </si>
  <si>
    <t>Comisión por Cobranzas</t>
  </si>
  <si>
    <t>% s/Cobranza</t>
  </si>
  <si>
    <t>Contribución por mejoras se cobra por metro lineal de frente y el valor depende de cada obra y el costo de cada una de ellas. Del costo total el vecino contribuye con el 60%, el 40% queda a cargo de la Municipalidad</t>
  </si>
  <si>
    <t xml:space="preserve">Multas recargos en función de días de mora. </t>
  </si>
  <si>
    <t>Interés por Colocaciones Financieras según tasa para depósitos en BERSA. Venta activos y reciclados vería según producción.</t>
  </si>
  <si>
    <t>Recupero Viviendas y subsidios según cuotas pactadas por beneficiarios</t>
  </si>
  <si>
    <t>Varía según servicio y impuesto cobrado por el servicio de BERSA "Entre Ríos Servicios"</t>
  </si>
  <si>
    <t xml:space="preserve">Tasa General Inmobiliaria </t>
  </si>
  <si>
    <t>0,0720 % - 0,1960%</t>
  </si>
  <si>
    <t>Decreto N° 01/2020</t>
  </si>
  <si>
    <t xml:space="preserve">Tasa por Servicios Sanitarios  </t>
  </si>
  <si>
    <t>a) Agua sin medidor: Valuación Fiscal     b) Desagües Cloacales: Valuación Fiscal     c) Agua c/medidor:  Tasa Liquidada Según Capítulo 2 y 3 y consumo de agua</t>
  </si>
  <si>
    <t>0,0472% - 0,0554%</t>
  </si>
  <si>
    <t>0,0472%-0,0554%</t>
  </si>
  <si>
    <t>50% de la Tasa  Capítulo 2            100% de la Tasa Capítulo 3</t>
  </si>
  <si>
    <t>$1 c/m3</t>
  </si>
  <si>
    <t>$4,50 c/m3</t>
  </si>
  <si>
    <t>12 por mil</t>
  </si>
  <si>
    <t>7 por mil</t>
  </si>
  <si>
    <t>55 por mil</t>
  </si>
  <si>
    <t>Facturación de energía eléctrica</t>
  </si>
  <si>
    <t>14% -16%</t>
  </si>
  <si>
    <t>Tasa por Actuaciones Administrativas</t>
  </si>
  <si>
    <t>Importes fijos y variables según distintas categorizaciones</t>
  </si>
  <si>
    <t>Eventual</t>
  </si>
  <si>
    <t xml:space="preserve">UTR 1,5 </t>
  </si>
  <si>
    <t xml:space="preserve">UTR 3900 </t>
  </si>
  <si>
    <t xml:space="preserve">Fondo Municipal de Promoción y Turismo </t>
  </si>
  <si>
    <t xml:space="preserve">Importe de Tasa General Inmobiliaria, Tasa por Inspección Sanitaria, Higiene, Profilaxis y Seguridad  y otros tributos </t>
  </si>
  <si>
    <t>Conforme el tributo sobre el cual se aplica</t>
  </si>
  <si>
    <t>Tasa Inspección Sanitaria: 20%
Tasa General Inmobiliaria y otros tributos: 10%</t>
  </si>
  <si>
    <t>Tasa Solidaria de Contribución para Obras Públicas</t>
  </si>
  <si>
    <t xml:space="preserve">Importe de Tasa General Inmobiliaria y Tasa por Servicios Sanitarios </t>
  </si>
  <si>
    <t>Contribuciones por Mejoras</t>
  </si>
  <si>
    <t>Metros de frente, superficie valuación o combinación de éstas.</t>
  </si>
  <si>
    <t>Contribución Municipal del 8% sobre la Energía Eléctrica (ENERSA)</t>
  </si>
  <si>
    <t>Derechos por Mercados y Ferias</t>
  </si>
  <si>
    <t>Valores fijos por puestos</t>
  </si>
  <si>
    <t xml:space="preserve">UTR 192 </t>
  </si>
  <si>
    <t xml:space="preserve">UTR 1728 </t>
  </si>
  <si>
    <t>Derecho Uso de Equipos Municipal</t>
  </si>
  <si>
    <t>Valores fijos según el equipo o instalación</t>
  </si>
  <si>
    <t>Derechos del Cementerio Municipal</t>
  </si>
  <si>
    <t>Valores fijos según servicio prestado y ubicación</t>
  </si>
  <si>
    <t>Eventual y 
Anual</t>
  </si>
  <si>
    <t xml:space="preserve">UTR 36 </t>
  </si>
  <si>
    <t xml:space="preserve">UTR 924 </t>
  </si>
  <si>
    <t>Derecho de Ocupación de la Vía Pública</t>
  </si>
  <si>
    <t>Valores fijos por unidad de medida</t>
  </si>
  <si>
    <t>Anual
Mensual
Diario</t>
  </si>
  <si>
    <t>UTR 0,25                     UTR 18                   UTR  48</t>
  </si>
  <si>
    <t>UTR 78                  UTR 144                    UTR 144</t>
  </si>
  <si>
    <t>Derecho de Publicidad</t>
  </si>
  <si>
    <t xml:space="preserve">UTR 4,8 </t>
  </si>
  <si>
    <t xml:space="preserve">UTR 28,8 </t>
  </si>
  <si>
    <t>Derechos por Trabajos por Cuenta de Particulares</t>
  </si>
  <si>
    <t xml:space="preserve">UTR 2343 </t>
  </si>
  <si>
    <t>UTR 3,6</t>
  </si>
  <si>
    <t>Multa por Incumplimiento de Deberes Formales</t>
  </si>
  <si>
    <t>Importes fijos en función del tipo de falta y tipo de persona (humana o jurídica)</t>
  </si>
  <si>
    <t>Multa por Omisión de Pago</t>
  </si>
  <si>
    <t>Importe de la obligación tributaria omitida</t>
  </si>
  <si>
    <t>10% -100%</t>
  </si>
  <si>
    <t>Multa por Defraudación</t>
  </si>
  <si>
    <t>De una a diez veces el tributo que se defraudare</t>
  </si>
  <si>
    <t>Multa sobre Derecho de Edificación (infracciones)</t>
  </si>
  <si>
    <t>Valor de la edificación</t>
  </si>
  <si>
    <t xml:space="preserve">5% - 10%            Escala en función de si la presentación es espontánea o no, y según se cumplan las normas del Código Urbano </t>
  </si>
  <si>
    <t>Concesiones Varias</t>
  </si>
  <si>
    <t>Parámetros variables</t>
  </si>
  <si>
    <t>Variable</t>
  </si>
  <si>
    <t>Derecho por el Uso de las Instalaciones de la Estación Terminal de Omnibus</t>
  </si>
  <si>
    <t>Convenio Munic. De Paraná - Policía de Entre Ríos (Multas de Tránsito)</t>
  </si>
  <si>
    <t>Importes fijos</t>
  </si>
  <si>
    <t>Multas por Infracciones</t>
  </si>
  <si>
    <t>Recuperos del Fondo de Promoción del Empleo (FO.PROM.EM)</t>
  </si>
  <si>
    <t>F.E.I.C.A.C.</t>
  </si>
  <si>
    <t>OTROS RECURSOS NO TRIBUTARIOS</t>
  </si>
  <si>
    <t>ORD.054/2019(ORD.IMP)</t>
  </si>
  <si>
    <t>TASA DE HIGIENE, PROFILAXIS  Y SEGURIDAD</t>
  </si>
  <si>
    <t>TASA ALUMBRADO PUBLICO</t>
  </si>
  <si>
    <t>FACT.COOP.ELECTR</t>
  </si>
  <si>
    <t>15 (INDUSTRIA)</t>
  </si>
  <si>
    <t>TASA UNICA DE SERVICIOS ELECTRICOS</t>
  </si>
  <si>
    <t>TASA SOBRE PRESTADORES TURISTICOS</t>
  </si>
  <si>
    <t>CAMAS EXPLOTADAS</t>
  </si>
  <si>
    <t>4 CUOTAS ANUALES</t>
  </si>
  <si>
    <t>CONTRIBUCION DE MEJORAS EN GENERAL</t>
  </si>
  <si>
    <t>ORD.010-58y59/2017</t>
  </si>
  <si>
    <t>DERECHOS EDIFICACION</t>
  </si>
  <si>
    <t>MULTAS DE TRANSITO</t>
  </si>
  <si>
    <t>CODIGO DE FALTAS</t>
  </si>
  <si>
    <t>INSPECCION DE HIGIENE, SANITARIA, PORFILAXIS Y SEGURIDAD</t>
  </si>
  <si>
    <t>---</t>
  </si>
  <si>
    <t>ORD 12/2019</t>
  </si>
  <si>
    <t>CONSUMO ENERGIA</t>
  </si>
  <si>
    <t>M3 CONSUMO</t>
  </si>
  <si>
    <t>$ / M3</t>
  </si>
  <si>
    <t>USO DE EQUIPOS E INSTALACIONES</t>
  </si>
  <si>
    <t>POR EVENTO</t>
  </si>
  <si>
    <t>EXTRACCION DE MINERALES</t>
  </si>
  <si>
    <t>Tasa general inmobiliaria</t>
  </si>
  <si>
    <t>Avaluo fiscal</t>
  </si>
  <si>
    <t>Código tributario</t>
  </si>
  <si>
    <t>Tasa higiene prof. y seg.</t>
  </si>
  <si>
    <t>no</t>
  </si>
  <si>
    <t>Tasa de obras sanitarias</t>
  </si>
  <si>
    <t>Tasa de servicio cloacal</t>
  </si>
  <si>
    <t xml:space="preserve"> Registro de conductor</t>
  </si>
  <si>
    <t>Según categoría</t>
  </si>
  <si>
    <t>Actuaciones administrativas</t>
  </si>
  <si>
    <t xml:space="preserve"> - Inscripcion de títulos de propiedad</t>
  </si>
  <si>
    <t xml:space="preserve"> - Visacion de planos de mensura</t>
  </si>
  <si>
    <t>Alquiler de máquinas y equipos</t>
  </si>
  <si>
    <t>Lts. Gas oil</t>
  </si>
  <si>
    <t>Servicio Atmosférico</t>
  </si>
  <si>
    <t>Servicio de conexión red cloacal</t>
  </si>
  <si>
    <t>411102 - Inspeccion sanitaria, higiene, profilaxis y seguridad</t>
  </si>
  <si>
    <t>total facturado s/act</t>
  </si>
  <si>
    <t>15‰</t>
  </si>
  <si>
    <t>3‰</t>
  </si>
  <si>
    <t>60‰</t>
  </si>
  <si>
    <t>$ 142,85</t>
  </si>
  <si>
    <t>$ 44799,10</t>
  </si>
  <si>
    <t>Ord.Nº 45/2019</t>
  </si>
  <si>
    <t>411101 - Tasa General Inmobiliaria</t>
  </si>
  <si>
    <t>m2 s/zona y avalúo</t>
  </si>
  <si>
    <t>411110 - Tasa p/Inspeccion Per.Medidores</t>
  </si>
  <si>
    <t>consumo energia electr</t>
  </si>
  <si>
    <t>411131 - Servicios Sanitarios</t>
  </si>
  <si>
    <t>m2,m3,servicio</t>
  </si>
  <si>
    <t>mensual, bimestral</t>
  </si>
  <si>
    <t>411135 - Contribucion Usinas Electricas</t>
  </si>
  <si>
    <t>411136 - Balneario Municipal</t>
  </si>
  <si>
    <t>entradas,uso instalac,serv</t>
  </si>
  <si>
    <t>diario, mensual</t>
  </si>
  <si>
    <t>$ 20,00</t>
  </si>
  <si>
    <t>$ 1400,00</t>
  </si>
  <si>
    <t>411106 - Cementerio</t>
  </si>
  <si>
    <t>servicio, mtr2</t>
  </si>
  <si>
    <t>p/servicio, semestral, anual</t>
  </si>
  <si>
    <t>411141 - Complejo Termal Municipal</t>
  </si>
  <si>
    <t>entradas residentes/visitantes</t>
  </si>
  <si>
    <t>$ 140,00</t>
  </si>
  <si>
    <t>$ 500,00</t>
  </si>
  <si>
    <t>411207 - Fiesta Colonizacion</t>
  </si>
  <si>
    <t>entradas, plateas</t>
  </si>
  <si>
    <t>$ 200,00</t>
  </si>
  <si>
    <t>411104 - Terminal de Omnibus</t>
  </si>
  <si>
    <t>mtr2,km recorrido,bulto</t>
  </si>
  <si>
    <t>mensual, por bulto</t>
  </si>
  <si>
    <t>411103 - Salud Publica Municipal</t>
  </si>
  <si>
    <t>tramite,tipo analisis,otr</t>
  </si>
  <si>
    <t>p/servicio,analisis,mensual,anual</t>
  </si>
  <si>
    <t>411117 - Construcciones</t>
  </si>
  <si>
    <t>mtr lineal,mtr2 s/valuacion</t>
  </si>
  <si>
    <t>por concepto</t>
  </si>
  <si>
    <t>3 ‰</t>
  </si>
  <si>
    <t>$ 49,10</t>
  </si>
  <si>
    <t>$ 120,50</t>
  </si>
  <si>
    <t>411209 - Entradas Museo Historico Regional</t>
  </si>
  <si>
    <t>entradas</t>
  </si>
  <si>
    <t>$ 30,00</t>
  </si>
  <si>
    <t>411137 - Casa de la Cultura</t>
  </si>
  <si>
    <t>cuotas s/curso</t>
  </si>
  <si>
    <t>411109 - Vendedores Ambulantes</t>
  </si>
  <si>
    <t>monto estimado operac.</t>
  </si>
  <si>
    <t>diario, semanal, mensual</t>
  </si>
  <si>
    <t>$ 42,80</t>
  </si>
  <si>
    <t>$ 910,70</t>
  </si>
  <si>
    <t>411114 - Recupero desagües cloacales</t>
  </si>
  <si>
    <t>mtr frente</t>
  </si>
  <si>
    <t>contado/cuotas</t>
  </si>
  <si>
    <t>Ord.Nº 18/2009</t>
  </si>
  <si>
    <t>411138 - Museo de Ciencias Naturales</t>
  </si>
  <si>
    <t>$ 10,00</t>
  </si>
  <si>
    <t>411119 - Espectáculos Pcos, Juegos, Rifas y Apuestas</t>
  </si>
  <si>
    <t>entradas,tipo espect,rifa,bono</t>
  </si>
  <si>
    <t>diario,semanal,mensual,fraccion</t>
  </si>
  <si>
    <t>411108 - Publicidad y propaganda</t>
  </si>
  <si>
    <t>m2,fraccion,faz,unidad</t>
  </si>
  <si>
    <t>anual/fraccion</t>
  </si>
  <si>
    <t>$ 11,80</t>
  </si>
  <si>
    <t>$ 9084,00</t>
  </si>
  <si>
    <t>411107 - Rodados y Ocupacion de la Via Publica</t>
  </si>
  <si>
    <t>unidad, mtr lineal, mtr2</t>
  </si>
  <si>
    <t>mensual, bimestral,trimestral, anual</t>
  </si>
  <si>
    <t>$ 9,50</t>
  </si>
  <si>
    <t>$ 1720,00</t>
  </si>
  <si>
    <t>411122 - Deudores p/tasas y derechos atrasados</t>
  </si>
  <si>
    <t>tasa/derecho correspondiente</t>
  </si>
  <si>
    <t>s/plan de pago</t>
  </si>
  <si>
    <t>411120 - Recargos e intereses</t>
  </si>
  <si>
    <t>411208 - Inspeccion Municipal Multas</t>
  </si>
  <si>
    <t>insfraccion corresp.</t>
  </si>
  <si>
    <t>p/insfraccion</t>
  </si>
  <si>
    <t>411121 - Multas</t>
  </si>
  <si>
    <t>multa correspondiente</t>
  </si>
  <si>
    <t>p/multa</t>
  </si>
  <si>
    <t>411201 - Fondo Mcpal p/Desarrollo Comunidad</t>
  </si>
  <si>
    <t>importe a tributar p/todo concepto</t>
  </si>
  <si>
    <t>conjuntamente c/tributo corresp.</t>
  </si>
  <si>
    <t>411118 - Actuaciones administrativas</t>
  </si>
  <si>
    <t>concepto/trámite</t>
  </si>
  <si>
    <t>adelantado</t>
  </si>
  <si>
    <t>$ 70,00</t>
  </si>
  <si>
    <t>$ 5513,40</t>
  </si>
  <si>
    <t>414202 - Reintegro subsidios</t>
  </si>
  <si>
    <t>cuota</t>
  </si>
  <si>
    <t>Resoluciones DEM</t>
  </si>
  <si>
    <t>411206 - Fondo p/obras municipales</t>
  </si>
  <si>
    <t>mtr lineal de frente</t>
  </si>
  <si>
    <t>contado/mensual</t>
  </si>
  <si>
    <t>412101 - Ingresos Varios</t>
  </si>
  <si>
    <t>411210 - Banco de Tierras</t>
  </si>
  <si>
    <t>lote/tierra/fraccion</t>
  </si>
  <si>
    <t>Ord.Nº 27/2012</t>
  </si>
  <si>
    <t>411211 - Fondo p/actividad turistica</t>
  </si>
  <si>
    <t>unidad, alojamiento</t>
  </si>
  <si>
    <t>$ 105,00</t>
  </si>
  <si>
    <t>Dec.191/14 DEM - Ord.Nº 45/2019</t>
  </si>
  <si>
    <t>411212 - Construccion Nichos</t>
  </si>
  <si>
    <t>contado/adelantado</t>
  </si>
  <si>
    <t>450 UT</t>
  </si>
  <si>
    <t>600 UT</t>
  </si>
  <si>
    <t>Ord.Nº 12/2018</t>
  </si>
  <si>
    <t>414201 - Recupero Fondo Viviendas</t>
  </si>
  <si>
    <t>valor unitario bolsa cemento s/1º licitac.del año</t>
  </si>
  <si>
    <t>8 bolsas cemento</t>
  </si>
  <si>
    <t>414303 - Venta lotes termas</t>
  </si>
  <si>
    <t>Inspec. Higiene Seguridad y Profilaxis</t>
  </si>
  <si>
    <t xml:space="preserve">Facturacion </t>
  </si>
  <si>
    <t>2.25%</t>
  </si>
  <si>
    <t>Art.65a79 cod.trib.</t>
  </si>
  <si>
    <t>Inspección periodica de instalacion y medidores eléctricos</t>
  </si>
  <si>
    <t>art.129 cod.trib.M</t>
  </si>
  <si>
    <t>Tasa Gral.Inmobiliaria</t>
  </si>
  <si>
    <t>Mtrs.frente S/zona</t>
  </si>
  <si>
    <t>Anual/Cuatrimest.</t>
  </si>
  <si>
    <t>$.mtrs lineal</t>
  </si>
  <si>
    <t>ART.57A64 C.T.M</t>
  </si>
  <si>
    <t>Servicios Cloacales</t>
  </si>
  <si>
    <t>Monto Fijo</t>
  </si>
  <si>
    <t>srt.80a81 C.T.M</t>
  </si>
  <si>
    <t>otros ingresos de tasas municipales</t>
  </si>
  <si>
    <t>EVENTUAL</t>
  </si>
  <si>
    <t>art.132 C.T.M</t>
  </si>
  <si>
    <t>art.46 C.T.M</t>
  </si>
  <si>
    <t>art.82 C.T.M</t>
  </si>
  <si>
    <t>Monto Fijo/eventual</t>
  </si>
  <si>
    <t>Anual/eventual</t>
  </si>
  <si>
    <t>art.105 C.T.M</t>
  </si>
  <si>
    <t>Multas y Penalidades</t>
  </si>
  <si>
    <t xml:space="preserve">Monto Fijo </t>
  </si>
  <si>
    <t>art.144 C.T.M</t>
  </si>
  <si>
    <t>Mensual/Eventual</t>
  </si>
  <si>
    <t>Ord.Especial</t>
  </si>
  <si>
    <t>TISHPyS</t>
  </si>
  <si>
    <t>Ventas/Facturación</t>
  </si>
  <si>
    <t>Ley Impositiva</t>
  </si>
  <si>
    <t>Servicio Existente</t>
  </si>
  <si>
    <t>A Solicitud</t>
  </si>
  <si>
    <t>CONTRIBUCION POR MEJORAS (DEUDORES)</t>
  </si>
  <si>
    <t>Valor de mejora</t>
  </si>
  <si>
    <t>ABASTO</t>
  </si>
  <si>
    <t>ESPECTACULOS PUBLICOS Y DIVERSIONES</t>
  </si>
  <si>
    <t>Ingreso Entradas</t>
  </si>
  <si>
    <t>UTILIZAC. DE LOCALES DESTINADOS AL USO PUBLICO Y DE LA VIA PUBLICA</t>
  </si>
  <si>
    <t>Lts.Nafta</t>
  </si>
  <si>
    <t>FONDO DE PROMOCIÓN SOCIAL</t>
  </si>
  <si>
    <t>TGI-SS y TISHPyS</t>
  </si>
  <si>
    <t>FONDO DE INVERSION EN OBRA PÚBLICA</t>
  </si>
  <si>
    <t>RENTAS DE LA PROPIEDAD</t>
  </si>
  <si>
    <t>Intereses por Depositos</t>
  </si>
  <si>
    <t>DE EDIFICACIÓN</t>
  </si>
  <si>
    <t>COMEDOR TERMINAL</t>
  </si>
  <si>
    <t>CABINAS TERMINAL</t>
  </si>
  <si>
    <t>KIOSCO TERMINAL</t>
  </si>
  <si>
    <t>PATIO DE COMIDAS</t>
  </si>
  <si>
    <t>DE TRANSITO CON CONVENIO</t>
  </si>
  <si>
    <t>DE TRANSITO SIN CONVENIO</t>
  </si>
  <si>
    <t>VENTA DE BIENES Y SERVICIOS</t>
  </si>
  <si>
    <t>VENTA DE BIENES</t>
  </si>
  <si>
    <t>VENTA DE SERVICIOS</t>
  </si>
  <si>
    <t>Tasa por Inspección, Sanitaria, higiene, profilaxis y seguridad</t>
  </si>
  <si>
    <t>Ingresos brutos dev.</t>
  </si>
  <si>
    <t xml:space="preserve"> -</t>
  </si>
  <si>
    <t>Ord.  26/2019</t>
  </si>
  <si>
    <t>Valuacion fiscal</t>
  </si>
  <si>
    <r>
      <t xml:space="preserve">4,5 </t>
    </r>
    <r>
      <rPr>
        <sz val="11"/>
        <color rgb="FF000000"/>
        <rFont val="Arial"/>
      </rPr>
      <t>‰</t>
    </r>
  </si>
  <si>
    <t>8 ‰</t>
  </si>
  <si>
    <t>Tasa de alumbrado público</t>
  </si>
  <si>
    <t>Kv/h</t>
  </si>
  <si>
    <t>Carnet sanitario e inspección sanitaria de vehiculos</t>
  </si>
  <si>
    <t>Costo</t>
  </si>
  <si>
    <t>Servicio Social Municipal</t>
  </si>
  <si>
    <t>Servicios Sanitarios (Tasa de red cloacal)</t>
  </si>
  <si>
    <t>Tasas atrasadas y convenios de pago</t>
  </si>
  <si>
    <t>Obligaciones</t>
  </si>
  <si>
    <t>Contribución Energía Eléctrica</t>
  </si>
  <si>
    <t>Mejoras (Obra Pública)</t>
  </si>
  <si>
    <t>M. de frente</t>
  </si>
  <si>
    <t>Por obra realizada</t>
  </si>
  <si>
    <t>Utilizacion de la via pública</t>
  </si>
  <si>
    <t>Metro lineal o M2</t>
  </si>
  <si>
    <t>Derechos de edificación</t>
  </si>
  <si>
    <t>Monto obra</t>
  </si>
  <si>
    <t>A solicitud</t>
  </si>
  <si>
    <t>Uso de equipos e instalaciones</t>
  </si>
  <si>
    <t>Espectáculos Publicos, diversos y valores sorteables</t>
  </si>
  <si>
    <t>Entradas</t>
  </si>
  <si>
    <t>Por espectáculo</t>
  </si>
  <si>
    <t>Concesión de nichos y terrenos y otros derechos de Cementerio</t>
  </si>
  <si>
    <t>Permiso de uso y habilitacion de locales</t>
  </si>
  <si>
    <t>Alquiler</t>
  </si>
  <si>
    <t>s/contrato</t>
  </si>
  <si>
    <t>Transito</t>
  </si>
  <si>
    <t>S/infraccion</t>
  </si>
  <si>
    <t>15 lts</t>
  </si>
  <si>
    <t>50 lts</t>
  </si>
  <si>
    <t>Desmalezado</t>
  </si>
  <si>
    <t>100 lts</t>
  </si>
  <si>
    <t>Incumplimientos formales</t>
  </si>
  <si>
    <t>Recargos e intereses</t>
  </si>
  <si>
    <t xml:space="preserve">Obligaciones </t>
  </si>
  <si>
    <t>Fondo Municipal de promoción de la publicidad y el turismo</t>
  </si>
  <si>
    <t>Tasa ISHPS, Inmobiliaria</t>
  </si>
  <si>
    <t xml:space="preserve"> </t>
  </si>
  <si>
    <t>INSPECCION DE HIGIENE</t>
  </si>
  <si>
    <t>MONTO IMP.</t>
  </si>
  <si>
    <t>POR TRAMITE</t>
  </si>
  <si>
    <t>9%o</t>
  </si>
  <si>
    <t>Ord.Imp.Nº333/19</t>
  </si>
  <si>
    <t>BARRIDO Y LIMPIEZA</t>
  </si>
  <si>
    <t>M2 de frente</t>
  </si>
  <si>
    <t>CONSUMO</t>
  </si>
  <si>
    <t>S/UBICAC.</t>
  </si>
  <si>
    <t>TASA POR ANTENAS</t>
  </si>
  <si>
    <t>Ord.Imp.Nº334/19</t>
  </si>
  <si>
    <t>SERV.SANITARIOS</t>
  </si>
  <si>
    <t>S/OBRA</t>
  </si>
  <si>
    <t>TASAS DIRECTAS</t>
  </si>
  <si>
    <t>POR MONTO</t>
  </si>
  <si>
    <t>EXPED.O RENOVACION DE CARNET</t>
  </si>
  <si>
    <t>S/MAQ.O BIEN</t>
  </si>
  <si>
    <t>DERECHOS DE ESPECT.PUBLICOS</t>
  </si>
  <si>
    <t>CATEGORIA</t>
  </si>
  <si>
    <t>VENDEDORES AMBUL.y OCUP.VIA PUB.</t>
  </si>
  <si>
    <t>S/UBICACIÓN</t>
  </si>
  <si>
    <t>PUBLICIDAD</t>
  </si>
  <si>
    <t>ENTRADAS EXTRAORDINARIAS</t>
  </si>
  <si>
    <t>MULTAS E INTERESES</t>
  </si>
  <si>
    <t>S/INFRAC.</t>
  </si>
  <si>
    <t>PRESTACIONES A  I.O.S.P.E.R.</t>
  </si>
  <si>
    <t>TRIMESTRAL</t>
  </si>
  <si>
    <t>ADMINISTRACION CENTRAL</t>
  </si>
  <si>
    <t>OBSERVACIONES</t>
  </si>
  <si>
    <t>- IMPUESTOS (discriminar)</t>
  </si>
  <si>
    <t>NO POSEE</t>
  </si>
  <si>
    <t>- TASAS (discriminar)</t>
  </si>
  <si>
    <t>TASA POR INSP. SANITARIA, HIGIENE, PROFILAXIS Y SEGURIDAD</t>
  </si>
  <si>
    <t>INGR. BRUTOS FACTURADOS</t>
  </si>
  <si>
    <t>ORD.IMP. 1272/20 ART. 2</t>
  </si>
  <si>
    <t>INCLUYE TASA CORRIENTE Y ATRASADA</t>
  </si>
  <si>
    <t>METROS FRENTE POR ZONA</t>
  </si>
  <si>
    <t>BIMETRAL / ANUAL</t>
  </si>
  <si>
    <t>ORD.IMP. 1272/20 ART. 1</t>
  </si>
  <si>
    <t>RECAUD. INCLUYE TASA CORRIENTE Y ATRASADA</t>
  </si>
  <si>
    <t>TASA DE SERVICIOS SANITARIOS (AGUA Y CLOACAS)</t>
  </si>
  <si>
    <t>POR M3 C/MINIMO</t>
  </si>
  <si>
    <t>ORD.190/89-1272/20 ART.28</t>
  </si>
  <si>
    <t>CONTRIBUCION UNICA E.N.E.R.S.A.</t>
  </si>
  <si>
    <t>FACTURACION ENERSA</t>
  </si>
  <si>
    <t>D.734/12 ER-CONV.ART. 34 CONT.UNICA</t>
  </si>
  <si>
    <t>CONTRIBUCION UNICA ENERSA POR TODA TASA Y DCHOS. MLES. - DISCRIMINADA EN LA FACTURACION COMO 8,6956% - SUJETA A COMPENSACION POR SERVICIOS DE ENERGIA DEL MUNICIPIO</t>
  </si>
  <si>
    <t>FONDO MUNICIPAL DE PROMOCIÓN DE LA COMUNIDAD Y TURISMO-20%</t>
  </si>
  <si>
    <t>TASAS MUNICIPALES</t>
  </si>
  <si>
    <t>MEN/BIM/ANUAL</t>
  </si>
  <si>
    <t>ORD.IMP. 1272/20 ART.20</t>
  </si>
  <si>
    <t>RECARGO 20% SOBRE TASA GENERAL INMOBILIARIA - T.I.SH.P.Y S. - ALQUILER DE EQUIPOS</t>
  </si>
  <si>
    <t>INSPECCIÓN PER. DE INSTAL.Y MED.ELÉCTRICOS Y REPOS.DE LAMPARAS</t>
  </si>
  <si>
    <t>ORD.IMP. 1272/20 ART. 15</t>
  </si>
  <si>
    <t>PERCEPCION EN FACTURACION DE ENERSA - SUJETA A COMPENSACION POR SERVICIOS DE ENERGIA DEL MUNICIPIO - ALICUOTA SEGÚN TIPO CONSUMO</t>
  </si>
  <si>
    <t>FONDO S/TASA DE SERVICIOS DE AGUA Y CLOACA ( 20%)</t>
  </si>
  <si>
    <t>% SOBRE TASA AGUA Y CLOAC.</t>
  </si>
  <si>
    <t>ORDENANZA 450/02</t>
  </si>
  <si>
    <t>RECARGO 20% SOBRE TASA DE SERVICIO DE AGUA Y CLOACAS</t>
  </si>
  <si>
    <t>FONDO PARA LA DEFENSA CIVIL</t>
  </si>
  <si>
    <t>MONTO FIJO SEGÚN TASA</t>
  </si>
  <si>
    <t>ORD.943/14 Y 1272/20 ART.26</t>
  </si>
  <si>
    <t>SE ADICIONA A LA TASA GENERAL INMOBILIARIA UN MONTO FIJO DE $ 29 X BIMESTRE Y A LA TASA DE SERVICIOS DE AGUA Y CLOACAS $ 19 POR BIMESTRE</t>
  </si>
  <si>
    <t>FONDO MUNICIPAL DE PROMOCIÓN DE LA COMUNIDAD Y TURISMO -6%</t>
  </si>
  <si>
    <t>% SOBRA TASA GENERAL INM.</t>
  </si>
  <si>
    <t>BIM/ANUAL</t>
  </si>
  <si>
    <t>ORD.246/93 - 741/09 art.5</t>
  </si>
  <si>
    <t>RECARGO 6% SOBRE TASA GENERAL INMOBILIARIA</t>
  </si>
  <si>
    <t>TASA DE CASINOS</t>
  </si>
  <si>
    <t>UTILIDAD BRUTA</t>
  </si>
  <si>
    <t>ORD.IMP. 1272/20 ART. 11</t>
  </si>
  <si>
    <t>SE LIQUIDA EN BASE A DECLARACIONES JURADAS DEL IAFAS</t>
  </si>
  <si>
    <t>TASA POR INSPECCIÓN DE ANTENAS DE COMUNICACION Y SUS ESTRUCTURAS
PORTANTES</t>
  </si>
  <si>
    <t>POR ANTENA</t>
  </si>
  <si>
    <t>ORD.IMP.1272/20 ART. 24-25</t>
  </si>
  <si>
    <t>LAS EMPRESAS DE TELEFONIA PAGAN DICHA TASA EN FUNCION DE LA ALTURA DE LAS ANTENAS DE 0 A 20 METROS $ 50.000 DE 20 A 40 METROS $ 75.000 Y MAS DE 40 METROS $ 100.000</t>
  </si>
  <si>
    <t>TASA POR CONTROL TÉCNICO, INSPECCIÓN SANITARIA, HIGIENE, PROFILAXIS Y
SEGURIDAD, DERECHOS Y SERVICIOS VARIOS</t>
  </si>
  <si>
    <t>MONTO FIJO X ACT.</t>
  </si>
  <si>
    <t>ORD.IMP.1272/20 ART. 27</t>
  </si>
  <si>
    <t>FONDO ESP. CONST.VIVIENDAS SOC.MPALES Y COMPRA TERRENOS</t>
  </si>
  <si>
    <t>RECUPERO VTA.TERRENOS</t>
  </si>
  <si>
    <t>ORDENANZA 484/11 ART.5º</t>
  </si>
  <si>
    <t>- CONTRIBUCIONES (discriminar)</t>
  </si>
  <si>
    <t>CONTRIBUCION POR MEJORAS PAVIMENTO URBANO</t>
  </si>
  <si>
    <t>METRO DE FRENTE</t>
  </si>
  <si>
    <t>ORD.IMP.1272/20 ART. 16</t>
  </si>
  <si>
    <t>SISTEMA DE CONSORCIOS DE VECINOS APROBADOS POR ORDENANZA - SE FACTURA A LOS FRENTISTAS EL COSTO TOTAL DE LA OBRA C/OPCION PAGO EN CUOTAS</t>
  </si>
  <si>
    <t>CONTRIBUCION POR MEJORAS AMPLIACIÓN RED CLOACAL</t>
  </si>
  <si>
    <t>CONTRIBUCION POR MEJORAS ILUMINACIÓN</t>
  </si>
  <si>
    <t>CONTRIBUCION POR MEJORAS ENRIPIADO URBANO</t>
  </si>
  <si>
    <t>CONTRIBUCION POR MEJORAS AMPLIACIÓN RED AGUA</t>
  </si>
  <si>
    <t>- DERECHOS (discriminar)</t>
  </si>
  <si>
    <t>X UNIDADES</t>
  </si>
  <si>
    <t>ORD.IMP. 1272/20 ART. 23</t>
  </si>
  <si>
    <t>CARNET CONDUCTOR 2 AÑOS $ 270; 3 AÑOS $380; 5 AÑOS $ 600 - DUPLICADOS POR EXTRAVIO 50% DEL VALOR DEL CARNET.</t>
  </si>
  <si>
    <t>DERECHOS CEMENTERIO (ATENCION Y LIMPIEZA)</t>
  </si>
  <si>
    <t>ORD.IMP. 1272/20 ART. 8</t>
  </si>
  <si>
    <t>SE COBRA POR ATENCION Y LIMPIEZA DEL CEMENTERIO NICHOS, TERRENOS, LOTES, PANTEONES, - RECAUD. INCLUYE TASA CORRIENTE Y ATRASADA</t>
  </si>
  <si>
    <t>DERECHOS DE CONCESIÓN CEMENTERIO MPAL. (GALERÍA DE NICHOS)</t>
  </si>
  <si>
    <t>MONTO FIJO X AÑOS</t>
  </si>
  <si>
    <t>5 AÑOS/ 35 AÑOS</t>
  </si>
  <si>
    <t>ORD.IMP. 1272/20 ART. 8 INC.7-8</t>
  </si>
  <si>
    <t>SE COBRA EL ARRENDAMIENTO DE NICHOS, TERRENOS, LOTES, PANTEONES DEL CEMENTERIO A 5 AÑOS O 35 AÑOS A OPCION DEL TITULAR</t>
  </si>
  <si>
    <t>ACTUACIONES ADMINISTRATIVAS (DERECHOS DE OFICINA Y SELLADOS)</t>
  </si>
  <si>
    <t>ORD.IMP. 1272/20 ART. 19</t>
  </si>
  <si>
    <t>VALOR DE SELLADO SEGÚN TRÁMITE</t>
  </si>
  <si>
    <t>DERECHOS BALNEARIO CAMPING MUNICIPAL</t>
  </si>
  <si>
    <t>POR PERSONA/VEHICULO</t>
  </si>
  <si>
    <t>TEMPORADA</t>
  </si>
  <si>
    <t>ORD. 1229/18</t>
  </si>
  <si>
    <t>DERECHOS DEL BALNEARIO CAMPING MUNICIPAL -SEGÚN VALORES ESTABLECIDOS POR ORDENANZA Nº 1098/16</t>
  </si>
  <si>
    <t>USO DE EQUIPOS E INSTAL.-MAQUINARIAS</t>
  </si>
  <si>
    <t>X HORA /ADIC.KM</t>
  </si>
  <si>
    <t>OR.IMP. 1272/20 ART.7 INC.1</t>
  </si>
  <si>
    <t>DERECHOS DE CONEXIÓN DE AGUA Y CLOACAS</t>
  </si>
  <si>
    <t>LIQUID.ADMIN.</t>
  </si>
  <si>
    <t>DERECHOS DE EDIFICACIÓN -(DERECHO DE CONSTRUCCIONES)</t>
  </si>
  <si>
    <t>ORD.IMP. 1272/20 ART. 17</t>
  </si>
  <si>
    <t>LIQUIDACION EN BASE A ALICUOTA SEGÚN PRESUPUESTO / TASACION - PROYECTO CONSTR. 0,3% RELEVAMIENO OBRA 1%</t>
  </si>
  <si>
    <t>REGISTRO TÍTULOS</t>
  </si>
  <si>
    <t>OR.IMP. 1272/20 ART.19 INC.7</t>
  </si>
  <si>
    <t>SE COBRA UN DERECHO % SOBRE EL VALOR DE LA OPERACIÓN (TITULO) CON UN MINIMO DE $42 Y UN MAXIMO DE $ 685</t>
  </si>
  <si>
    <t>INGRESOS VARIOS - TRAVESIA CORREDOR RIO GUALEGUAY</t>
  </si>
  <si>
    <t>DERECHO DE CONTROL DE CARGAS</t>
  </si>
  <si>
    <t>VALOR FLETE</t>
  </si>
  <si>
    <t>ORDENANZA 362/00</t>
  </si>
  <si>
    <t>SEGÚN ORDENANZA 362/00</t>
  </si>
  <si>
    <t>OTRAS TASAS ATRASADA</t>
  </si>
  <si>
    <t>SALUD PÚBLICA MUNCIPAL</t>
  </si>
  <si>
    <t>ORD.IMP.1272/20 ART. 3-5</t>
  </si>
  <si>
    <t>SE COBRA POR CARNET SANITARIO - E INSPECCION DE VEHICULOS</t>
  </si>
  <si>
    <t>OCUPACIÓN DE LA VÍA PÚBLICA</t>
  </si>
  <si>
    <t>ORD.IMP. 1272/20 ART. 9</t>
  </si>
  <si>
    <t>SE COBRA PUESTOS EN EL PARQUE SAN MARTIN</t>
  </si>
  <si>
    <t>MONTO FIJO POR CAMPAÑA</t>
  </si>
  <si>
    <t>ORD.IMP. 1272/20 ART. 10</t>
  </si>
  <si>
    <t>SE COBRA A LA PUBLICIDAD RODANTE O REALIZADA EN LA VIA PUBLICA. RESULTAN EXCEPTUADOS DEL PAGO DEL PRESENTE, LOS PARTIDOS POLÍTICOS, LAS INSTITUCIONES SIN FINES DE LUCRO, LOS CONTRIBUYENTES INSCRIPTOS EN LA TASA POR INSPECCIÓN SANITARIA, HIGIENE, PROFILAXIS Y SEGURIDAD DE LA MUNICIPALIDAD DE URDINARRAIN, Y LAS REALIZADAS DENTRO O EN EL MARCO DE FIESTAS, FESTIVALES O EVENTOS DETERMINADOS, ORGANIZADOS POR INSTITUCIONES SIN FINES DE LUCRO. NO SE COBRA LA PUBLICIDAD EN EL INTERIOR Y/O EXTERIOR DE LOCALES.</t>
  </si>
  <si>
    <t>TERMINAL DE OMNIBUS (ALQUILER BOLETERIAS Y BUFFET)</t>
  </si>
  <si>
    <t>BOLETERIA UNICA</t>
  </si>
  <si>
    <t>ORD.IMP. 1272/20 ART. 6</t>
  </si>
  <si>
    <t>USO DE EQUIPOS E INSTAL.-TANQUE DE AGUA Y ATMOSF.</t>
  </si>
  <si>
    <t>X UNIDADES / HS</t>
  </si>
  <si>
    <t>ORD.IMP. 1272/20 ART. 7</t>
  </si>
  <si>
    <t>FIJO X VENDEDOR</t>
  </si>
  <si>
    <t>ORD.IMP. 1272/20 ART. 14</t>
  </si>
  <si>
    <t>DERECHO DE ESPECTÁCULOS PUBLICOS, DIVERSIONES Y RIFAS</t>
  </si>
  <si>
    <t>SEGÚN RIFA</t>
  </si>
  <si>
    <t>ORD.IMP.1272/20 ART.12-13</t>
  </si>
  <si>
    <t>ESPECTACULOS PUBLICOS Y RIFAS ORG. POR INSTITUCIONES EXENTOS</t>
  </si>
  <si>
    <t>ORD.IMP. 1272/20 ART. 22</t>
  </si>
  <si>
    <t>DERECHOS VARIOS DEL CEMENTERIO MUNICIPAL (RESTO DE DCHOS.)</t>
  </si>
  <si>
    <t>MONTOS FIJOS</t>
  </si>
  <si>
    <t>SE COBRA SELLADO SEGÚN EL TRAMITE DEL CEMENTERIO</t>
  </si>
  <si>
    <t>USO DE ANDÉN TERMINAL DE OMNIBUS</t>
  </si>
  <si>
    <t>POR OMNIBUS</t>
  </si>
  <si>
    <t>- ALQUILERES (discriminar)</t>
  </si>
  <si>
    <t>- MULTAS (discriminar)</t>
  </si>
  <si>
    <t>RECARGOS POR MORA (INTERESES)</t>
  </si>
  <si>
    <t>PORCENTAJE S/TASAS</t>
  </si>
  <si>
    <t>SIN PERIODICIDAD</t>
  </si>
  <si>
    <t>COD.TRIB.MPAL.ORD.15/84</t>
  </si>
  <si>
    <t>MULTAS POR INFRACCIONES DE TRÁNSITO</t>
  </si>
  <si>
    <t>ORD. 794/11 -LEY NAC.TRANS.</t>
  </si>
  <si>
    <t>MULTAS O.M.I.C.</t>
  </si>
  <si>
    <t>ORD.1080/16 ART.10</t>
  </si>
  <si>
    <t>MULTAS TASA DE COMERCIO</t>
  </si>
  <si>
    <t>OTRAS MULTAS</t>
  </si>
  <si>
    <t>- CONCESIONES (discriminar)</t>
  </si>
  <si>
    <t>- OTROS (discriminar)</t>
  </si>
  <si>
    <t>VENTA DE ACTIVO FIJO</t>
  </si>
  <si>
    <t>INTERESES COLOCACIONES TRANSITORIA</t>
  </si>
  <si>
    <t>SEGÚN TASA PF</t>
  </si>
  <si>
    <t>TOTAL RECURSOS PROPIOS ADMINISTRACION CENTRAL</t>
  </si>
  <si>
    <t>INSTITUCIONES DE LA SEGURIDAD SOCIAL</t>
  </si>
  <si>
    <t>PRIMAS DE SEGURO PRESTAMOS</t>
  </si>
  <si>
    <t>MONTO CAPITAL PRESTAMOS</t>
  </si>
  <si>
    <t>RESOLUCION Nº 011/18</t>
  </si>
  <si>
    <t>DERECHO POR GASTOS ADMINISTRATIVOS PRESTAMOS</t>
  </si>
  <si>
    <t>SALDO CAPITAL PRESTAMOS</t>
  </si>
  <si>
    <t>ALQUILERES BIENES MUEBLES Y ARRENDAMIENTO INMUEBLES</t>
  </si>
  <si>
    <t>S/HA DE CAMPO</t>
  </si>
  <si>
    <t>MENSUAL/ANUAL</t>
  </si>
  <si>
    <t>S/CONTRATOS</t>
  </si>
  <si>
    <t>APORTES Y CONTRIBUCIONES A LA
 SEGURIDAD SOCIAL</t>
  </si>
  <si>
    <t>HABERES REMUNERATIVOS</t>
  </si>
  <si>
    <t>ORD. 339/99 ART. 13</t>
  </si>
  <si>
    <t>16% APORTE PERSONAL Y 16% APORTE PATRONAL</t>
  </si>
  <si>
    <t>S/PREST.- PLAZOS FIJOS - OB.N.</t>
  </si>
  <si>
    <t>VENTA DE TIERRAS Y TERRENOS</t>
  </si>
  <si>
    <t>ORD. 1227/18</t>
  </si>
  <si>
    <t>TOTAL RECURSOS PROPIOS INSTITUCIONES DE LA SEGURIDAD SOCIAL</t>
  </si>
  <si>
    <t>ORGANISMOS DESCENTRALIZADOS</t>
  </si>
  <si>
    <t>TASA RETRIBUTIVA DE SERVICIOS GENERALES</t>
  </si>
  <si>
    <t>GASTOS/ M2 DE SUPERFICIE</t>
  </si>
  <si>
    <t>ORDENANZA Nº 777/10 CAP.1º</t>
  </si>
  <si>
    <t>EL TOTAL DE GASTOS DE MANTENIMIENTO DEL PARQUE SE DISTRIBUYE EN BASE A LA SUPERFICIE</t>
  </si>
  <si>
    <t>TASA POR SERVICIO DE AGUA Y CLOACA</t>
  </si>
  <si>
    <t>ORDENANZA Nº 777/10 CAP.2º</t>
  </si>
  <si>
    <t>INGRESOS VARIOS/OTROS</t>
  </si>
  <si>
    <t>TOTAL RECURSOS PROPIOS ORGANISMOS DESCENTRALIZADOS</t>
  </si>
  <si>
    <t>CONSOLIDADO MUNICIPAL</t>
  </si>
  <si>
    <t>TOTAL RECURSOS PROPIOS ADMINISTRACION PUBLICA NO FINANCIERA</t>
  </si>
  <si>
    <t>TASA GRAL INMOBILIARIA</t>
  </si>
  <si>
    <t>ORD,243/19</t>
  </si>
  <si>
    <t>TASA DE HIGIENE Y SEGURIDAD</t>
  </si>
  <si>
    <t>ORD, 243/19</t>
  </si>
  <si>
    <t>CONTRIBUCION POR MEJORAS</t>
  </si>
  <si>
    <t>% DEL VECINO</t>
  </si>
  <si>
    <t>TIPO TRAMITE</t>
  </si>
  <si>
    <t>MULTAS AL CODIGO DE FALTAS</t>
  </si>
  <si>
    <t>TIPO DE FALTA</t>
  </si>
  <si>
    <t>BALNEARIO Y TURISMO</t>
  </si>
  <si>
    <t>PERS/CARPAS</t>
  </si>
  <si>
    <t>RECUPERO VIVIENDAS</t>
  </si>
  <si>
    <t>VALOR VIVIE,</t>
  </si>
  <si>
    <t>RESTOS DE TASAS, DEREC,Y CONTRIBUC.</t>
  </si>
  <si>
    <t>Tasa general Inmobiliaria - Zona "A""</t>
  </si>
  <si>
    <t>mts 2</t>
  </si>
  <si>
    <t>ORDENANZA 1842/19</t>
  </si>
  <si>
    <t xml:space="preserve">Tasa general Inmobiliaria - Zona "A"  Baldios </t>
  </si>
  <si>
    <t>Tasa general Inmobiliaria - Zona "B"</t>
  </si>
  <si>
    <t>2,69074 %o</t>
  </si>
  <si>
    <t>Tasa general Inmobiliaria - Zona "B" Baldios</t>
  </si>
  <si>
    <t>2,69074 %o +1400%</t>
  </si>
  <si>
    <t>Tasa general Inmobiliaria - Zona "C"</t>
  </si>
  <si>
    <t xml:space="preserve">Tasa general Inmobiliaria - Zona "C" - Baldios </t>
  </si>
  <si>
    <t>Tasa Por Inspeccion Sanitaria, Higienep, Profolaxis y Seguridad</t>
  </si>
  <si>
    <t>Ventas</t>
  </si>
  <si>
    <t>40,00 %o</t>
  </si>
  <si>
    <t>suma fija</t>
  </si>
  <si>
    <t>Tasa por servicio de agua para obras en construccion</t>
  </si>
  <si>
    <t>Tasa por servicios especiales</t>
  </si>
  <si>
    <t>pago unico</t>
  </si>
  <si>
    <t>Suma Fija</t>
  </si>
  <si>
    <t xml:space="preserve">Obras sanitarias municipal </t>
  </si>
  <si>
    <t>Obras sanitarias municipal</t>
  </si>
  <si>
    <t>15 $/m3</t>
  </si>
  <si>
    <t>40,2 $/m3</t>
  </si>
  <si>
    <t>Obras sanitarias municipal conexion</t>
  </si>
  <si>
    <t>costo + 10% gto Adm</t>
  </si>
  <si>
    <t>Obras sanitarias municipal reconexion</t>
  </si>
  <si>
    <t>Tasa por servicio de agua para obras en construccion - conexión</t>
  </si>
  <si>
    <t>Contribucion por mejoras</t>
  </si>
  <si>
    <t>a convenir</t>
  </si>
  <si>
    <t>s/liquidacion Adm.</t>
  </si>
  <si>
    <t>Derecho de Cementerio</t>
  </si>
  <si>
    <t>Derecho de Cementerio -Alquiler</t>
  </si>
  <si>
    <t>Derecho de Cementerio - Transferencia de Uso</t>
  </si>
  <si>
    <t>Pago Unico</t>
  </si>
  <si>
    <t>Derecho de edificacion</t>
  </si>
  <si>
    <t>tasacion</t>
  </si>
  <si>
    <t>Niveles y mensuras</t>
  </si>
  <si>
    <t>Actuaciones Administrativa</t>
  </si>
  <si>
    <t>por m2</t>
  </si>
  <si>
    <t>Fondo Mi terreno Propio</t>
  </si>
  <si>
    <t>ORDENANZA 1090/09</t>
  </si>
  <si>
    <t>Programa Viviendas Nuevas</t>
  </si>
  <si>
    <t>Según Convenio</t>
  </si>
  <si>
    <t>ORDENANZA 1334/12</t>
  </si>
  <si>
    <t>Circulo Cerrado Viviendas</t>
  </si>
  <si>
    <t xml:space="preserve">mensual </t>
  </si>
  <si>
    <t>ORDENANZA 1653/16</t>
  </si>
  <si>
    <t xml:space="preserve">Autoconstruccion de viviendas </t>
  </si>
  <si>
    <t>ORDENANZA 1655/16</t>
  </si>
  <si>
    <t>Utilizacion de locales destinados a uso Público</t>
  </si>
  <si>
    <t>por hora</t>
  </si>
  <si>
    <t>Ocupacion de la via publica</t>
  </si>
  <si>
    <t>por unidad</t>
  </si>
  <si>
    <t>Regimen de sanciones</t>
  </si>
  <si>
    <t>infraccion</t>
  </si>
  <si>
    <t>Carnet sanitario</t>
  </si>
  <si>
    <t>Cada 4 años</t>
  </si>
  <si>
    <t xml:space="preserve">Habilitacion taxis y remis </t>
  </si>
  <si>
    <t>Visacion carnet sanitario</t>
  </si>
  <si>
    <t>Canon de productos fabricados por el municipio</t>
  </si>
  <si>
    <t>Unidades cemento</t>
  </si>
  <si>
    <t>Inseccion periodica de instalaciones, medidores electricos y reposicion de lamparas</t>
  </si>
  <si>
    <t>sobre lo facturado</t>
  </si>
  <si>
    <t>Carnet de conducir</t>
  </si>
  <si>
    <t>Aporte COVID 19</t>
  </si>
  <si>
    <t xml:space="preserve">% sobe sueldos </t>
  </si>
  <si>
    <t>DECRETO142/20</t>
  </si>
  <si>
    <t xml:space="preserve">    - FONDOS</t>
  </si>
  <si>
    <t xml:space="preserve">Fondo Municipal de Promoción -50 % Fondo e Imp Desarrollo Social Ordenanza 3337 </t>
  </si>
  <si>
    <t>Liq Admist</t>
  </si>
  <si>
    <t>Ord 3337</t>
  </si>
  <si>
    <t xml:space="preserve">Fondo Municipal de Promoción -45 % Fondo Estructura Vial </t>
  </si>
  <si>
    <t xml:space="preserve">Fondo Social y Solidario Obra Nueva-Ordenanza 2475 AF </t>
  </si>
  <si>
    <t>Ord 2475</t>
  </si>
  <si>
    <t>Espacio Incaa DECRETO 763-16 (AF)</t>
  </si>
  <si>
    <t>Cuando se produce</t>
  </si>
  <si>
    <t>Ord 3119</t>
  </si>
  <si>
    <t>Fondo Especial Bomberos Voluntarios Ordenanza 3025 (AF)</t>
  </si>
  <si>
    <t>0.50 $</t>
  </si>
  <si>
    <t>Ord 3025 (AF)</t>
  </si>
  <si>
    <t>Fondo Especial para la integración</t>
  </si>
  <si>
    <t>Ord 3418</t>
  </si>
  <si>
    <t xml:space="preserve">Fondo Municipal de Promoción -5 % de Turismo Ordenanza 3337 </t>
  </si>
  <si>
    <t>Fondo Becas Est.Prim.Ord 2753</t>
  </si>
  <si>
    <t>Semestral</t>
  </si>
  <si>
    <t>Ord 2753/Decreto 971</t>
  </si>
  <si>
    <t>Adquisicón Tierra Viviendas Sociales ord 2645</t>
  </si>
  <si>
    <t>Art 6-Ord 2645</t>
  </si>
  <si>
    <t>Fondo Promoción Industrial Ord 3369 AF</t>
  </si>
  <si>
    <t>Ord 3369</t>
  </si>
  <si>
    <t xml:space="preserve">Fdo Pav Rer. CA -Ord 2404 AF </t>
  </si>
  <si>
    <t>Ord 2404</t>
  </si>
  <si>
    <t>Fdo Compensacion y Gestion Urbana Ord 2472</t>
  </si>
  <si>
    <t>Ord 2472</t>
  </si>
  <si>
    <t>Fondo Artesanos Victorienses</t>
  </si>
  <si>
    <t>Ord 2115</t>
  </si>
  <si>
    <t>Alquiler Sala Muncipal Cine Teatro Victoria</t>
  </si>
  <si>
    <t>Ord 3113</t>
  </si>
  <si>
    <t>Programa Amaneceres Ord 2180/03 Decreto 902/03</t>
  </si>
  <si>
    <t>Ordenanza 2180</t>
  </si>
  <si>
    <t xml:space="preserve">Reequipamiento Municipal AF </t>
  </si>
  <si>
    <t>Ord 2962 Art 4 A ( AF)</t>
  </si>
  <si>
    <t>Ordenanza 2962</t>
  </si>
  <si>
    <t>Ord 2962 Art 4 C ( AF)</t>
  </si>
  <si>
    <t>Ord 2962 Art 4 D  ( AF)</t>
  </si>
  <si>
    <t>Reg Simpl-Ord 2423 40 % ( AF)</t>
  </si>
  <si>
    <t>Ordenanza 2423</t>
  </si>
  <si>
    <t>Reg Simpl-Ord 2423 10 % ( AF)</t>
  </si>
  <si>
    <t>Fdo ID.A. Via Pública Ord 1774-2307 AF</t>
  </si>
  <si>
    <t>Ordenanza 1774</t>
  </si>
  <si>
    <t>Ord. Anual Imp. Nº 017/19</t>
  </si>
  <si>
    <t>Avaluo Propiedad</t>
  </si>
  <si>
    <t>$ 145,00</t>
  </si>
  <si>
    <t>$ 215,00</t>
  </si>
  <si>
    <t>Importe de vtas</t>
  </si>
  <si>
    <t>INSPECCION DE PESAS Y MEDIDAS</t>
  </si>
  <si>
    <t>Por Balanza</t>
  </si>
  <si>
    <t>$ 90,00</t>
  </si>
  <si>
    <t>INSTALACIONES ELECTROMECANICAS, APROBACION DE PLANOS E INSPECCION CORRESPONDIENTE</t>
  </si>
  <si>
    <t>Por precio basico Kw</t>
  </si>
  <si>
    <t>Contribución de Mejoras</t>
  </si>
  <si>
    <t>Costo de Obra</t>
  </si>
  <si>
    <t>Por Obra</t>
  </si>
  <si>
    <t>Por Vendedor</t>
  </si>
  <si>
    <t>$ 130,00</t>
  </si>
  <si>
    <t>$ 260,00</t>
  </si>
  <si>
    <t>Por tramite</t>
  </si>
  <si>
    <t>$ 520,00</t>
  </si>
  <si>
    <t>Por Solicitud</t>
  </si>
  <si>
    <t>$ 12.500,00</t>
  </si>
  <si>
    <t>$ 3.000,00</t>
  </si>
  <si>
    <t>Hora Trabajo</t>
  </si>
  <si>
    <t>Por servicio</t>
  </si>
  <si>
    <t>$ 3.900,00</t>
  </si>
  <si>
    <t>Por tanque</t>
  </si>
  <si>
    <t>$ 290,00</t>
  </si>
  <si>
    <t>Alquileres percibidos</t>
  </si>
  <si>
    <t>Contrato</t>
  </si>
  <si>
    <t>Multas varias</t>
  </si>
  <si>
    <t>FONDO MUNICIPAL DE PROMOCION DE LA COMUNIDAD Y TURISMO</t>
  </si>
  <si>
    <t>Por Tramite</t>
  </si>
  <si>
    <t>TRABAJOS POR CUENTA A PARTICULARES</t>
  </si>
  <si>
    <t>Gastos de la Obra</t>
  </si>
  <si>
    <t>Por Trabajo</t>
  </si>
  <si>
    <t>RECARGO E INTERESES</t>
  </si>
  <si>
    <t>Importe Pagado</t>
  </si>
  <si>
    <t>INTERESES PERCIBIDOS</t>
  </si>
  <si>
    <t>Importe Dep. P/F</t>
  </si>
  <si>
    <t>ENTRADA EXTRAORDINARIA</t>
  </si>
  <si>
    <t>Por Mts 2</t>
  </si>
  <si>
    <t>$ 320,00</t>
  </si>
  <si>
    <t>Total Recursos</t>
  </si>
  <si>
    <t>TOTAL PRES.</t>
  </si>
  <si>
    <t>ALÍCUOTA GRAL</t>
  </si>
  <si>
    <t xml:space="preserve"> Contribución p/Venta Energía Eléctrica</t>
  </si>
  <si>
    <t>DEC. PCIAL. 1413/96</t>
  </si>
  <si>
    <t xml:space="preserve"> Tasa de Higiene y Seguridad</t>
  </si>
  <si>
    <t>FACTURACION, MIN. Y C.  FIJAS</t>
  </si>
  <si>
    <t xml:space="preserve">CTM 2020 - TIT II - </t>
  </si>
  <si>
    <t xml:space="preserve"> Tasa Mantenimiento Alumbrado Público</t>
  </si>
  <si>
    <t>CONS. FIJO + VARIABLE</t>
  </si>
  <si>
    <t>ORD. 168/18 - CTM 2020</t>
  </si>
  <si>
    <t xml:space="preserve"> Tasa General Inmobiliaria</t>
  </si>
  <si>
    <t>MTS. LINEAL P/ZONAS</t>
  </si>
  <si>
    <t xml:space="preserve">  Fondo Comunal</t>
  </si>
  <si>
    <t>S/TASAS Y DCHOS MUNIC.</t>
  </si>
  <si>
    <t>CTM 2020-TIT XV-</t>
  </si>
  <si>
    <t xml:space="preserve"> Registro de Conducir</t>
  </si>
  <si>
    <t>IMP. FIJO P/TRAMITE</t>
  </si>
  <si>
    <t>CTM 2020 - TIT XIII</t>
  </si>
  <si>
    <t xml:space="preserve"> Cementerio</t>
  </si>
  <si>
    <t>IMP. FIJO S/UBICACIÓN</t>
  </si>
  <si>
    <t>CTM 2020 - TIT IV - CAP IV</t>
  </si>
  <si>
    <t xml:space="preserve"> Salud Pública Municipal</t>
  </si>
  <si>
    <t>IMPORTE FIJO</t>
  </si>
  <si>
    <t>CTM 2020 - TIT III</t>
  </si>
  <si>
    <t xml:space="preserve"> Recargos</t>
  </si>
  <si>
    <t>CAPITAL ADEUDADO</t>
  </si>
  <si>
    <t xml:space="preserve"> CTM -TIT XV-ART 27 </t>
  </si>
  <si>
    <t xml:space="preserve"> Registros en Catastro</t>
  </si>
  <si>
    <t>CTM 2020 - TIT XII</t>
  </si>
  <si>
    <t xml:space="preserve"> Otras Tasas Municipales</t>
  </si>
  <si>
    <t xml:space="preserve"> Vendedores Ambulantes</t>
  </si>
  <si>
    <t>IMP. FIJO P/DIA-MES</t>
  </si>
  <si>
    <t>CTM 2020- TIT IX-</t>
  </si>
  <si>
    <t xml:space="preserve"> Espectáculos Públicos</t>
  </si>
  <si>
    <t>ENTRADAS</t>
  </si>
  <si>
    <t>CTM 2020- TIT VIII</t>
  </si>
  <si>
    <t xml:space="preserve">  Contribución por Mejoras</t>
  </si>
  <si>
    <t>MONTO DE OBRA</t>
  </si>
  <si>
    <t>CTM 2019 - TIT XI</t>
  </si>
  <si>
    <t xml:space="preserve"> Derecho de Conexión a Red Cloacal</t>
  </si>
  <si>
    <t>CONEXIÓN DCILIARIA</t>
  </si>
  <si>
    <t>CTM 2020 - TIT X - CAP II</t>
  </si>
  <si>
    <t xml:space="preserve"> Derecho de Inspección Pilar Eléctrico</t>
  </si>
  <si>
    <t>INSPECCION/INSTALACION</t>
  </si>
  <si>
    <t>CTM 2020 - TIT X - CAP I</t>
  </si>
  <si>
    <t xml:space="preserve"> Reembolso de Préstamos</t>
  </si>
  <si>
    <t>CUOTAS P/CONVENIO</t>
  </si>
  <si>
    <t>CONVENIOS INDIVIDUALES</t>
  </si>
  <si>
    <t xml:space="preserve"> Casa Estudiantes Paraná</t>
  </si>
  <si>
    <t>VALOR ALQUILER</t>
  </si>
  <si>
    <t>ORD. MUNIC. 02/2012</t>
  </si>
  <si>
    <t xml:space="preserve"> Multas - Cód. de Faltas</t>
  </si>
  <si>
    <t>ORD. 74/15 COD. DE FALTAS Y CTM 2020</t>
  </si>
  <si>
    <t>Y CTM PTE GRAL.ART 32</t>
  </si>
  <si>
    <t>CAP. VIII</t>
  </si>
  <si>
    <t xml:space="preserve"> Convenio Coop. Elect. Chajarí Ltda</t>
  </si>
  <si>
    <t>CTM 2020 - TIT VII</t>
  </si>
  <si>
    <t xml:space="preserve"> Convenio Radiodifusora Chajarí S.R.L.</t>
  </si>
  <si>
    <t xml:space="preserve"> Convenio BERSA</t>
  </si>
  <si>
    <t>Nº TIKETS cobrados</t>
  </si>
  <si>
    <t>CONV. PARTICULAR</t>
  </si>
  <si>
    <t xml:space="preserve"> Convenio DGR</t>
  </si>
  <si>
    <t xml:space="preserve"> Convenio UCASAL</t>
  </si>
  <si>
    <t xml:space="preserve"> Convenio Correo Argentino</t>
  </si>
  <si>
    <t xml:space="preserve"> Rdo. De Ejercicio Anterior</t>
  </si>
  <si>
    <t xml:space="preserve"> Rdo. De Operaciones Bancarias</t>
  </si>
  <si>
    <t>PLAZO FIJO</t>
  </si>
  <si>
    <t xml:space="preserve"> Otros Ingresos (Planta de Tratamiento) </t>
  </si>
  <si>
    <t xml:space="preserve"> Entradas Extraordinarias</t>
  </si>
  <si>
    <t>Otros Ing. De Capital (Area Industrial)</t>
  </si>
  <si>
    <t xml:space="preserve"> Venta de Activo Fijo</t>
  </si>
  <si>
    <t xml:space="preserve">      Alumbrado Publico</t>
  </si>
  <si>
    <t>Codigo Tributario Municipal</t>
  </si>
  <si>
    <t xml:space="preserve">      Tasa Insp.Sanit.Prof.y Seg.</t>
  </si>
  <si>
    <t>Ingresos brutos devengados</t>
  </si>
  <si>
    <t>15%0</t>
  </si>
  <si>
    <t>9%0</t>
  </si>
  <si>
    <t>60%0</t>
  </si>
  <si>
    <t>Codigo Tributario Municipal - Tit II Ord. Impositiva</t>
  </si>
  <si>
    <t xml:space="preserve">      Verif.estruc.antenas de comunicaciones</t>
  </si>
  <si>
    <t>Ord. 2/2018</t>
  </si>
  <si>
    <t xml:space="preserve">      Tasa Gral. de Inmueble</t>
  </si>
  <si>
    <t>Valuacion fiscal municipal</t>
  </si>
  <si>
    <t>2%0</t>
  </si>
  <si>
    <t>8,4%0</t>
  </si>
  <si>
    <t>Codigo Tributario Municipal - Tit I Ord. Impositiva</t>
  </si>
  <si>
    <t xml:space="preserve">      Tasa por servicios Sanitarios (Sellado por servicio de red cloacal)</t>
  </si>
  <si>
    <t>Codigo Tributario Municipal-Tit. IV Cap. II ord. Impositiva</t>
  </si>
  <si>
    <t xml:space="preserve">      Carnet de conducir</t>
  </si>
  <si>
    <t>Codigo Tributario Municipal - Tit XII Ord. Impositiva</t>
  </si>
  <si>
    <t xml:space="preserve">      Actuación Administrativa</t>
  </si>
  <si>
    <t xml:space="preserve">      Sellado Cementerio</t>
  </si>
  <si>
    <t>Codigo Tributario Municipal - Tit IV Cap. III  Ord. Impositiva</t>
  </si>
  <si>
    <t xml:space="preserve">      Uso de Equipos e Instalaciones </t>
  </si>
  <si>
    <t>Codigo Tributario Municipal - Tit IV Cap.  II  Ord. Impositiva</t>
  </si>
  <si>
    <t xml:space="preserve">      Sellados Varios</t>
  </si>
  <si>
    <t xml:space="preserve">Codigo Tributario Municipal </t>
  </si>
  <si>
    <t>FO.MU.CO</t>
  </si>
  <si>
    <t>Sellado Municipal</t>
  </si>
  <si>
    <t>Codigo Tributario Municipal-Tit. XIV Ord. Impositiva</t>
  </si>
  <si>
    <t xml:space="preserve">RECAUDACIÓN </t>
  </si>
  <si>
    <t>Tasa General Inmobiliaria (*)</t>
  </si>
  <si>
    <t xml:space="preserve">Valuación fiscal </t>
  </si>
  <si>
    <t>Bimestral/Anual</t>
  </si>
  <si>
    <t>1,90‰</t>
  </si>
  <si>
    <t>2,50‰</t>
  </si>
  <si>
    <t>O.1558art.1(PE)-O.1557art.2</t>
  </si>
  <si>
    <t>Ingr. Brutos S/DJ</t>
  </si>
  <si>
    <t>O.1558art.7(PE)-O.1557art.3</t>
  </si>
  <si>
    <t>Inspección periódica de instalaciones y medidores eléctricos y reposición de lámparas</t>
  </si>
  <si>
    <t>Kw consumido</t>
  </si>
  <si>
    <t>O.1558art.62(PE)-O.1557art.18</t>
  </si>
  <si>
    <t>Tasa por Servicios Sanitarios (*)</t>
  </si>
  <si>
    <t>Disponib.Servicio</t>
  </si>
  <si>
    <t>O.1558art.85(PE)-O.1557art.10</t>
  </si>
  <si>
    <t>Deudores p/tasas atrasadas-Financiaciones</t>
  </si>
  <si>
    <t>S/Deuda</t>
  </si>
  <si>
    <t>Ocasional</t>
  </si>
  <si>
    <t>Ord.1558 art.48 (Parte Gral.)</t>
  </si>
  <si>
    <t>Ord.1558art.53(PE)-O.1557art.15</t>
  </si>
  <si>
    <t>Contribución por mejoras</t>
  </si>
  <si>
    <t>Metro Lineal o M2</t>
  </si>
  <si>
    <t xml:space="preserve">O.1558art.70(PE)-O.1557art.20 </t>
  </si>
  <si>
    <t>O.1558art.78(PE)-O.1557art.23</t>
  </si>
  <si>
    <t>O.1558art.45(PE)-O.1557Tit.XVI</t>
  </si>
  <si>
    <t>Ord.1558 art.42 (PE)</t>
  </si>
  <si>
    <t>Tasación obras</t>
  </si>
  <si>
    <t>O1558art.71(PE)-O.1557art.21</t>
  </si>
  <si>
    <t>O1558art22(PE)-O1557art.4 a 12</t>
  </si>
  <si>
    <t>O.1558art.47(PE)-O.1557art.14</t>
  </si>
  <si>
    <t>Diaria</t>
  </si>
  <si>
    <t>O.1558art.60(PE)-O.1557art.17</t>
  </si>
  <si>
    <t>Derecho Espectáculos, Juegos, Rifas</t>
  </si>
  <si>
    <t>O.1558art.55(PE)-O.1557art.16</t>
  </si>
  <si>
    <t>Recargos por mora</t>
  </si>
  <si>
    <t>S/Tasa</t>
  </si>
  <si>
    <t>Tasa Activa Bco. Nación</t>
  </si>
  <si>
    <t>O.1558art.25(PGral) – O.1557art.27- Modif.O.1943</t>
  </si>
  <si>
    <t>Ord.1558 art.27 (Parte Gral.)</t>
  </si>
  <si>
    <t>P/Infracción</t>
  </si>
  <si>
    <t>10 Un. Fijas</t>
  </si>
  <si>
    <t>300 Un. Fijas</t>
  </si>
  <si>
    <t>Ord.935 art.40</t>
  </si>
  <si>
    <t>Concesión Matadero Municipal</t>
  </si>
  <si>
    <t>Equiv.$/350kg.novillo</t>
  </si>
  <si>
    <t>Lic. Publica N°08/05-Dec.332/19</t>
  </si>
  <si>
    <t>Concesión Blaneario Municipal</t>
  </si>
  <si>
    <t>Lic. Publica N°03/2016-Dec.175/19</t>
  </si>
  <si>
    <t xml:space="preserve">Concesión Tienda de Conveniencia Terminal </t>
  </si>
  <si>
    <t>Equiv.$/130 lts.nafta super</t>
  </si>
  <si>
    <t>Lic. Publica N°03/14-Dec.347/17</t>
  </si>
  <si>
    <t>Aportes Jubilatorio Personal (Caja Municipal de Jubilaciones)</t>
  </si>
  <si>
    <t>Remuneraciones</t>
  </si>
  <si>
    <t>O.864 art.5 Modif.Ord.1878</t>
  </si>
  <si>
    <t>Intereses (Caja Municipal de Jubilaciones)</t>
  </si>
  <si>
    <t>Monto invertido</t>
  </si>
  <si>
    <t>Ordenanza 864 art.4</t>
  </si>
  <si>
    <t>Fondo Municipal de Promoción de la comunidad y turismo</t>
  </si>
  <si>
    <t>S/Tasas</t>
  </si>
  <si>
    <t>O.1558art.80(PE)-O.1557art.24</t>
  </si>
  <si>
    <t>Recursos varios</t>
  </si>
  <si>
    <t>Ord.1557 art.13</t>
  </si>
  <si>
    <t>Colocaciones financieras</t>
  </si>
  <si>
    <t>Monto depositado</t>
  </si>
  <si>
    <t>Material reciclado</t>
  </si>
  <si>
    <t>m3/Kg</t>
  </si>
  <si>
    <t>Ord.1577</t>
  </si>
  <si>
    <t>Trabajo por cuenta de particulares</t>
  </si>
  <si>
    <t>O.1558art.82(PE)-O.1557art.26</t>
  </si>
  <si>
    <t>Fondo Becario Municipal</t>
  </si>
  <si>
    <t>Tasa fija</t>
  </si>
  <si>
    <t>Ord.1820 art.1</t>
  </si>
  <si>
    <t>Recuperos (gastos judic.-seguros)</t>
  </si>
  <si>
    <t>Devoluciones</t>
  </si>
  <si>
    <t>Convenio Caja de Jubilaciones</t>
  </si>
  <si>
    <t>TOTAL RECAUDACIÓN</t>
  </si>
  <si>
    <t>(*) Tasa General Inmobiliaria: Se aplican valores fijos por Zona cuando del cálculo de la Tasa resulten importes inferiores al mínimo. Los mínimos por Zona son: Zona A (Planta Urbana): $926,00/Zona B (Sección Quintas): $754,00/Zona C (Colonia): $835,00.-</t>
  </si>
  <si>
    <t>(*) Tasa por Servicios Sanitarios: se cobran importes mínimos, según la disponibilidad de servicios. Agua Edificado: $495,00/Cloaca Edificado: $260,00/Agua y Cloaca Edificado: $755,00/Agua Baldío: $195,0/Cloaca Baldío: $115,00/Agua y Cloaca Baldío: $310,00.-</t>
  </si>
  <si>
    <t>Tasa por Inspeccion, Higiene, Profilaxis y Seguridad</t>
  </si>
  <si>
    <t>facturacion</t>
  </si>
  <si>
    <t>113/14         0438/19</t>
  </si>
  <si>
    <t>Contribucion Energia Electrica</t>
  </si>
  <si>
    <t>kw</t>
  </si>
  <si>
    <t>Inspeccion Instalaciones Electromecanica</t>
  </si>
  <si>
    <t>Hp</t>
  </si>
  <si>
    <t>Contribucion de Mejoras</t>
  </si>
  <si>
    <t>UH</t>
  </si>
  <si>
    <t>Salud Publica Municipal</t>
  </si>
  <si>
    <t>Carnet de Conductor</t>
  </si>
  <si>
    <t>Ocupacion de la Via Publica</t>
  </si>
  <si>
    <t>Intalaciones Turisticas</t>
  </si>
  <si>
    <t>Instalaciones y Equipos</t>
  </si>
  <si>
    <t>Planta Campamentil</t>
  </si>
  <si>
    <t>Uso Colectivo y Minibus</t>
  </si>
  <si>
    <t>Multa del Codigo de Falta</t>
  </si>
  <si>
    <t>Litro de Nafta Mayor Octanaje</t>
  </si>
  <si>
    <t>Multa y Contravenciones</t>
  </si>
  <si>
    <t>Recargo por Mora y Financiacion</t>
  </si>
  <si>
    <t>Canon de Instalacion Turistica</t>
  </si>
  <si>
    <t>Canon Terminal de Omnibus</t>
  </si>
  <si>
    <t>Convenios de Pagos</t>
  </si>
  <si>
    <t>Otras</t>
  </si>
  <si>
    <t>Arancel Convenio ICAB</t>
  </si>
  <si>
    <t xml:space="preserve">Reintegro Seguros </t>
  </si>
  <si>
    <t>INSPECCIÓN SANITARIA, HIGIENE PROFILALAXIS Y SEGURIDAD</t>
  </si>
  <si>
    <t>Ingresos mensuales act. Comercial</t>
  </si>
  <si>
    <t>Impositiva 2020 Ordenanza 111/19</t>
  </si>
  <si>
    <t>mt. Lineal</t>
  </si>
  <si>
    <t>$110</t>
  </si>
  <si>
    <t>$390</t>
  </si>
  <si>
    <t>FO.DE.CO (FONDO DESARROLLO COMUNITARIO)</t>
  </si>
  <si>
    <t>% aplicado sobre cada tasa cobrada</t>
  </si>
  <si>
    <t>por c/tasa cobrada</t>
  </si>
  <si>
    <t xml:space="preserve">CEMENTERIO  </t>
  </si>
  <si>
    <t>mt. Cuadrado</t>
  </si>
  <si>
    <t>trimestral</t>
  </si>
  <si>
    <t>$40 mt. Cuadrado</t>
  </si>
  <si>
    <t>INSPECCION PERIÓDICA DE INSTALACIONES Y MEDIDORES ELÉCTRICOS Y REPOSICIÓN DE LAMPARAS</t>
  </si>
  <si>
    <t>Ingresos generados por la venta de Energía Eléctrica</t>
  </si>
  <si>
    <t>15% consumo residencial</t>
  </si>
  <si>
    <t>16% consumo industrial</t>
  </si>
  <si>
    <t>CONTRIBUCION DISTRIBUIDORA ELECTRICIDAD</t>
  </si>
  <si>
    <t xml:space="preserve">TASA POR INSPECCION DE ANTENAS DE COMUNICACIÓN Y SUS ESTRUCTURAS PORTANTES </t>
  </si>
  <si>
    <t>por c/ estructura portante</t>
  </si>
  <si>
    <t xml:space="preserve">anual </t>
  </si>
  <si>
    <t>$124.800 por c/ estructura portante</t>
  </si>
  <si>
    <t xml:space="preserve">TASA POR FACTIBILIDAD DE LOCALIZACION Y HABILITACION DE ANTENAS DE COMUNICACIÓN Y SUS ESTRUCTURAS PORTANTES </t>
  </si>
  <si>
    <t>$97.5000</t>
  </si>
  <si>
    <t>INSPECCIÓN VETERINARIA DE VEHÍCULOS QUE TRANSPORTEN PROVISIONES, PRODUCTOS ALIMENTICIOS, BEBIDAS O SIMILARES</t>
  </si>
  <si>
    <t>por la introducción de /animal</t>
  </si>
  <si>
    <t>1/2 KG PULPA ESPECIAL</t>
  </si>
  <si>
    <t>2 KG PULPA ESPECIAL</t>
  </si>
  <si>
    <t>valor anual</t>
  </si>
  <si>
    <t>por c/ solicitud</t>
  </si>
  <si>
    <t>$250</t>
  </si>
  <si>
    <t>$850</t>
  </si>
  <si>
    <t>DEUDORES POR TASAS ATRASADAS</t>
  </si>
  <si>
    <t>por c/pago atrasado</t>
  </si>
  <si>
    <t>% por día</t>
  </si>
  <si>
    <t xml:space="preserve">RECARGO POR MORA </t>
  </si>
  <si>
    <t>DERECHO DE OFICINA Y SELLADOS</t>
  </si>
  <si>
    <t>por trámite solicitado</t>
  </si>
  <si>
    <t>$80</t>
  </si>
  <si>
    <t>$160</t>
  </si>
  <si>
    <t>REGISTRO DE TITULOS</t>
  </si>
  <si>
    <t>valor de la propiedad</t>
  </si>
  <si>
    <t>$350</t>
  </si>
  <si>
    <t>DESAGOTE DOMICILIARIO</t>
  </si>
  <si>
    <t>por viaje del atmósferico de hasta 5000 lts</t>
  </si>
  <si>
    <t>$130</t>
  </si>
  <si>
    <t xml:space="preserve">$40 (suma por cada viaje fuera  adicional de la planta Urbana  del atmósferico) </t>
  </si>
  <si>
    <t xml:space="preserve">$60 (suma por cada viaje dentro  adicional de la planta Urbana  del atmósferico) </t>
  </si>
  <si>
    <t>$145</t>
  </si>
  <si>
    <t>valor diario</t>
  </si>
  <si>
    <t>por día</t>
  </si>
  <si>
    <t>$150</t>
  </si>
  <si>
    <t>$210</t>
  </si>
  <si>
    <t>por HP de c/motor</t>
  </si>
  <si>
    <t>2 cuotas anuales</t>
  </si>
  <si>
    <t>$520</t>
  </si>
  <si>
    <t>CONTRASTE DE PESAS Y MEDIDAS</t>
  </si>
  <si>
    <t>por c/ balanza</t>
  </si>
  <si>
    <t>$230</t>
  </si>
  <si>
    <t>%mensual</t>
  </si>
  <si>
    <t>PLAN VIVIENDAS RURALES</t>
  </si>
  <si>
    <t>Cuota Mensual</t>
  </si>
  <si>
    <t>$1650</t>
  </si>
  <si>
    <t>$2400</t>
  </si>
  <si>
    <t>Ordenanza 99/18</t>
  </si>
  <si>
    <t xml:space="preserve">INGRESOS VARIOS </t>
  </si>
  <si>
    <t>Otros Ingresos</t>
  </si>
  <si>
    <t>ATENCION AGENCIA IOSPER</t>
  </si>
  <si>
    <t>Comisión mini agencia iosper</t>
  </si>
  <si>
    <t>INTERESES GANADOS</t>
  </si>
  <si>
    <t>Intereses Plazos Fijos</t>
  </si>
  <si>
    <t>al vencimiento del plazo fijo</t>
  </si>
  <si>
    <t>RECUPERO VIVIENDAS PLAN AYUDA MUTUA</t>
  </si>
  <si>
    <t>Recupero Plan de Ayuda viviendas Municipales</t>
  </si>
  <si>
    <t>TASA DE HIGIENE Y PROFILAXIS</t>
  </si>
  <si>
    <t>MIN $500</t>
  </si>
  <si>
    <t>DERECHOS EXTRACCION MINERALES</t>
  </si>
  <si>
    <t>$3,5 X METRO 2</t>
  </si>
  <si>
    <t>INGRESOS POR MULTAS</t>
  </si>
  <si>
    <t xml:space="preserve">DIARIO </t>
  </si>
  <si>
    <t>$150 C/U</t>
  </si>
  <si>
    <t>APORTES EMPRESA ENERGIA</t>
  </si>
  <si>
    <t>INGRESO ALUMBRADO PUBLICO</t>
  </si>
  <si>
    <t>Tasa Ins.San.Hig .Prof y Seguridad</t>
  </si>
  <si>
    <t>s/ddjj</t>
  </si>
  <si>
    <t>Ord. 1529-Art.7</t>
  </si>
  <si>
    <t>Consumo Electrico</t>
  </si>
  <si>
    <t>Tasa Fija</t>
  </si>
  <si>
    <t>Ord. 1529-Art.39</t>
  </si>
  <si>
    <t>Avaluos</t>
  </si>
  <si>
    <t>Ord. 1529-Art.1</t>
  </si>
  <si>
    <t>Cementerio y Servicios Funebres</t>
  </si>
  <si>
    <t>s/tablas</t>
  </si>
  <si>
    <t>Ord. 1529-Art.20</t>
  </si>
  <si>
    <t>Ocupacion Via Publica</t>
  </si>
  <si>
    <t>x</t>
  </si>
  <si>
    <t>Ord. 1529-Art.21</t>
  </si>
  <si>
    <t>Mejoras</t>
  </si>
  <si>
    <t>s/obra</t>
  </si>
  <si>
    <t>liquidaciones</t>
  </si>
  <si>
    <t>valor por m²</t>
  </si>
  <si>
    <t>Ord. 1529-Art.29</t>
  </si>
  <si>
    <t>s/servicio</t>
  </si>
  <si>
    <t>Ord. 1529-Art.35</t>
  </si>
  <si>
    <t>Edificacion-Derechos de Construccion</t>
  </si>
  <si>
    <t>s/presentaciones</t>
  </si>
  <si>
    <t>Ord. 1529-Art.30</t>
  </si>
  <si>
    <t>Ord. 1529-Art.23</t>
  </si>
  <si>
    <t>Alquiler de Equipos Inst. E Inmuebles</t>
  </si>
  <si>
    <t>s/contratos</t>
  </si>
  <si>
    <t>Fondos Municipales</t>
  </si>
  <si>
    <t>#ERROR!</t>
  </si>
  <si>
    <t>Aldea Brasilera</t>
  </si>
  <si>
    <t>Aldea María Luisa</t>
  </si>
  <si>
    <t>El Pingo</t>
  </si>
  <si>
    <t>Pueblo Brugo</t>
  </si>
  <si>
    <t>Pueblo Liebig</t>
  </si>
  <si>
    <t>Hernández</t>
  </si>
  <si>
    <t>Libertador San Martín</t>
  </si>
  <si>
    <t>General Ramírez</t>
  </si>
  <si>
    <t>Lucas González</t>
  </si>
  <si>
    <t>Puerto Yeruá</t>
  </si>
  <si>
    <r>
      <rPr>
        <b/>
        <sz val="11"/>
        <color rgb="FF000000"/>
        <rFont val="Calibri"/>
        <family val="2"/>
        <scheme val="minor"/>
      </rPr>
      <t>RECURSOS PROPIOS DEL MUNICIPIO:</t>
    </r>
    <r>
      <rPr>
        <b/>
        <sz val="11"/>
        <color rgb="FF0066FF"/>
        <rFont val="Calibri"/>
        <family val="2"/>
        <scheme val="minor"/>
      </rPr>
      <t xml:space="preserve"> ALDEA SAN ANTONIO</t>
    </r>
  </si>
  <si>
    <r>
      <rPr>
        <b/>
        <sz val="11"/>
        <color rgb="FF000000"/>
        <rFont val="Calibri"/>
        <family val="2"/>
        <scheme val="minor"/>
      </rPr>
      <t>RECURSOS PROPIOS DEL MUNICIPIO:</t>
    </r>
    <r>
      <rPr>
        <b/>
        <sz val="11"/>
        <color rgb="FF0066FF"/>
        <rFont val="Calibri"/>
        <family val="2"/>
        <scheme val="minor"/>
      </rPr>
      <t xml:space="preserve"> ALCARAZ</t>
    </r>
  </si>
  <si>
    <t>ocasional</t>
  </si>
  <si>
    <r>
      <rPr>
        <b/>
        <sz val="11"/>
        <color theme="1"/>
        <rFont val="Calibri"/>
        <family val="2"/>
        <scheme val="minor"/>
      </rPr>
      <t xml:space="preserve">RECURSOS PROPIOS DEL MUNICIPIO: </t>
    </r>
    <r>
      <rPr>
        <b/>
        <sz val="11"/>
        <color rgb="FF0066FF"/>
        <rFont val="Calibri"/>
        <family val="2"/>
        <scheme val="minor"/>
      </rPr>
      <t>BASAVILBASO</t>
    </r>
  </si>
  <si>
    <r>
      <rPr>
        <b/>
        <sz val="11"/>
        <color theme="1"/>
        <rFont val="Calibri"/>
        <family val="2"/>
        <scheme val="minor"/>
      </rPr>
      <t xml:space="preserve">RECURSOS PROPIOS DEL MUNICIPIO: </t>
    </r>
    <r>
      <rPr>
        <b/>
        <sz val="11"/>
        <color rgb="FF0066FF"/>
        <rFont val="Calibri"/>
        <family val="2"/>
        <scheme val="minor"/>
      </rPr>
      <t>BOVRIL</t>
    </r>
  </si>
  <si>
    <r>
      <t xml:space="preserve">RECURSOS PROPIOS DEL MUNICIPIO: </t>
    </r>
    <r>
      <rPr>
        <b/>
        <sz val="11"/>
        <color rgb="FF0066FF"/>
        <rFont val="Calibri"/>
        <family val="2"/>
        <scheme val="minor"/>
      </rPr>
      <t>CERRITO</t>
    </r>
  </si>
  <si>
    <r>
      <rPr>
        <b/>
        <sz val="11"/>
        <color theme="1"/>
        <rFont val="Calibri"/>
        <family val="2"/>
        <scheme val="minor"/>
      </rPr>
      <t>RECURSOS PROPIOS DEL MUNICIPIO:</t>
    </r>
    <r>
      <rPr>
        <b/>
        <sz val="11"/>
        <color rgb="FF0066FF"/>
        <rFont val="Calibri"/>
        <family val="2"/>
        <scheme val="minor"/>
      </rPr>
      <t xml:space="preserve"> COLONIA AVELLANEDA</t>
    </r>
  </si>
  <si>
    <r>
      <t>RECURSOS PROPIOS DEL MUNICIPIO:</t>
    </r>
    <r>
      <rPr>
        <b/>
        <sz val="11"/>
        <color rgb="FF0066FF"/>
        <rFont val="Calibri"/>
        <family val="2"/>
        <scheme val="minor"/>
      </rPr>
      <t xml:space="preserve"> COLONIA AYUÍ</t>
    </r>
  </si>
  <si>
    <r>
      <rPr>
        <b/>
        <sz val="11"/>
        <color rgb="FF000000"/>
        <rFont val="Calibri"/>
        <family val="2"/>
        <scheme val="minor"/>
      </rPr>
      <t>RECURSOS PROPIOS DEL MUNICIPIO:</t>
    </r>
    <r>
      <rPr>
        <b/>
        <sz val="11"/>
        <color rgb="FF0066FF"/>
        <rFont val="Calibri"/>
        <family val="2"/>
        <scheme val="minor"/>
      </rPr>
      <t xml:space="preserve"> COLONIA ELÍA</t>
    </r>
  </si>
  <si>
    <r>
      <t xml:space="preserve">Determinación con unidad de cobro: se determina el cobro a traves de una </t>
    </r>
    <r>
      <rPr>
        <u/>
        <sz val="11"/>
        <color rgb="FF000000"/>
        <rFont val="Calibri"/>
        <family val="2"/>
      </rPr>
      <t>unidad de cobro</t>
    </r>
    <r>
      <rPr>
        <sz val="11"/>
        <color rgb="FF000000"/>
        <rFont val="Calibri"/>
        <family val="2"/>
      </rPr>
      <t>: medio kilo de novillo en pie del precio que fija el indice de novillo mercado de Liniers mensualmente I.N.M.L. Dicha unidad de cobro se aplica para la determinación en todos los casos de productos gravados por la tasa bromatología.</t>
    </r>
  </si>
  <si>
    <r>
      <rPr>
        <b/>
        <sz val="11"/>
        <color rgb="FF000000"/>
        <rFont val="Calibri"/>
        <family val="2"/>
        <scheme val="minor"/>
      </rPr>
      <t>RECURSOS PROPIOS DEL MUNICIPIO:</t>
    </r>
    <r>
      <rPr>
        <b/>
        <sz val="11"/>
        <color rgb="FF0066FF"/>
        <rFont val="Calibri"/>
        <family val="2"/>
        <scheme val="minor"/>
      </rPr>
      <t xml:space="preserve"> CONCEPCIÓN DEL URUGUAY</t>
    </r>
  </si>
  <si>
    <r>
      <rPr>
        <b/>
        <sz val="11"/>
        <color theme="1"/>
        <rFont val="Calibri"/>
        <family val="2"/>
        <scheme val="minor"/>
      </rPr>
      <t>RECURSOS PROPIOS DEL MUNICIPIO:</t>
    </r>
    <r>
      <rPr>
        <b/>
        <sz val="11"/>
        <color rgb="FF0066FF"/>
        <rFont val="Calibri"/>
        <family val="2"/>
        <scheme val="minor"/>
      </rPr>
      <t xml:space="preserve"> CONCORDIA</t>
    </r>
  </si>
  <si>
    <r>
      <t>RECURSOS PROPIOS DEL MUNICIPIO:</t>
    </r>
    <r>
      <rPr>
        <b/>
        <sz val="11"/>
        <color rgb="FF0066FF"/>
        <rFont val="Calibri"/>
        <family val="2"/>
        <scheme val="minor"/>
      </rPr>
      <t xml:space="preserve"> CONSCRIPTO BERNARDI</t>
    </r>
  </si>
  <si>
    <r>
      <t>RECURSOS PROPIOS DEL MUNICIPIO:</t>
    </r>
    <r>
      <rPr>
        <b/>
        <sz val="11"/>
        <color rgb="FF0066FF"/>
        <rFont val="Calibri"/>
        <family val="2"/>
        <scheme val="minor"/>
      </rPr>
      <t xml:space="preserve"> CRESPO</t>
    </r>
  </si>
  <si>
    <r>
      <t>RECURSOS PROPIOS DEL MUNICIPIO:</t>
    </r>
    <r>
      <rPr>
        <b/>
        <sz val="11"/>
        <color rgb="FF0066FF"/>
        <rFont val="Calibri"/>
        <family val="2"/>
        <scheme val="minor"/>
      </rPr>
      <t xml:space="preserve"> ENRIQUE CARBÓ</t>
    </r>
  </si>
  <si>
    <r>
      <t>RECURSOS PROPIOS DEL MUNICIPIO:</t>
    </r>
    <r>
      <rPr>
        <b/>
        <sz val="11"/>
        <color rgb="FF0066FF"/>
        <rFont val="Calibri"/>
        <family val="2"/>
        <scheme val="minor"/>
      </rPr>
      <t xml:space="preserve"> ESTANCIA GRANDE</t>
    </r>
  </si>
  <si>
    <r>
      <rPr>
        <b/>
        <sz val="11"/>
        <color theme="1"/>
        <rFont val="Calibri"/>
        <family val="2"/>
        <scheme val="minor"/>
      </rPr>
      <t>RECURSOS PROPIOS DEL MUNICIPIO:</t>
    </r>
    <r>
      <rPr>
        <b/>
        <sz val="11"/>
        <color rgb="FF0066FF"/>
        <rFont val="Calibri"/>
        <family val="2"/>
        <scheme val="minor"/>
      </rPr>
      <t xml:space="preserve"> FEDERAL</t>
    </r>
  </si>
  <si>
    <r>
      <rPr>
        <b/>
        <sz val="11"/>
        <color theme="1"/>
        <rFont val="Calibri"/>
        <family val="2"/>
        <scheme val="minor"/>
      </rPr>
      <t>RECURSOS PROPIOS DEL MUNICIPIO:</t>
    </r>
    <r>
      <rPr>
        <b/>
        <sz val="11"/>
        <color rgb="FF0066FF"/>
        <rFont val="Calibri"/>
        <family val="2"/>
        <scheme val="minor"/>
      </rPr>
      <t xml:space="preserve"> GENERAL CAMPOS</t>
    </r>
  </si>
  <si>
    <r>
      <t>RECURSOS PROPIOS DEL MUNICIPIO:</t>
    </r>
    <r>
      <rPr>
        <b/>
        <sz val="11"/>
        <color rgb="FF0066FF"/>
        <rFont val="Calibri"/>
        <family val="2"/>
        <scheme val="minor"/>
      </rPr>
      <t xml:space="preserve"> GILBERT</t>
    </r>
  </si>
  <si>
    <r>
      <t>RECURSOS PROPIOS DEL MUNICIPIO:</t>
    </r>
    <r>
      <rPr>
        <b/>
        <sz val="11"/>
        <color rgb="FF0066FF"/>
        <rFont val="Calibri"/>
        <family val="2"/>
        <scheme val="minor"/>
      </rPr>
      <t xml:space="preserve"> HASENKAMP</t>
    </r>
  </si>
  <si>
    <r>
      <t>RECURSOS PROPIOS DEL MUNICIPIO:</t>
    </r>
    <r>
      <rPr>
        <b/>
        <sz val="11"/>
        <color rgb="FF0066FF"/>
        <rFont val="Calibri"/>
        <family val="2"/>
        <scheme val="minor"/>
      </rPr>
      <t xml:space="preserve"> HERNÁNDEZ</t>
    </r>
  </si>
  <si>
    <r>
      <rPr>
        <b/>
        <sz val="11"/>
        <color theme="1"/>
        <rFont val="Calibri"/>
        <family val="2"/>
        <scheme val="minor"/>
      </rPr>
      <t>RECURSOS PROPIOS DEL MUNICIPIO:</t>
    </r>
    <r>
      <rPr>
        <b/>
        <sz val="11"/>
        <color rgb="FF0066FF"/>
        <rFont val="Calibri"/>
        <family val="2"/>
        <scheme val="minor"/>
      </rPr>
      <t xml:space="preserve"> IBICUY</t>
    </r>
  </si>
  <si>
    <r>
      <t>RECURSOS PROPIOS DEL MUNICIPIO:</t>
    </r>
    <r>
      <rPr>
        <b/>
        <sz val="11"/>
        <color rgb="FF0066FF"/>
        <rFont val="Calibri"/>
        <family val="2"/>
        <scheme val="minor"/>
      </rPr>
      <t xml:space="preserve"> LA PAZ</t>
    </r>
  </si>
  <si>
    <r>
      <t>RECURSOS PROPIOS DEL MUNICIPIO:</t>
    </r>
    <r>
      <rPr>
        <b/>
        <sz val="11"/>
        <color rgb="FF0066FF"/>
        <rFont val="Calibri"/>
        <family val="2"/>
        <scheme val="minor"/>
      </rPr>
      <t xml:space="preserve"> LOS CHARRÚAS</t>
    </r>
  </si>
  <si>
    <r>
      <t>RECURSOS PROPIOS DEL MUNICIPIO:</t>
    </r>
    <r>
      <rPr>
        <b/>
        <sz val="11"/>
        <color rgb="FF0066FF"/>
        <rFont val="Calibri"/>
        <family val="2"/>
        <scheme val="minor"/>
      </rPr>
      <t xml:space="preserve"> LUCAS GONZÁLEZ</t>
    </r>
  </si>
  <si>
    <r>
      <t>RECURSOS PROPIOS DEL MUNICIPIO:</t>
    </r>
    <r>
      <rPr>
        <b/>
        <sz val="11"/>
        <color rgb="FF0066FF"/>
        <rFont val="Calibri"/>
        <family val="2"/>
        <scheme val="minor"/>
      </rPr>
      <t xml:space="preserve"> MARÍA GRANDE</t>
    </r>
  </si>
  <si>
    <r>
      <t>RECURSOS PROPIOS DEL MUNICIPIO:</t>
    </r>
    <r>
      <rPr>
        <b/>
        <sz val="11"/>
        <color rgb="FF0066FF"/>
        <rFont val="Calibri"/>
        <family val="2"/>
        <scheme val="minor"/>
      </rPr>
      <t xml:space="preserve"> ORO VERDE</t>
    </r>
  </si>
  <si>
    <r>
      <t>RECURSOS PROPIOS DEL MUNICIPIO:</t>
    </r>
    <r>
      <rPr>
        <b/>
        <sz val="11"/>
        <color rgb="FF0066FF"/>
        <rFont val="Calibri"/>
        <family val="2"/>
        <scheme val="minor"/>
      </rPr>
      <t xml:space="preserve"> PARANÁ</t>
    </r>
  </si>
  <si>
    <r>
      <t>RECURSOS PROPIOS DEL MUNICIPIO:</t>
    </r>
    <r>
      <rPr>
        <b/>
        <sz val="11"/>
        <color rgb="FF0066FF"/>
        <rFont val="Calibri"/>
        <family val="2"/>
        <scheme val="minor"/>
      </rPr>
      <t xml:space="preserve"> PUEBLO GENERAL BELGRANO</t>
    </r>
  </si>
  <si>
    <r>
      <t>RECURSOS PROPIOS DEL MUNICIPIO:</t>
    </r>
    <r>
      <rPr>
        <b/>
        <sz val="11"/>
        <color rgb="FF0066FF"/>
        <rFont val="Calibri"/>
        <family val="2"/>
        <scheme val="minor"/>
      </rPr>
      <t xml:space="preserve"> PUERTO YERUÁ</t>
    </r>
  </si>
  <si>
    <r>
      <t>RECURSOS PROPIOS DEL MUNICIPIO:</t>
    </r>
    <r>
      <rPr>
        <b/>
        <sz val="11"/>
        <color rgb="FF0066FF"/>
        <rFont val="Calibri"/>
        <family val="2"/>
        <scheme val="minor"/>
      </rPr>
      <t xml:space="preserve"> SAN GUSTAVO</t>
    </r>
  </si>
  <si>
    <r>
      <rPr>
        <b/>
        <sz val="11"/>
        <color rgb="FF000000"/>
        <rFont val="Calibri"/>
        <family val="2"/>
        <scheme val="minor"/>
      </rPr>
      <t>RECURSOS PROPIOS DEL MUNICIPIO:</t>
    </r>
    <r>
      <rPr>
        <b/>
        <sz val="11"/>
        <color rgb="FF0066FF"/>
        <rFont val="Calibri"/>
        <family val="2"/>
        <scheme val="minor"/>
      </rPr>
      <t xml:space="preserve"> SAN JOSÉ</t>
    </r>
  </si>
  <si>
    <r>
      <rPr>
        <b/>
        <sz val="11"/>
        <color rgb="FF000000"/>
        <rFont val="Calibri"/>
        <family val="2"/>
        <scheme val="minor"/>
      </rPr>
      <t>RECURSOS PROPIOS DEL MUNICIPIO:</t>
    </r>
    <r>
      <rPr>
        <b/>
        <sz val="11"/>
        <color rgb="FF0066FF"/>
        <rFont val="Calibri"/>
        <family val="2"/>
        <scheme val="minor"/>
      </rPr>
      <t xml:space="preserve"> SAN JOSÉ DE FELICIANO</t>
    </r>
  </si>
  <si>
    <t>Canon Por Concesión</t>
  </si>
  <si>
    <r>
      <rPr>
        <b/>
        <sz val="11"/>
        <color theme="1"/>
        <rFont val="Calibri"/>
        <family val="2"/>
        <scheme val="minor"/>
      </rPr>
      <t>RECURSOS PROPIOS DEL MUNICIPIO:</t>
    </r>
    <r>
      <rPr>
        <b/>
        <sz val="11"/>
        <color rgb="FF0066FF"/>
        <rFont val="Calibri"/>
        <family val="2"/>
        <scheme val="minor"/>
      </rPr>
      <t xml:space="preserve"> SAN SALVADOR</t>
    </r>
  </si>
  <si>
    <r>
      <rPr>
        <b/>
        <sz val="11"/>
        <color theme="1"/>
        <rFont val="Calibri"/>
        <family val="2"/>
        <scheme val="minor"/>
      </rPr>
      <t>RECURSOS PROPIOS DEL MUNICIPIO:</t>
    </r>
    <r>
      <rPr>
        <b/>
        <sz val="11"/>
        <color rgb="FF0066FF"/>
        <rFont val="Calibri"/>
        <family val="2"/>
        <scheme val="minor"/>
      </rPr>
      <t xml:space="preserve"> SEGUÍ</t>
    </r>
  </si>
  <si>
    <r>
      <rPr>
        <b/>
        <sz val="11"/>
        <color theme="1"/>
        <rFont val="Calibri"/>
        <family val="2"/>
        <scheme val="minor"/>
      </rPr>
      <t>RECURSOS PROPIOS DEL MUNICIPIO:</t>
    </r>
    <r>
      <rPr>
        <b/>
        <sz val="11"/>
        <color rgb="FF0066FF"/>
        <rFont val="Calibri"/>
        <family val="2"/>
        <scheme val="minor"/>
      </rPr>
      <t xml:space="preserve"> UBAJAY</t>
    </r>
  </si>
  <si>
    <r>
      <rPr>
        <b/>
        <sz val="11"/>
        <color theme="1"/>
        <rFont val="Calibri"/>
        <family val="2"/>
        <scheme val="minor"/>
      </rPr>
      <t>RECURSOS PROPIOS DEL MUNICIPIO:</t>
    </r>
    <r>
      <rPr>
        <b/>
        <sz val="11"/>
        <color rgb="FF0066FF"/>
        <rFont val="Calibri"/>
        <family val="2"/>
        <scheme val="minor"/>
      </rPr>
      <t xml:space="preserve"> URDINARRAIN</t>
    </r>
  </si>
  <si>
    <r>
      <t>RECURSOS PROPIOS DEL MUNICIPIO:</t>
    </r>
    <r>
      <rPr>
        <b/>
        <sz val="11"/>
        <color rgb="FF0066FF"/>
        <rFont val="Calibri"/>
        <family val="2"/>
        <scheme val="minor"/>
      </rPr>
      <t xml:space="preserve"> VALLE MARÍA</t>
    </r>
  </si>
  <si>
    <t>2,97397 %o</t>
  </si>
  <si>
    <t>2,97397 %o +1700%</t>
  </si>
  <si>
    <t>2,18091 %o</t>
  </si>
  <si>
    <t>2,18091 %o + 1200%</t>
  </si>
  <si>
    <t>6,00 %o</t>
  </si>
  <si>
    <t>5,00 %o</t>
  </si>
  <si>
    <r>
      <t>RECURSOS PROPIOS DEL MUNICIPIO:</t>
    </r>
    <r>
      <rPr>
        <b/>
        <sz val="11"/>
        <color rgb="FF0066FF"/>
        <rFont val="Calibri"/>
        <family val="2"/>
        <scheme val="minor"/>
      </rPr>
      <t xml:space="preserve"> VIALE</t>
    </r>
  </si>
  <si>
    <r>
      <rPr>
        <b/>
        <sz val="11"/>
        <color theme="1"/>
        <rFont val="Calibri"/>
        <family val="2"/>
        <scheme val="minor"/>
      </rPr>
      <t>RECURSOS PROPIOS DEL MUNICIPIO:</t>
    </r>
    <r>
      <rPr>
        <b/>
        <sz val="11"/>
        <color rgb="FF0066FF"/>
        <rFont val="Calibri"/>
        <family val="2"/>
        <scheme val="minor"/>
      </rPr>
      <t xml:space="preserve"> VILLA CLARA</t>
    </r>
  </si>
  <si>
    <r>
      <t>RECURSOS PROPIOS DEL MUNICIPIO:</t>
    </r>
    <r>
      <rPr>
        <b/>
        <sz val="11"/>
        <color rgb="FF0066FF"/>
        <rFont val="Calibri"/>
        <family val="2"/>
        <scheme val="minor"/>
      </rPr>
      <t xml:space="preserve"> VILLA DEL ROSARIO</t>
    </r>
  </si>
  <si>
    <r>
      <rPr>
        <b/>
        <sz val="11"/>
        <color theme="1"/>
        <rFont val="Calibri"/>
        <family val="2"/>
        <scheme val="minor"/>
      </rPr>
      <t>RECURSOS PROPIOS DEL MUNICIPIO:</t>
    </r>
    <r>
      <rPr>
        <b/>
        <sz val="11"/>
        <color rgb="FF0066FF"/>
        <rFont val="Calibri"/>
        <family val="2"/>
        <scheme val="minor"/>
      </rPr>
      <t xml:space="preserve"> VILLA DOMINGUEZ</t>
    </r>
  </si>
  <si>
    <r>
      <t>RECURSOS PROPIOS DEL MUNICIPIO:</t>
    </r>
    <r>
      <rPr>
        <b/>
        <sz val="11"/>
        <color rgb="FF0066FF"/>
        <rFont val="Calibri"/>
        <family val="2"/>
        <scheme val="minor"/>
      </rPr>
      <t xml:space="preserve"> VILLA ELISA</t>
    </r>
  </si>
  <si>
    <r>
      <t>RECURSOS PROPIOS DEL MUNICIPIO:</t>
    </r>
    <r>
      <rPr>
        <b/>
        <sz val="11"/>
        <color rgb="FF0066FF"/>
        <rFont val="Calibri"/>
        <family val="2"/>
        <scheme val="minor"/>
      </rPr>
      <t xml:space="preserve"> VILLA HERNANDARIAS</t>
    </r>
  </si>
  <si>
    <r>
      <rPr>
        <b/>
        <sz val="11"/>
        <color theme="1"/>
        <rFont val="Calibri"/>
        <family val="2"/>
        <scheme val="minor"/>
      </rPr>
      <t>RECURSOS PROPIOS DEL MUNICIPIO:</t>
    </r>
    <r>
      <rPr>
        <b/>
        <sz val="11"/>
        <color rgb="FF0066FF"/>
        <rFont val="Calibri"/>
        <family val="2"/>
        <scheme val="minor"/>
      </rPr>
      <t xml:space="preserve"> VILLA MANTERO</t>
    </r>
  </si>
  <si>
    <r>
      <t>RECURSOS PROPIOS DEL MUNICIPIO:</t>
    </r>
    <r>
      <rPr>
        <b/>
        <sz val="11"/>
        <color rgb="FF0066FF"/>
        <rFont val="Calibri"/>
        <family val="2"/>
        <scheme val="minor"/>
      </rPr>
      <t xml:space="preserve"> VILLA PARANACITO</t>
    </r>
  </si>
  <si>
    <r>
      <rPr>
        <b/>
        <sz val="11"/>
        <color theme="1"/>
        <rFont val="Calibri"/>
        <family val="2"/>
        <scheme val="minor"/>
      </rPr>
      <t>RECURSOS PROPIOS DEL MUNICIPIO:</t>
    </r>
    <r>
      <rPr>
        <b/>
        <sz val="11"/>
        <color rgb="FF0066FF"/>
        <rFont val="Calibri"/>
        <family val="2"/>
        <scheme val="minor"/>
      </rPr>
      <t xml:space="preserve"> VILLAGUAY</t>
    </r>
  </si>
  <si>
    <t xml:space="preserve">BASE UNICA  PRESUPUESTADA 2020  </t>
  </si>
  <si>
    <t>TASA POR INSPECCION SANITARIA HIGIENE PROFILAXIS Y SEGURIDAD</t>
  </si>
  <si>
    <t>Facturacion mensual</t>
  </si>
  <si>
    <t>Ord.Tributaria 2486</t>
  </si>
  <si>
    <t>Medido-No medido</t>
  </si>
  <si>
    <t>Bimestre</t>
  </si>
  <si>
    <t xml:space="preserve">seg/medicion </t>
  </si>
  <si>
    <t>Avaluo de propiedad</t>
  </si>
  <si>
    <t>Bimestre o anual</t>
  </si>
  <si>
    <t>$ 935 anual</t>
  </si>
  <si>
    <t>TASA POR HABILITACION COMERCIAL</t>
  </si>
  <si>
    <t>Activo fijo</t>
  </si>
  <si>
    <t>c/5 años</t>
  </si>
  <si>
    <t xml:space="preserve">                                                                                                                                                                                                                                                                                                                                                                                                                                                                                                                                                                                                                                                                                                                                                                                                                                                                                                                                                                                                                                                                                                                                             </t>
  </si>
  <si>
    <t>ISTALACION Y REPARACION DE LAMPARAS</t>
  </si>
  <si>
    <t>diaria</t>
  </si>
  <si>
    <t>SISTEMA AHORRO PREVIO</t>
  </si>
  <si>
    <t>valor de Obra</t>
  </si>
  <si>
    <t>DERECHO POR OCUPACION DE ESPACIO PUBLICO</t>
  </si>
  <si>
    <t>DERECHO POR USO INSTALACIONES MUNICIPALES</t>
  </si>
  <si>
    <t>nichos $400-Panteones 750</t>
  </si>
  <si>
    <t>DISPOSICIONES COMPLEMENTARIAS</t>
  </si>
  <si>
    <t>Cod.fiscal 2449</t>
  </si>
  <si>
    <t>FONDO ACCION COMUNAL</t>
  </si>
  <si>
    <t>INGRESO POLIDEPORTIVO</t>
  </si>
  <si>
    <t>IMPUESTOS ATRASADOS</t>
  </si>
  <si>
    <t>CONVENIOS DE PAGO</t>
  </si>
  <si>
    <r>
      <t>RECURSOS PROPIOS DEL MUNICIPIO:</t>
    </r>
    <r>
      <rPr>
        <b/>
        <sz val="11"/>
        <color rgb="FF0066FF"/>
        <rFont val="Calibri"/>
        <family val="2"/>
        <scheme val="minor"/>
      </rPr>
      <t xml:space="preserve"> GENERAL RAMÍREZ</t>
    </r>
  </si>
  <si>
    <t xml:space="preserve"> Total de Municipios que informaron:</t>
  </si>
  <si>
    <t xml:space="preserve"> Relevamiento efectuado el 29/07/2020</t>
  </si>
  <si>
    <t xml:space="preserve">    IV. Los recursos registrados son los presupuestados al 31/12/2020. En los casos de Municipios que enviaron planillas con detalle de recursos sin consignar recaudación, se sugirió no contemplar esos items, y realizar las modificaciones correspondientes, reenviando la información.</t>
  </si>
  <si>
    <t>Tasa por limpieza, barrido de veredas y uso de agua (cementerio)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</si>
</sst>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6" formatCode="&quot;$&quot;\ #,##0;[Red]&quot;$&quot;\ \-#,##0"/>
    <numFmt numFmtId="8" formatCode="&quot;$&quot;\ #,##0.00;[Red]&quot;$&quot;\ \-#,##0.00"/>
    <numFmt numFmtId="41" formatCode="_ * #,##0_ ;_ * \-#,##0_ ;_ * &quot;-&quot;_ ;_ @_ "/>
    <numFmt numFmtId="44" formatCode="_ &quot;$&quot;\ * #,##0.00_ ;_ &quot;$&quot;\ * \-#,##0.00_ ;_ &quot;$&quot;\ * &quot;-&quot;??_ ;_ @_ "/>
    <numFmt numFmtId="43" formatCode="_ * #,##0.00_ ;_ * \-#,##0.00_ ;_ * &quot;-&quot;??_ ;_ @_ "/>
    <numFmt numFmtId="164" formatCode="&quot;$&quot;\ #,##0;[Red]\-&quot;$&quot;\ #,##0"/>
    <numFmt numFmtId="165" formatCode="&quot;$&quot;\ #,##0.00;[Red]\-&quot;$&quot;\ #,##0.00"/>
    <numFmt numFmtId="166" formatCode="_-&quot;$&quot;\ * #,##0.00_-;\-&quot;$&quot;\ * #,##0.00_-;_-&quot;$&quot;\ * &quot;-&quot;??_-;_-@_-"/>
    <numFmt numFmtId="167" formatCode="dd/mm"/>
    <numFmt numFmtId="168" formatCode="0.0000%"/>
    <numFmt numFmtId="169" formatCode="[$ $]#,##0.00"/>
    <numFmt numFmtId="170" formatCode="0.000000"/>
    <numFmt numFmtId="171" formatCode="0.0%"/>
    <numFmt numFmtId="172" formatCode="_ * #,##0_ ;_ * \-#,##0_ ;_ * &quot;-&quot;??_ ;_ @_ "/>
    <numFmt numFmtId="173" formatCode="_-&quot;$&quot;\ * #,##0.00_-;\-&quot;$&quot;\ * #,##0.00_-;_-&quot;$&quot;\ * &quot;-&quot;??_-;_-@"/>
    <numFmt numFmtId="174" formatCode="_-&quot;$&quot;* #,##0.00_-;\-&quot;$&quot;* #,##0.00_-;_-&quot;$&quot;* &quot;-&quot;??_-;_-@"/>
    <numFmt numFmtId="175" formatCode="0.000%"/>
    <numFmt numFmtId="176" formatCode="&quot;$&quot;\ #,##0.00"/>
    <numFmt numFmtId="177" formatCode="[$$-2C0A]\ #,##0.00;\-[$$-2C0A]\ #,##0.00"/>
    <numFmt numFmtId="178" formatCode="&quot;$&quot;\ #,##0"/>
    <numFmt numFmtId="179" formatCode="#,##0.00\ _€"/>
    <numFmt numFmtId="180" formatCode="[$$-2C0A]\ #,##0.00"/>
    <numFmt numFmtId="181" formatCode="&quot;$&quot;#,##0.00;[Red]\-&quot;$&quot;#,##0.00"/>
    <numFmt numFmtId="182" formatCode="&quot;$&quot;#,##0;[Red]\-&quot;$&quot;#,##0"/>
    <numFmt numFmtId="183" formatCode="_ &quot;$&quot;\ * #,##0_ ;_ &quot;$&quot;\ * \-#,##0_ ;_ &quot;$&quot;\ * &quot;-&quot;??_ ;_ @_ "/>
    <numFmt numFmtId="184" formatCode="0.0000"/>
    <numFmt numFmtId="185" formatCode="[$$-2C0A]#,##0.00;[Red]\([$$-2C0A]#,##0.00\)"/>
    <numFmt numFmtId="186" formatCode="_-[$$-2C0A]\ * #,##0.00_-;\-[$$-2C0A]\ * #,##0.00_-;_-[$$-2C0A]\ * &quot;-&quot;??_-;_-@_-"/>
  </numFmts>
  <fonts count="104">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rgb="FF8496B0"/>
      <name val="Century Gothic"/>
    </font>
    <font>
      <sz val="11"/>
      <color theme="1"/>
      <name val="Calibri"/>
    </font>
    <font>
      <b/>
      <sz val="21"/>
      <color theme="1"/>
      <name val="Century Gothic"/>
    </font>
    <font>
      <sz val="11"/>
      <color theme="1"/>
      <name val="Century Gothic"/>
    </font>
    <font>
      <sz val="18"/>
      <color theme="1"/>
      <name val="Century Gothic"/>
    </font>
    <font>
      <sz val="16"/>
      <color theme="1"/>
      <name val="Century Gothic"/>
    </font>
    <font>
      <b/>
      <sz val="20"/>
      <color rgb="FF0033CC"/>
      <name val="Century Gothic"/>
    </font>
    <font>
      <sz val="12"/>
      <color theme="1"/>
      <name val="Century Gothic"/>
    </font>
    <font>
      <sz val="13"/>
      <color theme="1"/>
      <name val="Century Gothic"/>
    </font>
    <font>
      <u/>
      <sz val="12"/>
      <color theme="1"/>
      <name val="Century Gothic"/>
    </font>
    <font>
      <sz val="13"/>
      <color theme="1"/>
      <name val="Calibri"/>
    </font>
    <font>
      <b/>
      <sz val="13"/>
      <color rgb="FFC00000"/>
      <name val="Century Gothic"/>
    </font>
    <font>
      <b/>
      <sz val="12"/>
      <color rgb="FFC00000"/>
      <name val="Century Gothic"/>
    </font>
    <font>
      <sz val="12"/>
      <color theme="1"/>
      <name val="Calibri"/>
    </font>
    <font>
      <b/>
      <sz val="13"/>
      <color theme="1"/>
      <name val="Century Gothic"/>
    </font>
    <font>
      <b/>
      <sz val="10"/>
      <color theme="1"/>
      <name val="Century Gothic"/>
    </font>
    <font>
      <b/>
      <sz val="12"/>
      <color theme="1"/>
      <name val="Century Gothic"/>
    </font>
    <font>
      <b/>
      <sz val="14"/>
      <color theme="1"/>
      <name val="Calibri"/>
    </font>
    <font>
      <sz val="11"/>
      <color rgb="FF000000"/>
      <name val="Century Gothic"/>
    </font>
    <font>
      <sz val="11"/>
      <color rgb="FF000000"/>
      <name val="Calibri"/>
    </font>
    <font>
      <u/>
      <sz val="13"/>
      <color theme="1"/>
      <name val="Century Gothic"/>
    </font>
    <font>
      <b/>
      <u/>
      <sz val="12"/>
      <color theme="1"/>
      <name val="Calibri"/>
    </font>
    <font>
      <b/>
      <sz val="12"/>
      <color theme="1"/>
      <name val="Calibri"/>
    </font>
    <font>
      <b/>
      <sz val="11"/>
      <color theme="1"/>
      <name val="Calibri"/>
    </font>
    <font>
      <b/>
      <u/>
      <sz val="12"/>
      <color theme="1"/>
      <name val="Calibri"/>
    </font>
    <font>
      <b/>
      <sz val="13"/>
      <color rgb="FFFF0000"/>
      <name val="Calibri"/>
    </font>
    <font>
      <sz val="11"/>
      <name val="Arial"/>
    </font>
    <font>
      <b/>
      <sz val="11"/>
      <color rgb="FFFFFFFF"/>
      <name val="Calibri"/>
    </font>
    <font>
      <b/>
      <sz val="11"/>
      <color rgb="FFFFFFFF"/>
      <name val="Calibri"/>
    </font>
    <font>
      <b/>
      <u/>
      <sz val="12"/>
      <color theme="1"/>
      <name val="Calibri"/>
    </font>
    <font>
      <b/>
      <u/>
      <sz val="12"/>
      <color theme="1"/>
      <name val="Calibri"/>
    </font>
    <font>
      <b/>
      <u/>
      <sz val="11"/>
      <color theme="1"/>
      <name val="Calibri"/>
    </font>
    <font>
      <b/>
      <u/>
      <sz val="11"/>
      <color theme="1"/>
      <name val="Calibri"/>
    </font>
    <font>
      <b/>
      <sz val="11"/>
      <color rgb="FF0066FF"/>
      <name val="Calibri"/>
    </font>
    <font>
      <b/>
      <u/>
      <sz val="11"/>
      <color theme="1"/>
      <name val="Calibri"/>
    </font>
    <font>
      <b/>
      <sz val="10"/>
      <color rgb="FFFFFFFF"/>
      <name val="Calibri"/>
    </font>
    <font>
      <i/>
      <sz val="11"/>
      <color theme="1"/>
      <name val="Calibri"/>
    </font>
    <font>
      <sz val="11"/>
      <color theme="1"/>
      <name val="Calibri"/>
    </font>
    <font>
      <sz val="11"/>
      <color theme="1"/>
      <name val="Arial"/>
    </font>
    <font>
      <b/>
      <u/>
      <sz val="11"/>
      <color theme="1"/>
      <name val="Calibri"/>
    </font>
    <font>
      <b/>
      <u/>
      <sz val="11"/>
      <color theme="1"/>
      <name val="Calibri"/>
    </font>
    <font>
      <b/>
      <u/>
      <sz val="11"/>
      <color theme="1"/>
      <name val="Calibri"/>
    </font>
    <font>
      <b/>
      <u/>
      <sz val="11"/>
      <color theme="1"/>
      <name val="Calibri"/>
    </font>
    <font>
      <u/>
      <sz val="11"/>
      <color theme="1"/>
      <name val="Calibri"/>
    </font>
    <font>
      <u/>
      <sz val="11"/>
      <color theme="1"/>
      <name val="Calibri"/>
    </font>
    <font>
      <b/>
      <i/>
      <u/>
      <sz val="11"/>
      <color theme="1"/>
      <name val="Calibri"/>
    </font>
    <font>
      <b/>
      <sz val="16"/>
      <color theme="1"/>
      <name val="Calibri"/>
    </font>
    <font>
      <b/>
      <u/>
      <sz val="11"/>
      <color theme="1"/>
      <name val="Calibri"/>
    </font>
    <font>
      <b/>
      <sz val="11"/>
      <color rgb="FF000000"/>
      <name val="Calibri"/>
    </font>
    <font>
      <b/>
      <sz val="11"/>
      <color theme="1"/>
      <name val="Calibri"/>
    </font>
    <font>
      <b/>
      <u/>
      <sz val="12"/>
      <color theme="1"/>
      <name val="Calibri"/>
    </font>
    <font>
      <sz val="9"/>
      <color rgb="FF000000"/>
      <name val="Calibri"/>
    </font>
    <font>
      <b/>
      <u/>
      <sz val="9"/>
      <color theme="1"/>
      <name val="Calibri"/>
    </font>
    <font>
      <b/>
      <u/>
      <sz val="12"/>
      <color theme="1"/>
      <name val="Calibri"/>
    </font>
    <font>
      <b/>
      <sz val="11"/>
      <color rgb="FFFF0000"/>
      <name val="Calibri"/>
    </font>
    <font>
      <b/>
      <u/>
      <sz val="11"/>
      <color theme="1"/>
      <name val="Calibri"/>
    </font>
    <font>
      <b/>
      <sz val="11"/>
      <color theme="0"/>
      <name val="Calibri"/>
    </font>
    <font>
      <b/>
      <sz val="10"/>
      <color theme="0"/>
      <name val="Calibri"/>
    </font>
    <font>
      <sz val="11"/>
      <color theme="0"/>
      <name val="Calibri"/>
    </font>
    <font>
      <b/>
      <u/>
      <sz val="11"/>
      <color theme="1"/>
      <name val="Calibri"/>
    </font>
    <font>
      <u/>
      <sz val="11"/>
      <color theme="1"/>
      <name val="Calibri"/>
    </font>
    <font>
      <b/>
      <u/>
      <sz val="11"/>
      <color theme="1"/>
      <name val="Calibri"/>
    </font>
    <font>
      <sz val="11"/>
      <color rgb="FFFFFFFF"/>
      <name val="Calibri"/>
    </font>
    <font>
      <b/>
      <sz val="9"/>
      <color theme="1"/>
      <name val="Calibri"/>
    </font>
    <font>
      <sz val="11"/>
      <color rgb="FF000000"/>
      <name val="Arial"/>
    </font>
    <font>
      <sz val="11"/>
      <color rgb="FFFF0000"/>
      <name val="Calibri"/>
    </font>
    <font>
      <sz val="11"/>
      <name val="Calibri"/>
    </font>
    <font>
      <b/>
      <sz val="11"/>
      <color theme="1"/>
      <name val="Calibri"/>
      <family val="2"/>
      <scheme val="minor"/>
    </font>
    <font>
      <sz val="11"/>
      <color theme="1"/>
      <name val="Arial"/>
      <family val="2"/>
    </font>
    <font>
      <sz val="11"/>
      <color theme="1"/>
      <name val="Century Gothic"/>
      <family val="2"/>
    </font>
    <font>
      <sz val="11"/>
      <color rgb="FF000000"/>
      <name val="Calibri"/>
      <family val="2"/>
    </font>
    <font>
      <b/>
      <sz val="11"/>
      <color rgb="FF000000"/>
      <name val="Calibri"/>
      <family val="2"/>
      <scheme val="minor"/>
    </font>
    <font>
      <b/>
      <sz val="11"/>
      <color rgb="FF0066FF"/>
      <name val="Calibri"/>
      <family val="2"/>
      <scheme val="minor"/>
    </font>
    <font>
      <b/>
      <sz val="11"/>
      <color rgb="FFFFFFFF"/>
      <name val="Calibri"/>
      <family val="2"/>
    </font>
    <font>
      <sz val="11"/>
      <color theme="1"/>
      <name val="Calibri"/>
      <family val="2"/>
    </font>
    <font>
      <b/>
      <sz val="11"/>
      <color theme="1"/>
      <name val="Calibri"/>
      <family val="2"/>
    </font>
    <font>
      <b/>
      <sz val="11"/>
      <color rgb="FFFFFFFF"/>
      <name val="Calibri"/>
      <family val="2"/>
      <scheme val="minor"/>
    </font>
    <font>
      <u/>
      <sz val="11"/>
      <color theme="1"/>
      <name val="Calibri"/>
      <family val="2"/>
    </font>
    <font>
      <u/>
      <sz val="11"/>
      <color rgb="FF000000"/>
      <name val="Calibri"/>
      <family val="2"/>
    </font>
    <font>
      <sz val="11"/>
      <name val="Calibri"/>
      <family val="2"/>
      <scheme val="minor"/>
    </font>
    <font>
      <sz val="9"/>
      <color theme="1"/>
      <name val="Calibri"/>
      <family val="2"/>
    </font>
    <font>
      <b/>
      <sz val="11"/>
      <color theme="0"/>
      <name val="Calibri"/>
      <family val="2"/>
    </font>
    <font>
      <b/>
      <u/>
      <sz val="11"/>
      <color theme="1"/>
      <name val="Calibri"/>
      <family val="2"/>
      <scheme val="minor"/>
    </font>
    <font>
      <b/>
      <u/>
      <sz val="11"/>
      <color rgb="FFFFFFFF"/>
      <name val="Calibri"/>
      <family val="2"/>
      <scheme val="minor"/>
    </font>
    <font>
      <sz val="11"/>
      <color rgb="FF000000"/>
      <name val="Calibri"/>
      <family val="2"/>
      <scheme val="minor"/>
    </font>
    <font>
      <b/>
      <sz val="11"/>
      <color theme="0"/>
      <name val="Calibri"/>
      <family val="2"/>
      <scheme val="minor"/>
    </font>
    <font>
      <b/>
      <sz val="10"/>
      <color theme="1"/>
      <name val="Calibri"/>
      <family val="2"/>
    </font>
    <font>
      <sz val="10"/>
      <name val="Arial"/>
      <family val="2"/>
    </font>
    <font>
      <sz val="10"/>
      <color theme="1"/>
      <name val="Arial"/>
      <family val="2"/>
    </font>
    <font>
      <b/>
      <sz val="11"/>
      <color theme="0"/>
      <name val="Arial"/>
      <family val="2"/>
    </font>
    <font>
      <sz val="11"/>
      <color theme="0"/>
      <name val="Calibri"/>
      <family val="2"/>
      <scheme val="minor"/>
    </font>
    <font>
      <b/>
      <sz val="11"/>
      <name val="Calibri"/>
      <family val="2"/>
      <scheme val="minor"/>
    </font>
    <font>
      <b/>
      <sz val="12"/>
      <name val="Calibri"/>
      <family val="2"/>
    </font>
    <font>
      <sz val="11"/>
      <color rgb="FFC00000"/>
      <name val="Calibri"/>
      <family val="2"/>
      <scheme val="minor"/>
    </font>
    <font>
      <b/>
      <sz val="10"/>
      <color theme="0"/>
      <name val="Calibri"/>
      <family val="2"/>
      <scheme val="minor"/>
    </font>
    <font>
      <sz val="15"/>
      <color theme="1"/>
      <name val="Century Gothic"/>
      <family val="2"/>
    </font>
    <font>
      <sz val="16"/>
      <color theme="1"/>
      <name val="Century Gothic"/>
      <family val="2"/>
    </font>
    <font>
      <sz val="12"/>
      <color theme="1"/>
      <name val="Century Gothic"/>
      <family val="2"/>
    </font>
  </fonts>
  <fills count="29">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FFFF"/>
        <bgColor rgb="FFFFFFFF"/>
      </patternFill>
    </fill>
    <fill>
      <patternFill patternType="solid">
        <fgColor rgb="FFA5A5A5"/>
        <bgColor rgb="FFA5A5A5"/>
      </patternFill>
    </fill>
    <fill>
      <patternFill patternType="solid">
        <fgColor rgb="FF548DD4"/>
        <bgColor rgb="FF548DD4"/>
      </patternFill>
    </fill>
    <fill>
      <patternFill patternType="solid">
        <fgColor rgb="FF99CCFF"/>
        <bgColor rgb="FF99CCFF"/>
      </patternFill>
    </fill>
    <fill>
      <patternFill patternType="solid">
        <fgColor rgb="FFCC99FF"/>
        <bgColor rgb="FFCC99FF"/>
      </patternFill>
    </fill>
    <fill>
      <patternFill patternType="solid">
        <fgColor rgb="FF00FF00"/>
        <bgColor rgb="FF00FF00"/>
      </patternFill>
    </fill>
    <fill>
      <patternFill patternType="solid">
        <fgColor rgb="FF969696"/>
        <bgColor rgb="FF969696"/>
      </patternFill>
    </fill>
    <fill>
      <patternFill patternType="solid">
        <fgColor rgb="FF00B0F0"/>
        <bgColor rgb="FF00B0F0"/>
      </patternFill>
    </fill>
    <fill>
      <patternFill patternType="solid">
        <fgColor rgb="FF92D050"/>
        <bgColor rgb="FF92D050"/>
      </patternFill>
    </fill>
    <fill>
      <patternFill patternType="solid">
        <fgColor rgb="FFD99594"/>
        <bgColor rgb="FFD99594"/>
      </patternFill>
    </fill>
    <fill>
      <patternFill patternType="solid">
        <fgColor rgb="FFB2A1C7"/>
        <bgColor rgb="FFB2A1C7"/>
      </patternFill>
    </fill>
    <fill>
      <patternFill patternType="solid">
        <fgColor theme="4"/>
        <bgColor rgb="FF33CCCC"/>
      </patternFill>
    </fill>
    <fill>
      <patternFill patternType="solid">
        <fgColor theme="4"/>
        <bgColor indexed="64"/>
      </patternFill>
    </fill>
    <fill>
      <patternFill patternType="solid">
        <fgColor theme="0"/>
        <bgColor rgb="FFFFFF00"/>
      </patternFill>
    </fill>
    <fill>
      <patternFill patternType="solid">
        <fgColor theme="0"/>
        <bgColor rgb="FFFFFFFF"/>
      </patternFill>
    </fill>
    <fill>
      <patternFill patternType="solid">
        <fgColor theme="0"/>
        <bgColor rgb="FFFABF8F"/>
      </patternFill>
    </fill>
    <fill>
      <patternFill patternType="solid">
        <fgColor theme="4"/>
        <bgColor rgb="FFFFFFFF"/>
      </patternFill>
    </fill>
    <fill>
      <patternFill patternType="solid">
        <fgColor theme="4"/>
        <bgColor rgb="FFA5A5A5"/>
      </patternFill>
    </fill>
    <fill>
      <patternFill patternType="solid">
        <fgColor theme="0"/>
        <bgColor indexed="64"/>
      </patternFill>
    </fill>
    <fill>
      <patternFill patternType="solid">
        <fgColor theme="0"/>
        <bgColor rgb="FFA5A5A5"/>
      </patternFill>
    </fill>
    <fill>
      <patternFill patternType="solid">
        <fgColor rgb="FF548DD4"/>
        <bgColor indexed="64"/>
      </patternFill>
    </fill>
    <fill>
      <patternFill patternType="solid">
        <fgColor theme="0" tint="-0.34998626667073579"/>
        <bgColor indexed="64"/>
      </patternFill>
    </fill>
    <fill>
      <patternFill patternType="solid">
        <fgColor theme="0"/>
        <bgColor rgb="FFBFBFBF"/>
      </patternFill>
    </fill>
  </fills>
  <borders count="3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166" fontId="44" fillId="0" borderId="0" applyFont="0" applyFill="0" applyBorder="0" applyAlignment="0" applyProtection="0"/>
    <xf numFmtId="9" fontId="44" fillId="0" borderId="0" applyFont="0" applyFill="0" applyBorder="0" applyAlignment="0" applyProtection="0"/>
    <xf numFmtId="0" fontId="2" fillId="0" borderId="22"/>
    <xf numFmtId="44" fontId="2" fillId="0" borderId="22" applyFont="0" applyFill="0" applyBorder="0" applyAlignment="0" applyProtection="0"/>
    <xf numFmtId="9" fontId="2" fillId="0" borderId="22" applyFont="0" applyFill="0" applyBorder="0" applyAlignment="0" applyProtection="0"/>
    <xf numFmtId="43" fontId="2" fillId="0" borderId="22" applyFont="0" applyFill="0" applyBorder="0" applyAlignment="0" applyProtection="0"/>
  </cellStyleXfs>
  <cellXfs count="1062">
    <xf numFmtId="0" fontId="0" fillId="0" borderId="0" xfId="0" applyFont="1" applyAlignment="1"/>
    <xf numFmtId="0" fontId="6" fillId="0" borderId="0" xfId="0" applyFont="1"/>
    <xf numFmtId="0" fontId="7" fillId="0" borderId="0" xfId="0" applyFont="1"/>
    <xf numFmtId="0" fontId="9" fillId="0" borderId="0" xfId="0" applyFont="1"/>
    <xf numFmtId="0" fontId="10" fillId="0" borderId="0" xfId="0" applyFont="1" applyAlignment="1">
      <alignment horizontal="center"/>
    </xf>
    <xf numFmtId="0" fontId="11" fillId="0" borderId="0" xfId="0" applyFont="1" applyAlignment="1">
      <alignment vertical="center"/>
    </xf>
    <xf numFmtId="0" fontId="12" fillId="2" borderId="1" xfId="0" applyFont="1" applyFill="1" applyBorder="1" applyAlignment="1">
      <alignment horizontal="center" vertical="center"/>
    </xf>
    <xf numFmtId="0" fontId="14" fillId="0" borderId="0" xfId="0" applyFont="1" applyAlignment="1">
      <alignment vertical="center"/>
    </xf>
    <xf numFmtId="0" fontId="15" fillId="0" borderId="0" xfId="0" applyFont="1"/>
    <xf numFmtId="0" fontId="13" fillId="0" borderId="0" xfId="0" applyFont="1"/>
    <xf numFmtId="0" fontId="16" fillId="0" borderId="0" xfId="0" applyFont="1"/>
    <xf numFmtId="0" fontId="14" fillId="0" borderId="0" xfId="0" applyFont="1"/>
    <xf numFmtId="0" fontId="17" fillId="0" borderId="0" xfId="0" applyFont="1"/>
    <xf numFmtId="0" fontId="18" fillId="0" borderId="0" xfId="0" applyFont="1"/>
    <xf numFmtId="0" fontId="19" fillId="0" borderId="0" xfId="0" applyFont="1"/>
    <xf numFmtId="0" fontId="20" fillId="3" borderId="1" xfId="0" applyFont="1" applyFill="1" applyBorder="1"/>
    <xf numFmtId="0" fontId="7" fillId="3" borderId="1" xfId="0" applyFont="1" applyFill="1" applyBorder="1"/>
    <xf numFmtId="0" fontId="21" fillId="4" borderId="2" xfId="0" applyFont="1" applyFill="1" applyBorder="1" applyAlignment="1">
      <alignment horizontal="center" vertical="center"/>
    </xf>
    <xf numFmtId="0" fontId="21" fillId="4"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9" fillId="3" borderId="2" xfId="0" applyFont="1" applyFill="1" applyBorder="1" applyAlignment="1">
      <alignment vertical="center"/>
    </xf>
    <xf numFmtId="0" fontId="9" fillId="0" borderId="2" xfId="0" applyFont="1" applyBorder="1" applyAlignment="1">
      <alignment horizontal="center"/>
    </xf>
    <xf numFmtId="0" fontId="23" fillId="0" borderId="2" xfId="0" applyFont="1" applyBorder="1" applyAlignment="1">
      <alignment horizontal="center"/>
    </xf>
    <xf numFmtId="0" fontId="24" fillId="0" borderId="2" xfId="0" applyFont="1" applyBorder="1" applyAlignment="1">
      <alignment horizontal="center"/>
    </xf>
    <xf numFmtId="167" fontId="24" fillId="0" borderId="2" xfId="0" applyNumberFormat="1" applyFont="1" applyBorder="1" applyAlignment="1">
      <alignment horizontal="center"/>
    </xf>
    <xf numFmtId="0" fontId="25" fillId="0" borderId="0" xfId="0" applyFont="1" applyAlignment="1"/>
    <xf numFmtId="0" fontId="24" fillId="0" borderId="2" xfId="0" applyFont="1" applyBorder="1" applyAlignment="1">
      <alignment horizontal="center"/>
    </xf>
    <xf numFmtId="167" fontId="24" fillId="0" borderId="2" xfId="0" applyNumberFormat="1" applyFont="1" applyBorder="1" applyAlignment="1">
      <alignment horizontal="center"/>
    </xf>
    <xf numFmtId="0" fontId="9" fillId="6" borderId="2" xfId="0" applyFont="1" applyFill="1" applyBorder="1" applyAlignment="1">
      <alignment horizontal="center"/>
    </xf>
    <xf numFmtId="0" fontId="24" fillId="6" borderId="2" xfId="0" applyFont="1" applyFill="1" applyBorder="1" applyAlignment="1">
      <alignment horizontal="center"/>
    </xf>
    <xf numFmtId="0" fontId="9" fillId="3" borderId="2" xfId="0" applyFont="1" applyFill="1" applyBorder="1" applyAlignment="1">
      <alignment horizontal="left" vertical="top"/>
    </xf>
    <xf numFmtId="0" fontId="24" fillId="3" borderId="2" xfId="0" applyFont="1" applyFill="1" applyBorder="1" applyAlignment="1">
      <alignment vertical="center"/>
    </xf>
    <xf numFmtId="0" fontId="26" fillId="0" borderId="0" xfId="0" applyFont="1" applyAlignment="1">
      <alignment vertical="center"/>
    </xf>
    <xf numFmtId="0" fontId="13" fillId="0" borderId="0" xfId="0" applyFont="1" applyAlignment="1">
      <alignment horizontal="left" vertical="center"/>
    </xf>
    <xf numFmtId="0" fontId="27" fillId="6" borderId="1" xfId="0" applyFont="1" applyFill="1" applyBorder="1"/>
    <xf numFmtId="0" fontId="7" fillId="6" borderId="3" xfId="0" applyFont="1" applyFill="1" applyBorder="1"/>
    <xf numFmtId="0" fontId="7" fillId="0" borderId="4" xfId="0" applyFont="1" applyBorder="1" applyAlignment="1"/>
    <xf numFmtId="0" fontId="7" fillId="6" borderId="6" xfId="0" applyFont="1" applyFill="1" applyBorder="1"/>
    <xf numFmtId="0" fontId="29" fillId="6" borderId="6" xfId="0" applyFont="1" applyFill="1" applyBorder="1" applyAlignment="1">
      <alignment horizontal="right"/>
    </xf>
    <xf numFmtId="0" fontId="7" fillId="6" borderId="7" xfId="0" applyFont="1" applyFill="1" applyBorder="1"/>
    <xf numFmtId="0" fontId="31" fillId="0" borderId="0" xfId="0" applyFont="1" applyAlignment="1"/>
    <xf numFmtId="0" fontId="7" fillId="0" borderId="0" xfId="0" applyFont="1" applyAlignment="1"/>
    <xf numFmtId="49" fontId="29" fillId="6" borderId="8" xfId="0" applyNumberFormat="1" applyFont="1" applyFill="1" applyBorder="1" applyAlignment="1">
      <alignment horizontal="center"/>
    </xf>
    <xf numFmtId="49" fontId="29" fillId="6" borderId="5" xfId="0" applyNumberFormat="1" applyFont="1" applyFill="1" applyBorder="1" applyAlignment="1">
      <alignment horizontal="center"/>
    </xf>
    <xf numFmtId="44" fontId="7" fillId="6" borderId="0" xfId="0" applyNumberFormat="1" applyFont="1" applyFill="1"/>
    <xf numFmtId="0" fontId="35" fillId="6" borderId="1" xfId="0" applyFont="1" applyFill="1" applyBorder="1"/>
    <xf numFmtId="0" fontId="7" fillId="0" borderId="0" xfId="0" applyFont="1" applyAlignment="1"/>
    <xf numFmtId="0" fontId="28" fillId="0" borderId="0" xfId="0" applyFont="1" applyAlignment="1"/>
    <xf numFmtId="0" fontId="7" fillId="6" borderId="6" xfId="0" applyFont="1" applyFill="1" applyBorder="1"/>
    <xf numFmtId="0" fontId="29" fillId="6" borderId="6" xfId="0" applyFont="1" applyFill="1" applyBorder="1" applyAlignment="1">
      <alignment horizontal="right"/>
    </xf>
    <xf numFmtId="0" fontId="36" fillId="6" borderId="7" xfId="0" applyFont="1" applyFill="1" applyBorder="1"/>
    <xf numFmtId="0" fontId="7" fillId="6" borderId="7" xfId="0" applyFont="1" applyFill="1" applyBorder="1"/>
    <xf numFmtId="0" fontId="29" fillId="7" borderId="0" xfId="0" applyFont="1" applyFill="1"/>
    <xf numFmtId="0" fontId="7" fillId="6" borderId="0" xfId="0" applyFont="1" applyFill="1"/>
    <xf numFmtId="0" fontId="37" fillId="0" borderId="0" xfId="0" applyFont="1" applyAlignment="1"/>
    <xf numFmtId="0" fontId="38" fillId="6" borderId="0" xfId="0" applyFont="1" applyFill="1"/>
    <xf numFmtId="0" fontId="29" fillId="6" borderId="0" xfId="0" applyFont="1" applyFill="1" applyAlignment="1">
      <alignment horizontal="right"/>
    </xf>
    <xf numFmtId="0" fontId="39" fillId="0" borderId="0" xfId="0" applyFont="1" applyAlignment="1"/>
    <xf numFmtId="0" fontId="40" fillId="6" borderId="8" xfId="0" applyFont="1" applyFill="1" applyBorder="1" applyAlignment="1">
      <alignment horizontal="center"/>
    </xf>
    <xf numFmtId="0" fontId="29" fillId="6" borderId="5" xfId="0" applyFont="1" applyFill="1" applyBorder="1" applyAlignment="1">
      <alignment horizontal="center" vertical="center" wrapText="1"/>
    </xf>
    <xf numFmtId="0" fontId="29" fillId="6" borderId="5" xfId="0" applyFont="1" applyFill="1" applyBorder="1" applyAlignment="1">
      <alignment horizontal="center"/>
    </xf>
    <xf numFmtId="0" fontId="29" fillId="6" borderId="5" xfId="0" applyFont="1" applyFill="1" applyBorder="1" applyAlignment="1">
      <alignment horizontal="center" vertical="center"/>
    </xf>
    <xf numFmtId="169" fontId="29" fillId="6" borderId="5" xfId="0" applyNumberFormat="1" applyFont="1" applyFill="1" applyBorder="1" applyAlignment="1">
      <alignment horizontal="center"/>
    </xf>
    <xf numFmtId="0" fontId="41" fillId="8" borderId="2" xfId="0" applyFont="1" applyFill="1" applyBorder="1" applyAlignment="1">
      <alignment horizontal="center" vertical="center" wrapText="1"/>
    </xf>
    <xf numFmtId="0" fontId="29" fillId="9" borderId="2" xfId="0" applyFont="1" applyFill="1" applyBorder="1"/>
    <xf numFmtId="0" fontId="7" fillId="0" borderId="2" xfId="0" applyFont="1" applyBorder="1" applyAlignment="1">
      <alignment horizontal="left" vertical="center" wrapText="1"/>
    </xf>
    <xf numFmtId="0" fontId="7" fillId="0" borderId="2" xfId="0" applyFont="1" applyBorder="1"/>
    <xf numFmtId="0" fontId="29" fillId="7" borderId="2" xfId="0" applyFont="1" applyFill="1" applyBorder="1"/>
    <xf numFmtId="0" fontId="7" fillId="7" borderId="2" xfId="0" applyFont="1" applyFill="1" applyBorder="1"/>
    <xf numFmtId="0" fontId="7" fillId="7" borderId="2" xfId="0" applyFont="1" applyFill="1" applyBorder="1" applyAlignment="1">
      <alignment vertical="center"/>
    </xf>
    <xf numFmtId="169" fontId="29" fillId="7" borderId="2" xfId="0" applyNumberFormat="1" applyFont="1" applyFill="1" applyBorder="1" applyAlignment="1">
      <alignment horizontal="right"/>
    </xf>
    <xf numFmtId="41" fontId="7" fillId="6" borderId="2" xfId="0" applyNumberFormat="1" applyFont="1" applyFill="1" applyBorder="1" applyAlignment="1">
      <alignment horizontal="right"/>
    </xf>
    <xf numFmtId="41" fontId="29" fillId="6" borderId="2" xfId="0" applyNumberFormat="1" applyFont="1" applyFill="1" applyBorder="1" applyAlignment="1">
      <alignment horizontal="center"/>
    </xf>
    <xf numFmtId="0" fontId="7" fillId="6" borderId="2" xfId="0" applyFont="1" applyFill="1" applyBorder="1"/>
    <xf numFmtId="0" fontId="7" fillId="6" borderId="2" xfId="0" applyFont="1" applyFill="1" applyBorder="1" applyAlignment="1">
      <alignment horizontal="left" vertical="center" wrapText="1"/>
    </xf>
    <xf numFmtId="0" fontId="7" fillId="6" borderId="2" xfId="0" applyFont="1" applyFill="1" applyBorder="1" applyAlignment="1">
      <alignment horizontal="center"/>
    </xf>
    <xf numFmtId="9" fontId="7" fillId="6" borderId="2" xfId="0" applyNumberFormat="1" applyFont="1" applyFill="1" applyBorder="1" applyAlignment="1">
      <alignment horizontal="center"/>
    </xf>
    <xf numFmtId="8" fontId="7" fillId="6" borderId="2" xfId="0" applyNumberFormat="1" applyFont="1" applyFill="1" applyBorder="1" applyAlignment="1">
      <alignment horizontal="center"/>
    </xf>
    <xf numFmtId="44" fontId="25" fillId="6" borderId="2" xfId="0" applyNumberFormat="1" applyFont="1" applyFill="1" applyBorder="1" applyAlignment="1">
      <alignment horizontal="center"/>
    </xf>
    <xf numFmtId="0" fontId="7" fillId="0" borderId="2" xfId="0" applyFont="1" applyBorder="1" applyAlignment="1">
      <alignment horizontal="center"/>
    </xf>
    <xf numFmtId="170" fontId="7" fillId="0" borderId="2" xfId="0" applyNumberFormat="1" applyFont="1" applyBorder="1" applyAlignment="1">
      <alignment horizontal="center"/>
    </xf>
    <xf numFmtId="41" fontId="29" fillId="0" borderId="2" xfId="0" applyNumberFormat="1" applyFont="1" applyBorder="1" applyAlignment="1">
      <alignment horizontal="center"/>
    </xf>
    <xf numFmtId="44" fontId="25" fillId="0" borderId="2" xfId="0" applyNumberFormat="1" applyFont="1" applyBorder="1" applyAlignment="1">
      <alignment horizontal="center"/>
    </xf>
    <xf numFmtId="44" fontId="7" fillId="6" borderId="2" xfId="0" applyNumberFormat="1" applyFont="1" applyFill="1" applyBorder="1" applyAlignment="1">
      <alignment horizontal="center"/>
    </xf>
    <xf numFmtId="3" fontId="42" fillId="6" borderId="2" xfId="0" applyNumberFormat="1" applyFont="1" applyFill="1" applyBorder="1" applyAlignment="1">
      <alignment horizontal="center"/>
    </xf>
    <xf numFmtId="10" fontId="7" fillId="6" borderId="2" xfId="0" applyNumberFormat="1" applyFont="1" applyFill="1" applyBorder="1" applyAlignment="1">
      <alignment horizontal="center"/>
    </xf>
    <xf numFmtId="0" fontId="42" fillId="6" borderId="2" xfId="0" applyFont="1" applyFill="1" applyBorder="1" applyAlignment="1">
      <alignment horizontal="center"/>
    </xf>
    <xf numFmtId="8" fontId="7" fillId="0" borderId="2" xfId="0" applyNumberFormat="1" applyFont="1" applyBorder="1" applyAlignment="1">
      <alignment horizontal="center"/>
    </xf>
    <xf numFmtId="44" fontId="7" fillId="0" borderId="2" xfId="0" applyNumberFormat="1" applyFont="1" applyBorder="1" applyAlignment="1">
      <alignment horizontal="center"/>
    </xf>
    <xf numFmtId="44" fontId="29" fillId="6" borderId="2" xfId="0" applyNumberFormat="1" applyFont="1" applyFill="1" applyBorder="1" applyAlignment="1">
      <alignment horizontal="center"/>
    </xf>
    <xf numFmtId="9" fontId="7" fillId="6" borderId="2" xfId="0" applyNumberFormat="1" applyFont="1" applyFill="1" applyBorder="1" applyAlignment="1">
      <alignment horizontal="center" wrapText="1"/>
    </xf>
    <xf numFmtId="41" fontId="7" fillId="6" borderId="2" xfId="0" applyNumberFormat="1" applyFont="1" applyFill="1" applyBorder="1" applyAlignment="1">
      <alignment horizontal="center"/>
    </xf>
    <xf numFmtId="0" fontId="43" fillId="0" borderId="2" xfId="0" applyFont="1" applyBorder="1" applyAlignment="1">
      <alignment horizontal="center"/>
    </xf>
    <xf numFmtId="9" fontId="7" fillId="6" borderId="2" xfId="0" applyNumberFormat="1" applyFont="1" applyFill="1" applyBorder="1"/>
    <xf numFmtId="44" fontId="7" fillId="0" borderId="2" xfId="0" applyNumberFormat="1" applyFont="1" applyBorder="1"/>
    <xf numFmtId="0" fontId="29" fillId="10" borderId="2" xfId="0" applyFont="1" applyFill="1" applyBorder="1"/>
    <xf numFmtId="44" fontId="29" fillId="10" borderId="2" xfId="0" applyNumberFormat="1" applyFont="1" applyFill="1" applyBorder="1" applyAlignment="1">
      <alignment horizontal="center"/>
    </xf>
    <xf numFmtId="0" fontId="29" fillId="11" borderId="2" xfId="0" applyFont="1" applyFill="1" applyBorder="1"/>
    <xf numFmtId="44" fontId="7" fillId="11" borderId="2" xfId="0" applyNumberFormat="1" applyFont="1" applyFill="1" applyBorder="1" applyAlignment="1">
      <alignment horizontal="center"/>
    </xf>
    <xf numFmtId="9" fontId="29" fillId="6" borderId="2" xfId="0" applyNumberFormat="1" applyFont="1" applyFill="1" applyBorder="1" applyAlignment="1">
      <alignment horizontal="center"/>
    </xf>
    <xf numFmtId="0" fontId="33" fillId="8" borderId="2" xfId="0" applyFont="1" applyFill="1" applyBorder="1"/>
    <xf numFmtId="0" fontId="33" fillId="8" borderId="2" xfId="0" applyFont="1" applyFill="1" applyBorder="1" applyAlignment="1">
      <alignment horizontal="center"/>
    </xf>
    <xf numFmtId="0" fontId="7" fillId="8" borderId="2" xfId="0" applyFont="1" applyFill="1" applyBorder="1"/>
    <xf numFmtId="0" fontId="33" fillId="8" borderId="2" xfId="0" applyFont="1" applyFill="1" applyBorder="1" applyAlignment="1">
      <alignment horizontal="center" vertical="center"/>
    </xf>
    <xf numFmtId="169" fontId="33" fillId="8" borderId="2" xfId="0" applyNumberFormat="1" applyFont="1" applyFill="1" applyBorder="1" applyAlignment="1">
      <alignment horizontal="right"/>
    </xf>
    <xf numFmtId="44" fontId="29" fillId="7" borderId="2" xfId="0" applyNumberFormat="1" applyFont="1" applyFill="1" applyBorder="1" applyAlignment="1">
      <alignment horizontal="center"/>
    </xf>
    <xf numFmtId="44" fontId="7" fillId="6" borderId="2" xfId="0" applyNumberFormat="1" applyFont="1" applyFill="1" applyBorder="1"/>
    <xf numFmtId="9" fontId="7" fillId="7" borderId="2" xfId="0" applyNumberFormat="1" applyFont="1" applyFill="1" applyBorder="1"/>
    <xf numFmtId="0" fontId="7" fillId="0" borderId="2" xfId="0" applyFont="1" applyBorder="1" applyAlignment="1"/>
    <xf numFmtId="0" fontId="44" fillId="0" borderId="2" xfId="0" applyFont="1" applyBorder="1" applyAlignment="1"/>
    <xf numFmtId="0" fontId="29" fillId="6" borderId="2" xfId="0" applyFont="1" applyFill="1" applyBorder="1"/>
    <xf numFmtId="0" fontId="43" fillId="6" borderId="0" xfId="0" applyFont="1" applyFill="1"/>
    <xf numFmtId="0" fontId="33" fillId="6" borderId="2" xfId="0" applyFont="1" applyFill="1" applyBorder="1"/>
    <xf numFmtId="0" fontId="33" fillId="6" borderId="2" xfId="0" applyFont="1" applyFill="1" applyBorder="1" applyAlignment="1">
      <alignment horizontal="center"/>
    </xf>
    <xf numFmtId="0" fontId="33" fillId="6" borderId="2" xfId="0" applyFont="1" applyFill="1" applyBorder="1" applyAlignment="1">
      <alignment horizontal="center" vertical="center"/>
    </xf>
    <xf numFmtId="169" fontId="33" fillId="6" borderId="2" xfId="0" applyNumberFormat="1" applyFont="1" applyFill="1" applyBorder="1" applyAlignment="1">
      <alignment horizontal="right"/>
    </xf>
    <xf numFmtId="0" fontId="7" fillId="0" borderId="0" xfId="0" applyFont="1" applyAlignment="1">
      <alignment horizontal="center"/>
    </xf>
    <xf numFmtId="169" fontId="7" fillId="0" borderId="0" xfId="0" applyNumberFormat="1" applyFont="1" applyAlignment="1">
      <alignment horizontal="center"/>
    </xf>
    <xf numFmtId="0" fontId="7" fillId="6" borderId="6" xfId="0" applyFont="1" applyFill="1" applyBorder="1" applyAlignment="1">
      <alignment horizontal="center"/>
    </xf>
    <xf numFmtId="169" fontId="7" fillId="6" borderId="6" xfId="0" applyNumberFormat="1" applyFont="1" applyFill="1" applyBorder="1" applyAlignment="1">
      <alignment horizontal="center"/>
    </xf>
    <xf numFmtId="169" fontId="41" fillId="8" borderId="2" xfId="0" applyNumberFormat="1" applyFont="1" applyFill="1" applyBorder="1" applyAlignment="1">
      <alignment horizontal="center" vertical="center" wrapText="1"/>
    </xf>
    <xf numFmtId="169" fontId="7" fillId="7" borderId="2" xfId="0" applyNumberFormat="1" applyFont="1" applyFill="1" applyBorder="1" applyAlignment="1">
      <alignment horizontal="center"/>
    </xf>
    <xf numFmtId="169" fontId="7" fillId="6" borderId="2" xfId="0" applyNumberFormat="1" applyFont="1" applyFill="1" applyBorder="1" applyAlignment="1">
      <alignment horizontal="center"/>
    </xf>
    <xf numFmtId="169" fontId="29" fillId="6" borderId="2" xfId="0" applyNumberFormat="1" applyFont="1" applyFill="1" applyBorder="1" applyAlignment="1">
      <alignment horizontal="center"/>
    </xf>
    <xf numFmtId="169" fontId="7" fillId="6" borderId="2" xfId="0" applyNumberFormat="1" applyFont="1" applyFill="1" applyBorder="1"/>
    <xf numFmtId="169" fontId="33" fillId="8" borderId="2" xfId="0" applyNumberFormat="1" applyFont="1" applyFill="1" applyBorder="1" applyAlignment="1">
      <alignment horizontal="center"/>
    </xf>
    <xf numFmtId="0" fontId="43" fillId="0" borderId="0" xfId="0" applyFont="1" applyAlignment="1">
      <alignment horizontal="center"/>
    </xf>
    <xf numFmtId="169" fontId="43" fillId="0" borderId="0" xfId="0" applyNumberFormat="1" applyFont="1" applyAlignment="1">
      <alignment horizontal="center"/>
    </xf>
    <xf numFmtId="0" fontId="45" fillId="6" borderId="7" xfId="0" applyFont="1" applyFill="1" applyBorder="1"/>
    <xf numFmtId="0" fontId="7" fillId="0" borderId="0" xfId="0" applyFont="1" applyAlignment="1">
      <alignment horizontal="center"/>
    </xf>
    <xf numFmtId="0" fontId="29" fillId="0" borderId="0" xfId="0" applyFont="1" applyAlignment="1"/>
    <xf numFmtId="0" fontId="7" fillId="0" borderId="0" xfId="0" applyFont="1" applyAlignment="1">
      <alignment vertical="center"/>
    </xf>
    <xf numFmtId="169" fontId="7" fillId="0" borderId="0" xfId="0" applyNumberFormat="1" applyFont="1" applyAlignment="1">
      <alignment horizontal="right"/>
    </xf>
    <xf numFmtId="0" fontId="46" fillId="6" borderId="1" xfId="0" applyFont="1" applyFill="1" applyBorder="1"/>
    <xf numFmtId="0" fontId="7" fillId="6" borderId="6" xfId="0" applyFont="1" applyFill="1" applyBorder="1" applyAlignment="1">
      <alignment vertical="center"/>
    </xf>
    <xf numFmtId="169" fontId="29" fillId="6" borderId="6" xfId="0" applyNumberFormat="1" applyFont="1" applyFill="1" applyBorder="1" applyAlignment="1">
      <alignment horizontal="right"/>
    </xf>
    <xf numFmtId="169" fontId="7" fillId="6" borderId="6" xfId="0" applyNumberFormat="1" applyFont="1" applyFill="1" applyBorder="1" applyAlignment="1">
      <alignment horizontal="right"/>
    </xf>
    <xf numFmtId="0" fontId="47" fillId="6" borderId="7" xfId="0" applyFont="1" applyFill="1" applyBorder="1" applyAlignment="1">
      <alignment horizontal="center"/>
    </xf>
    <xf numFmtId="0" fontId="7" fillId="6" borderId="2" xfId="0" applyFont="1" applyFill="1" applyBorder="1" applyAlignment="1">
      <alignment vertical="center"/>
    </xf>
    <xf numFmtId="169" fontId="29" fillId="6" borderId="2" xfId="0" applyNumberFormat="1" applyFont="1" applyFill="1" applyBorder="1" applyAlignment="1">
      <alignment horizontal="right"/>
    </xf>
    <xf numFmtId="0" fontId="7" fillId="6" borderId="2" xfId="0" applyFont="1" applyFill="1" applyBorder="1" applyAlignment="1">
      <alignment vertical="center" wrapText="1"/>
    </xf>
    <xf numFmtId="0" fontId="7" fillId="6" borderId="2" xfId="0" applyFont="1" applyFill="1" applyBorder="1" applyAlignment="1">
      <alignment horizontal="center" vertical="center"/>
    </xf>
    <xf numFmtId="9" fontId="7" fillId="6" borderId="2" xfId="0" applyNumberFormat="1" applyFont="1" applyFill="1" applyBorder="1" applyAlignment="1">
      <alignment horizontal="center" vertical="center"/>
    </xf>
    <xf numFmtId="0" fontId="7" fillId="6" borderId="2" xfId="0" applyFont="1" applyFill="1" applyBorder="1" applyAlignment="1">
      <alignment horizontal="center" vertical="center" wrapText="1"/>
    </xf>
    <xf numFmtId="169" fontId="7" fillId="6" borderId="2" xfId="0" applyNumberFormat="1" applyFont="1" applyFill="1" applyBorder="1" applyAlignment="1">
      <alignment horizontal="right" vertical="center"/>
    </xf>
    <xf numFmtId="0" fontId="43" fillId="0" borderId="0" xfId="0" applyFont="1" applyAlignment="1">
      <alignment vertical="center"/>
    </xf>
    <xf numFmtId="10" fontId="7" fillId="6" borderId="2" xfId="0" applyNumberFormat="1" applyFont="1" applyFill="1" applyBorder="1" applyAlignment="1">
      <alignment horizontal="center" vertical="center"/>
    </xf>
    <xf numFmtId="0" fontId="7" fillId="6" borderId="2" xfId="0" applyFont="1" applyFill="1" applyBorder="1" applyAlignment="1">
      <alignment horizontal="center" wrapText="1"/>
    </xf>
    <xf numFmtId="169" fontId="7" fillId="6" borderId="2" xfId="0" applyNumberFormat="1" applyFont="1" applyFill="1" applyBorder="1" applyAlignment="1">
      <alignment horizontal="right"/>
    </xf>
    <xf numFmtId="0" fontId="29" fillId="6" borderId="2" xfId="0" applyFont="1" applyFill="1" applyBorder="1" applyAlignment="1">
      <alignment horizontal="center" vertical="center"/>
    </xf>
    <xf numFmtId="0" fontId="25" fillId="6" borderId="2" xfId="0" applyFont="1" applyFill="1" applyBorder="1" applyAlignment="1">
      <alignment horizontal="center" vertical="center" wrapText="1"/>
    </xf>
    <xf numFmtId="169" fontId="43" fillId="0" borderId="0" xfId="0" applyNumberFormat="1" applyFont="1" applyAlignment="1">
      <alignment horizontal="right"/>
    </xf>
    <xf numFmtId="0" fontId="48" fillId="6"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center" vertical="center"/>
    </xf>
    <xf numFmtId="0" fontId="29" fillId="6" borderId="0" xfId="0" applyFont="1" applyFill="1" applyAlignment="1">
      <alignment horizontal="center" vertical="center"/>
    </xf>
    <xf numFmtId="0" fontId="7" fillId="6" borderId="0" xfId="0" applyFont="1" applyFill="1" applyAlignment="1">
      <alignment horizontal="center" vertical="center"/>
    </xf>
    <xf numFmtId="49" fontId="29" fillId="6" borderId="0" xfId="0" applyNumberFormat="1" applyFont="1" applyFill="1" applyAlignment="1">
      <alignment horizontal="center" vertical="center"/>
    </xf>
    <xf numFmtId="0" fontId="33" fillId="8" borderId="2" xfId="0" applyFont="1" applyFill="1" applyBorder="1" applyAlignment="1">
      <alignment horizontal="center" vertical="center" wrapText="1"/>
    </xf>
    <xf numFmtId="0" fontId="29" fillId="7" borderId="2" xfId="0" applyFont="1" applyFill="1" applyBorder="1" applyAlignment="1">
      <alignment horizontal="left" vertical="center"/>
    </xf>
    <xf numFmtId="0" fontId="7" fillId="7" borderId="2" xfId="0" applyFont="1" applyFill="1" applyBorder="1" applyAlignment="1">
      <alignment horizontal="center" vertical="center"/>
    </xf>
    <xf numFmtId="174" fontId="29" fillId="7" borderId="2" xfId="0" applyNumberFormat="1" applyFont="1" applyFill="1" applyBorder="1" applyAlignment="1">
      <alignment horizontal="center" vertical="center"/>
    </xf>
    <xf numFmtId="0" fontId="7" fillId="6" borderId="2" xfId="0" applyFont="1" applyFill="1" applyBorder="1" applyAlignment="1">
      <alignment horizontal="left" vertical="center"/>
    </xf>
    <xf numFmtId="174" fontId="7" fillId="6" borderId="2" xfId="0" applyNumberFormat="1" applyFont="1" applyFill="1" applyBorder="1" applyAlignment="1">
      <alignment horizontal="center" vertical="center"/>
    </xf>
    <xf numFmtId="9" fontId="7" fillId="7" borderId="2" xfId="0" applyNumberFormat="1" applyFont="1" applyFill="1" applyBorder="1" applyAlignment="1">
      <alignment horizontal="center" vertical="center"/>
    </xf>
    <xf numFmtId="0" fontId="49" fillId="0" borderId="2" xfId="0" applyFont="1" applyBorder="1" applyAlignment="1">
      <alignment horizontal="left" vertical="center" wrapText="1"/>
    </xf>
    <xf numFmtId="0" fontId="7" fillId="0" borderId="2" xfId="0" applyFont="1" applyBorder="1" applyAlignment="1">
      <alignment horizontal="center" vertical="center"/>
    </xf>
    <xf numFmtId="9" fontId="7" fillId="0" borderId="2" xfId="0" applyNumberFormat="1" applyFont="1" applyBorder="1" applyAlignment="1">
      <alignment horizontal="center" vertical="center"/>
    </xf>
    <xf numFmtId="174" fontId="7" fillId="0" borderId="2" xfId="0" applyNumberFormat="1" applyFont="1" applyBorder="1" applyAlignment="1">
      <alignment horizontal="center" vertical="center"/>
    </xf>
    <xf numFmtId="0" fontId="29" fillId="7" borderId="2" xfId="0" applyFont="1" applyFill="1" applyBorder="1" applyAlignment="1">
      <alignment horizontal="left" vertical="center" wrapText="1"/>
    </xf>
    <xf numFmtId="0" fontId="50" fillId="6" borderId="2" xfId="0" applyFont="1" applyFill="1" applyBorder="1" applyAlignment="1">
      <alignment horizontal="left" vertical="center" wrapText="1"/>
    </xf>
    <xf numFmtId="0" fontId="51" fillId="6" borderId="2" xfId="0" applyFont="1" applyFill="1" applyBorder="1" applyAlignment="1">
      <alignment horizontal="left" vertical="center" wrapText="1"/>
    </xf>
    <xf numFmtId="0" fontId="33" fillId="8" borderId="2" xfId="0" applyFont="1" applyFill="1" applyBorder="1" applyAlignment="1">
      <alignment horizontal="left" vertical="center" wrapText="1"/>
    </xf>
    <xf numFmtId="9" fontId="7" fillId="8" borderId="2" xfId="0" applyNumberFormat="1" applyFont="1" applyFill="1" applyBorder="1" applyAlignment="1">
      <alignment horizontal="center" vertical="center"/>
    </xf>
    <xf numFmtId="174" fontId="33" fillId="8" borderId="2" xfId="0" applyNumberFormat="1" applyFont="1" applyFill="1" applyBorder="1" applyAlignment="1">
      <alignment horizontal="center" vertical="center"/>
    </xf>
    <xf numFmtId="0" fontId="43" fillId="0" borderId="0" xfId="0" applyFont="1" applyAlignment="1">
      <alignment horizontal="center" vertical="center"/>
    </xf>
    <xf numFmtId="0" fontId="53" fillId="6" borderId="2" xfId="0" applyFont="1" applyFill="1" applyBorder="1"/>
    <xf numFmtId="0" fontId="29" fillId="0" borderId="2" xfId="0" applyFont="1" applyBorder="1"/>
    <xf numFmtId="9" fontId="7" fillId="8" borderId="2" xfId="0" applyNumberFormat="1" applyFont="1" applyFill="1" applyBorder="1"/>
    <xf numFmtId="44" fontId="33" fillId="8" borderId="2" xfId="0" applyNumberFormat="1" applyFont="1" applyFill="1" applyBorder="1" applyAlignment="1">
      <alignment horizontal="center"/>
    </xf>
    <xf numFmtId="0" fontId="56" fillId="6" borderId="1" xfId="0" applyFont="1" applyFill="1" applyBorder="1" applyAlignment="1"/>
    <xf numFmtId="0" fontId="7" fillId="6" borderId="3" xfId="0" applyFont="1" applyFill="1" applyBorder="1" applyAlignment="1">
      <alignment horizontal="center"/>
    </xf>
    <xf numFmtId="169" fontId="7" fillId="0" borderId="0" xfId="0" applyNumberFormat="1" applyFont="1" applyAlignment="1"/>
    <xf numFmtId="0" fontId="29" fillId="0" borderId="0" xfId="0" applyFont="1" applyAlignment="1">
      <alignment horizontal="right"/>
    </xf>
    <xf numFmtId="169" fontId="7" fillId="6" borderId="6" xfId="0" applyNumberFormat="1" applyFont="1" applyFill="1" applyBorder="1"/>
    <xf numFmtId="0" fontId="54" fillId="6" borderId="0" xfId="0" applyFont="1" applyFill="1" applyAlignment="1">
      <alignment horizontal="center"/>
    </xf>
    <xf numFmtId="0" fontId="33" fillId="8" borderId="2" xfId="0" applyFont="1" applyFill="1" applyBorder="1" applyAlignment="1">
      <alignment horizontal="center"/>
    </xf>
    <xf numFmtId="0" fontId="25" fillId="6" borderId="0" xfId="0" applyFont="1" applyFill="1"/>
    <xf numFmtId="0" fontId="7" fillId="7" borderId="2" xfId="0" applyFont="1" applyFill="1" applyBorder="1" applyAlignment="1">
      <alignment horizontal="center"/>
    </xf>
    <xf numFmtId="171" fontId="7" fillId="0" borderId="2" xfId="0" applyNumberFormat="1" applyFont="1" applyBorder="1" applyAlignment="1">
      <alignment horizontal="center"/>
    </xf>
    <xf numFmtId="10" fontId="7" fillId="0" borderId="2" xfId="0" applyNumberFormat="1" applyFont="1" applyBorder="1" applyAlignment="1">
      <alignment horizontal="center"/>
    </xf>
    <xf numFmtId="176" fontId="7" fillId="0" borderId="2" xfId="0" applyNumberFormat="1" applyFont="1" applyBorder="1" applyAlignment="1">
      <alignment horizontal="center"/>
    </xf>
    <xf numFmtId="169" fontId="7" fillId="0" borderId="2" xfId="0" applyNumberFormat="1" applyFont="1" applyBorder="1"/>
    <xf numFmtId="0" fontId="7" fillId="6" borderId="0" xfId="0" applyFont="1" applyFill="1" applyAlignment="1">
      <alignment vertical="top"/>
    </xf>
    <xf numFmtId="0" fontId="33" fillId="6" borderId="4" xfId="0" applyFont="1" applyFill="1" applyBorder="1" applyAlignment="1">
      <alignment horizontal="center"/>
    </xf>
    <xf numFmtId="4" fontId="7" fillId="0" borderId="2" xfId="0" applyNumberFormat="1" applyFont="1" applyBorder="1" applyAlignment="1">
      <alignment horizontal="center"/>
    </xf>
    <xf numFmtId="169" fontId="7" fillId="0" borderId="2" xfId="0" applyNumberFormat="1" applyFont="1" applyBorder="1" applyAlignment="1">
      <alignment horizontal="center"/>
    </xf>
    <xf numFmtId="0" fontId="33" fillId="6" borderId="0" xfId="0" applyFont="1" applyFill="1" applyAlignment="1">
      <alignment horizontal="center"/>
    </xf>
    <xf numFmtId="0" fontId="57" fillId="6" borderId="0" xfId="0" applyFont="1" applyFill="1"/>
    <xf numFmtId="0" fontId="7" fillId="0" borderId="2" xfId="0" applyFont="1" applyBorder="1" applyAlignment="1">
      <alignment horizontal="center" wrapText="1"/>
    </xf>
    <xf numFmtId="176" fontId="7" fillId="6" borderId="0" xfId="0" applyNumberFormat="1" applyFont="1" applyFill="1"/>
    <xf numFmtId="0" fontId="33" fillId="6" borderId="9" xfId="0" applyFont="1" applyFill="1" applyBorder="1" applyAlignment="1">
      <alignment horizontal="center"/>
    </xf>
    <xf numFmtId="169" fontId="33" fillId="6" borderId="9" xfId="0" applyNumberFormat="1" applyFont="1" applyFill="1" applyBorder="1" applyAlignment="1">
      <alignment horizontal="center"/>
    </xf>
    <xf numFmtId="169" fontId="43" fillId="0" borderId="0" xfId="0" applyNumberFormat="1" applyFont="1"/>
    <xf numFmtId="0" fontId="29" fillId="6" borderId="8" xfId="0" applyFont="1" applyFill="1" applyBorder="1" applyAlignment="1">
      <alignment horizontal="center"/>
    </xf>
    <xf numFmtId="169" fontId="29" fillId="6" borderId="5" xfId="0" applyNumberFormat="1" applyFont="1" applyFill="1" applyBorder="1" applyAlignment="1">
      <alignment horizontal="right"/>
    </xf>
    <xf numFmtId="0" fontId="7" fillId="6" borderId="2" xfId="0" applyFont="1" applyFill="1" applyBorder="1" applyAlignment="1"/>
    <xf numFmtId="0" fontId="7" fillId="6" borderId="6" xfId="0" applyFont="1" applyFill="1" applyBorder="1" applyAlignment="1"/>
    <xf numFmtId="0" fontId="7" fillId="8" borderId="2" xfId="0" applyFont="1" applyFill="1" applyBorder="1" applyAlignment="1">
      <alignment horizontal="center"/>
    </xf>
    <xf numFmtId="4" fontId="7" fillId="0" borderId="0" xfId="0" applyNumberFormat="1" applyFont="1" applyAlignment="1">
      <alignment horizontal="right"/>
    </xf>
    <xf numFmtId="169" fontId="19" fillId="0" borderId="0" xfId="0" applyNumberFormat="1" applyFont="1" applyAlignment="1">
      <alignment horizontal="right"/>
    </xf>
    <xf numFmtId="0" fontId="31" fillId="0" borderId="0" xfId="0" applyFont="1" applyAlignment="1"/>
    <xf numFmtId="9" fontId="7" fillId="7" borderId="2" xfId="0" applyNumberFormat="1" applyFont="1" applyFill="1" applyBorder="1" applyAlignment="1">
      <alignment horizontal="center"/>
    </xf>
    <xf numFmtId="0" fontId="58" fillId="6" borderId="0" xfId="0" applyFont="1" applyFill="1" applyAlignment="1"/>
    <xf numFmtId="44" fontId="7" fillId="7" borderId="2" xfId="0" applyNumberFormat="1" applyFont="1" applyFill="1" applyBorder="1"/>
    <xf numFmtId="43" fontId="7" fillId="6" borderId="2" xfId="0" applyNumberFormat="1" applyFont="1" applyFill="1" applyBorder="1"/>
    <xf numFmtId="44" fontId="33" fillId="6" borderId="2" xfId="0" applyNumberFormat="1" applyFont="1" applyFill="1" applyBorder="1" applyAlignment="1">
      <alignment horizontal="center"/>
    </xf>
    <xf numFmtId="44" fontId="7" fillId="8" borderId="2" xfId="0" applyNumberFormat="1" applyFont="1" applyFill="1" applyBorder="1"/>
    <xf numFmtId="0" fontId="59" fillId="3" borderId="1" xfId="0" applyFont="1" applyFill="1" applyBorder="1" applyAlignment="1">
      <alignment vertical="center"/>
    </xf>
    <xf numFmtId="0" fontId="60" fillId="3" borderId="1" xfId="0" applyFont="1" applyFill="1" applyBorder="1" applyAlignment="1">
      <alignment vertical="center"/>
    </xf>
    <xf numFmtId="169" fontId="7" fillId="0" borderId="0" xfId="0" applyNumberFormat="1" applyFont="1" applyAlignment="1">
      <alignment horizontal="right"/>
    </xf>
    <xf numFmtId="0" fontId="29" fillId="3" borderId="1" xfId="0" applyFont="1" applyFill="1" applyBorder="1" applyAlignment="1">
      <alignment vertical="center"/>
    </xf>
    <xf numFmtId="0" fontId="29" fillId="3" borderId="1" xfId="0" applyFont="1" applyFill="1" applyBorder="1" applyAlignment="1">
      <alignment horizontal="center" vertical="center"/>
    </xf>
    <xf numFmtId="169" fontId="29" fillId="3" borderId="1" xfId="0" applyNumberFormat="1" applyFont="1" applyFill="1" applyBorder="1" applyAlignment="1">
      <alignment horizontal="right" vertical="center"/>
    </xf>
    <xf numFmtId="0" fontId="61" fillId="3" borderId="1" xfId="0" applyFont="1" applyFill="1" applyBorder="1" applyAlignment="1">
      <alignment vertical="center"/>
    </xf>
    <xf numFmtId="49" fontId="29" fillId="3" borderId="1" xfId="0" applyNumberFormat="1" applyFont="1" applyFill="1" applyBorder="1" applyAlignment="1">
      <alignment horizontal="center" vertical="center"/>
    </xf>
    <xf numFmtId="169" fontId="29" fillId="3" borderId="1" xfId="0" applyNumberFormat="1" applyFont="1" applyFill="1" applyBorder="1" applyAlignment="1">
      <alignment horizontal="center" vertical="center"/>
    </xf>
    <xf numFmtId="0" fontId="64" fillId="0" borderId="0" xfId="0" applyFont="1"/>
    <xf numFmtId="0" fontId="63" fillId="8" borderId="2" xfId="0" applyFont="1" applyFill="1" applyBorder="1" applyAlignment="1">
      <alignment horizontal="center" vertical="center" wrapText="1"/>
    </xf>
    <xf numFmtId="0" fontId="29" fillId="7" borderId="2" xfId="0" applyFont="1" applyFill="1" applyBorder="1" applyAlignment="1">
      <alignment vertical="center"/>
    </xf>
    <xf numFmtId="0" fontId="29" fillId="7" borderId="2" xfId="0" applyFont="1" applyFill="1" applyBorder="1" applyAlignment="1">
      <alignment horizontal="center" vertical="center"/>
    </xf>
    <xf numFmtId="169" fontId="29" fillId="7" borderId="2" xfId="0" applyNumberFormat="1" applyFont="1" applyFill="1" applyBorder="1" applyAlignment="1">
      <alignment horizontal="right" vertical="center"/>
    </xf>
    <xf numFmtId="0" fontId="7" fillId="3" borderId="2" xfId="0" applyFont="1" applyFill="1" applyBorder="1" applyAlignment="1">
      <alignment vertical="center"/>
    </xf>
    <xf numFmtId="0" fontId="29" fillId="3" borderId="2" xfId="0" applyFont="1" applyFill="1" applyBorder="1" applyAlignment="1">
      <alignment horizontal="center" vertical="center"/>
    </xf>
    <xf numFmtId="9" fontId="29" fillId="3" borderId="2" xfId="0" applyNumberFormat="1" applyFont="1" applyFill="1" applyBorder="1" applyAlignment="1">
      <alignment horizontal="center" vertical="center"/>
    </xf>
    <xf numFmtId="169" fontId="29" fillId="3" borderId="2" xfId="0" applyNumberFormat="1" applyFont="1" applyFill="1" applyBorder="1" applyAlignment="1">
      <alignment horizontal="right" vertical="center"/>
    </xf>
    <xf numFmtId="9" fontId="29" fillId="7" borderId="2" xfId="0" applyNumberFormat="1" applyFont="1" applyFill="1" applyBorder="1" applyAlignment="1">
      <alignment horizontal="center" vertical="center"/>
    </xf>
    <xf numFmtId="10" fontId="7" fillId="3" borderId="2" xfId="0" applyNumberFormat="1" applyFont="1" applyFill="1" applyBorder="1" applyAlignment="1">
      <alignment horizontal="center" vertical="center"/>
    </xf>
    <xf numFmtId="44"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169" fontId="7" fillId="3" borderId="2" xfId="0" applyNumberFormat="1" applyFont="1" applyFill="1" applyBorder="1" applyAlignment="1">
      <alignment horizontal="right" vertical="center"/>
    </xf>
    <xf numFmtId="4" fontId="7" fillId="3" borderId="2" xfId="0" applyNumberFormat="1" applyFont="1" applyFill="1" applyBorder="1" applyAlignment="1">
      <alignment horizontal="center" vertical="center"/>
    </xf>
    <xf numFmtId="0" fontId="29" fillId="3" borderId="2" xfId="0" applyFont="1" applyFill="1" applyBorder="1" applyAlignment="1">
      <alignment vertical="center"/>
    </xf>
    <xf numFmtId="0" fontId="62" fillId="8" borderId="2" xfId="0" applyFont="1" applyFill="1" applyBorder="1" applyAlignment="1">
      <alignment horizontal="left" vertical="center"/>
    </xf>
    <xf numFmtId="0" fontId="62" fillId="8" borderId="2" xfId="0" applyFont="1" applyFill="1" applyBorder="1" applyAlignment="1">
      <alignment horizontal="center" vertical="center"/>
    </xf>
    <xf numFmtId="9" fontId="62" fillId="8" borderId="2" xfId="0" applyNumberFormat="1" applyFont="1" applyFill="1" applyBorder="1" applyAlignment="1">
      <alignment horizontal="center" vertical="center"/>
    </xf>
    <xf numFmtId="169" fontId="62" fillId="8" borderId="2" xfId="0" applyNumberFormat="1"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vertical="center"/>
    </xf>
    <xf numFmtId="0" fontId="7" fillId="3" borderId="1" xfId="0" applyFont="1" applyFill="1" applyBorder="1" applyAlignment="1">
      <alignment horizontal="center" vertical="center"/>
    </xf>
    <xf numFmtId="169" fontId="7" fillId="3" borderId="1" xfId="0" applyNumberFormat="1" applyFont="1" applyFill="1" applyBorder="1" applyAlignment="1">
      <alignment horizontal="right" vertical="center"/>
    </xf>
    <xf numFmtId="0" fontId="29" fillId="6" borderId="2" xfId="0" applyFont="1" applyFill="1" applyBorder="1" applyAlignment="1">
      <alignment horizontal="center"/>
    </xf>
    <xf numFmtId="0" fontId="7" fillId="6" borderId="2" xfId="0" applyFont="1" applyFill="1" applyBorder="1" applyAlignment="1">
      <alignment wrapText="1"/>
    </xf>
    <xf numFmtId="10" fontId="29" fillId="6" borderId="2" xfId="0" applyNumberFormat="1" applyFont="1" applyFill="1" applyBorder="1" applyAlignment="1">
      <alignment horizontal="center"/>
    </xf>
    <xf numFmtId="0" fontId="33" fillId="8" borderId="2" xfId="0" applyFont="1" applyFill="1" applyBorder="1" applyAlignment="1">
      <alignment horizontal="center"/>
    </xf>
    <xf numFmtId="0" fontId="65" fillId="6" borderId="7" xfId="0" applyFont="1" applyFill="1" applyBorder="1"/>
    <xf numFmtId="0" fontId="7" fillId="0" borderId="0" xfId="0" applyFont="1" applyAlignment="1">
      <alignment horizontal="center"/>
    </xf>
    <xf numFmtId="0" fontId="7" fillId="0" borderId="0" xfId="0" applyFont="1"/>
    <xf numFmtId="0" fontId="7" fillId="6" borderId="0" xfId="0" applyFont="1" applyFill="1" applyAlignment="1">
      <alignment horizontal="center" wrapText="1"/>
    </xf>
    <xf numFmtId="49" fontId="29" fillId="3" borderId="19" xfId="0" applyNumberFormat="1" applyFont="1" applyFill="1" applyBorder="1" applyAlignment="1">
      <alignment horizontal="center" vertical="center"/>
    </xf>
    <xf numFmtId="169" fontId="29" fillId="3" borderId="19" xfId="0" applyNumberFormat="1" applyFont="1" applyFill="1" applyBorder="1" applyAlignment="1">
      <alignment horizontal="center" vertical="center"/>
    </xf>
    <xf numFmtId="0" fontId="7" fillId="7" borderId="2" xfId="0" applyFont="1" applyFill="1" applyBorder="1" applyAlignment="1">
      <alignment horizontal="center" wrapText="1"/>
    </xf>
    <xf numFmtId="179" fontId="7" fillId="6" borderId="2" xfId="0" applyNumberFormat="1" applyFont="1" applyFill="1" applyBorder="1" applyAlignment="1">
      <alignment horizontal="center"/>
    </xf>
    <xf numFmtId="0" fontId="66" fillId="6" borderId="2" xfId="0" applyFont="1" applyFill="1" applyBorder="1"/>
    <xf numFmtId="179" fontId="29" fillId="6" borderId="2" xfId="0" applyNumberFormat="1" applyFont="1" applyFill="1" applyBorder="1" applyAlignment="1">
      <alignment horizontal="center"/>
    </xf>
    <xf numFmtId="0" fontId="67" fillId="6" borderId="1" xfId="0" applyFont="1" applyFill="1" applyBorder="1" applyAlignment="1"/>
    <xf numFmtId="0" fontId="33" fillId="0" borderId="0" xfId="0" applyFont="1" applyAlignment="1"/>
    <xf numFmtId="0" fontId="7" fillId="0" borderId="6" xfId="0" applyFont="1" applyBorder="1" applyAlignment="1"/>
    <xf numFmtId="0" fontId="7" fillId="6" borderId="7" xfId="0" applyFont="1" applyFill="1" applyBorder="1" applyAlignment="1"/>
    <xf numFmtId="44" fontId="7" fillId="0" borderId="0" xfId="0" applyNumberFormat="1" applyFont="1" applyAlignment="1"/>
    <xf numFmtId="0" fontId="7" fillId="0" borderId="5" xfId="0" applyFont="1" applyBorder="1" applyAlignment="1"/>
    <xf numFmtId="0" fontId="7" fillId="0" borderId="4" xfId="0" applyFont="1" applyBorder="1"/>
    <xf numFmtId="49" fontId="29" fillId="6" borderId="7" xfId="0" applyNumberFormat="1" applyFont="1" applyFill="1" applyBorder="1" applyAlignment="1">
      <alignment horizontal="center"/>
    </xf>
    <xf numFmtId="49" fontId="29" fillId="6" borderId="6" xfId="0" applyNumberFormat="1" applyFont="1" applyFill="1" applyBorder="1" applyAlignment="1">
      <alignment horizontal="center"/>
    </xf>
    <xf numFmtId="169" fontId="29" fillId="7" borderId="2" xfId="0" applyNumberFormat="1" applyFont="1" applyFill="1" applyBorder="1" applyAlignment="1">
      <alignment horizontal="center"/>
    </xf>
    <xf numFmtId="169" fontId="7" fillId="0" borderId="2" xfId="0" applyNumberFormat="1" applyFont="1" applyBorder="1" applyAlignment="1">
      <alignment horizontal="right"/>
    </xf>
    <xf numFmtId="0" fontId="7" fillId="6" borderId="2" xfId="0" applyFont="1" applyFill="1" applyBorder="1" applyAlignment="1">
      <alignment horizontal="center"/>
    </xf>
    <xf numFmtId="0" fontId="29" fillId="3" borderId="1" xfId="0" applyFont="1" applyFill="1" applyBorder="1" applyAlignment="1">
      <alignment horizontal="right" vertical="center"/>
    </xf>
    <xf numFmtId="184" fontId="7" fillId="6" borderId="2" xfId="0" applyNumberFormat="1" applyFont="1" applyFill="1" applyBorder="1" applyAlignment="1">
      <alignment horizontal="center"/>
    </xf>
    <xf numFmtId="175" fontId="7" fillId="6" borderId="2" xfId="0" applyNumberFormat="1" applyFont="1" applyFill="1" applyBorder="1" applyAlignment="1">
      <alignment horizontal="center"/>
    </xf>
    <xf numFmtId="169" fontId="7" fillId="0" borderId="2" xfId="0" applyNumberFormat="1" applyFont="1" applyBorder="1" applyAlignment="1">
      <alignment horizontal="right"/>
    </xf>
    <xf numFmtId="0" fontId="62" fillId="6" borderId="2" xfId="0" applyFont="1" applyFill="1" applyBorder="1" applyAlignment="1">
      <alignment horizontal="left" vertical="center"/>
    </xf>
    <xf numFmtId="0" fontId="62" fillId="6" borderId="2" xfId="0" applyFont="1" applyFill="1" applyBorder="1" applyAlignment="1">
      <alignment horizontal="center" vertical="center"/>
    </xf>
    <xf numFmtId="9" fontId="62" fillId="6" borderId="2" xfId="0" applyNumberFormat="1" applyFont="1" applyFill="1" applyBorder="1" applyAlignment="1">
      <alignment horizontal="center" vertical="center"/>
    </xf>
    <xf numFmtId="169" fontId="63" fillId="8" borderId="2" xfId="0" applyNumberFormat="1" applyFont="1" applyFill="1" applyBorder="1" applyAlignment="1">
      <alignment horizontal="center" vertical="center" wrapText="1"/>
    </xf>
    <xf numFmtId="0" fontId="25" fillId="6" borderId="2" xfId="0" applyFont="1" applyFill="1" applyBorder="1" applyAlignment="1">
      <alignment horizontal="center"/>
    </xf>
    <xf numFmtId="0" fontId="7" fillId="0" borderId="2" xfId="0" applyFont="1" applyBorder="1" applyAlignment="1">
      <alignment horizontal="center"/>
    </xf>
    <xf numFmtId="169" fontId="7" fillId="0" borderId="2" xfId="0" applyNumberFormat="1" applyFont="1" applyBorder="1" applyAlignment="1">
      <alignment horizontal="center"/>
    </xf>
    <xf numFmtId="169" fontId="62" fillId="8" borderId="2" xfId="0" applyNumberFormat="1" applyFont="1" applyFill="1" applyBorder="1" applyAlignment="1">
      <alignment horizontal="center" vertical="center"/>
    </xf>
    <xf numFmtId="176" fontId="7" fillId="6" borderId="2" xfId="0" applyNumberFormat="1" applyFont="1" applyFill="1" applyBorder="1" applyAlignment="1">
      <alignment horizontal="right"/>
    </xf>
    <xf numFmtId="176" fontId="7" fillId="6" borderId="2" xfId="0" applyNumberFormat="1" applyFont="1" applyFill="1" applyBorder="1" applyAlignment="1">
      <alignment horizontal="center"/>
    </xf>
    <xf numFmtId="176" fontId="7" fillId="6" borderId="2" xfId="0" applyNumberFormat="1" applyFont="1" applyFill="1" applyBorder="1"/>
    <xf numFmtId="176" fontId="29" fillId="6" borderId="2" xfId="0" applyNumberFormat="1" applyFont="1" applyFill="1" applyBorder="1" applyAlignment="1">
      <alignment horizontal="center"/>
    </xf>
    <xf numFmtId="176" fontId="33" fillId="8" borderId="2" xfId="0" applyNumberFormat="1" applyFont="1" applyFill="1" applyBorder="1" applyAlignment="1">
      <alignment horizontal="center"/>
    </xf>
    <xf numFmtId="0" fontId="29" fillId="6" borderId="1" xfId="0" applyFont="1" applyFill="1" applyBorder="1" applyAlignment="1"/>
    <xf numFmtId="0" fontId="29" fillId="13" borderId="7" xfId="0" applyFont="1" applyFill="1" applyBorder="1" applyAlignment="1"/>
    <xf numFmtId="169" fontId="43" fillId="0" borderId="2" xfId="0" applyNumberFormat="1" applyFont="1" applyBorder="1" applyAlignment="1">
      <alignment horizontal="right"/>
    </xf>
    <xf numFmtId="0" fontId="7" fillId="0" borderId="0" xfId="0" applyFont="1" applyAlignment="1"/>
    <xf numFmtId="0" fontId="7" fillId="6" borderId="6" xfId="0" applyFont="1" applyFill="1" applyBorder="1" applyAlignment="1"/>
    <xf numFmtId="0" fontId="29" fillId="14" borderId="7" xfId="0" applyFont="1" applyFill="1" applyBorder="1" applyAlignment="1"/>
    <xf numFmtId="0" fontId="7" fillId="6" borderId="0" xfId="0" applyFont="1" applyFill="1" applyAlignment="1"/>
    <xf numFmtId="169" fontId="7" fillId="8" borderId="2" xfId="0" applyNumberFormat="1" applyFont="1" applyFill="1" applyBorder="1" applyAlignment="1">
      <alignment horizontal="right"/>
    </xf>
    <xf numFmtId="0" fontId="29" fillId="15" borderId="7" xfId="0" applyFont="1" applyFill="1" applyBorder="1" applyAlignment="1"/>
    <xf numFmtId="0" fontId="29" fillId="16" borderId="7" xfId="0" applyFont="1" applyFill="1" applyBorder="1" applyAlignment="1"/>
    <xf numFmtId="0" fontId="7" fillId="6" borderId="0" xfId="0" applyFont="1" applyFill="1" applyAlignment="1">
      <alignment horizontal="center"/>
    </xf>
    <xf numFmtId="0" fontId="69" fillId="6" borderId="8" xfId="0" applyFont="1" applyFill="1" applyBorder="1" applyAlignment="1">
      <alignment horizontal="center"/>
    </xf>
    <xf numFmtId="0" fontId="69" fillId="6" borderId="5" xfId="0" applyFont="1" applyFill="1" applyBorder="1" applyAlignment="1">
      <alignment horizontal="center"/>
    </xf>
    <xf numFmtId="169" fontId="69" fillId="6" borderId="5" xfId="0" applyNumberFormat="1" applyFont="1" applyFill="1" applyBorder="1" applyAlignment="1">
      <alignment horizontal="center"/>
    </xf>
    <xf numFmtId="0" fontId="25" fillId="0" borderId="2" xfId="0" applyFont="1" applyBorder="1"/>
    <xf numFmtId="0" fontId="25" fillId="0" borderId="2" xfId="0" applyFont="1" applyBorder="1" applyAlignment="1">
      <alignment wrapText="1"/>
    </xf>
    <xf numFmtId="0" fontId="7" fillId="0" borderId="0" xfId="0" applyFont="1" applyAlignment="1">
      <alignment horizontal="center" wrapText="1"/>
    </xf>
    <xf numFmtId="0" fontId="7" fillId="6" borderId="6" xfId="0" applyFont="1" applyFill="1" applyBorder="1" applyAlignment="1">
      <alignment horizontal="center" wrapText="1"/>
    </xf>
    <xf numFmtId="0" fontId="69" fillId="6" borderId="5" xfId="0" applyFont="1" applyFill="1" applyBorder="1" applyAlignment="1">
      <alignment horizontal="center" wrapText="1"/>
    </xf>
    <xf numFmtId="168" fontId="7" fillId="6" borderId="2" xfId="0" applyNumberFormat="1" applyFont="1" applyFill="1" applyBorder="1" applyAlignment="1">
      <alignment horizontal="center"/>
    </xf>
    <xf numFmtId="0" fontId="7" fillId="0" borderId="2" xfId="0" applyFont="1" applyBorder="1" applyAlignment="1">
      <alignment wrapText="1"/>
    </xf>
    <xf numFmtId="169" fontId="7" fillId="8" borderId="2" xfId="0" applyNumberFormat="1" applyFont="1" applyFill="1" applyBorder="1" applyAlignment="1">
      <alignment horizontal="center"/>
    </xf>
    <xf numFmtId="0" fontId="33" fillId="8" borderId="2" xfId="0" applyFont="1" applyFill="1" applyBorder="1" applyAlignment="1">
      <alignment horizontal="center" wrapText="1"/>
    </xf>
    <xf numFmtId="0" fontId="43" fillId="0" borderId="0" xfId="0" applyFont="1" applyAlignment="1">
      <alignment horizontal="center" wrapText="1"/>
    </xf>
    <xf numFmtId="0" fontId="25" fillId="0" borderId="0" xfId="0" applyFont="1" applyAlignment="1"/>
    <xf numFmtId="0" fontId="54" fillId="0" borderId="0" xfId="0" applyFont="1" applyAlignment="1"/>
    <xf numFmtId="185" fontId="7" fillId="0" borderId="0" xfId="0" applyNumberFormat="1" applyFont="1" applyAlignment="1"/>
    <xf numFmtId="185" fontId="71" fillId="0" borderId="0" xfId="0" applyNumberFormat="1" applyFont="1" applyAlignment="1">
      <alignment horizontal="right"/>
    </xf>
    <xf numFmtId="0" fontId="25" fillId="0" borderId="0" xfId="0" applyFont="1" applyAlignment="1"/>
    <xf numFmtId="185" fontId="25" fillId="0" borderId="0" xfId="0" applyNumberFormat="1" applyFont="1" applyAlignment="1">
      <alignment horizontal="right"/>
    </xf>
    <xf numFmtId="0" fontId="25" fillId="0" borderId="0" xfId="0" applyFont="1" applyAlignment="1"/>
    <xf numFmtId="0" fontId="7" fillId="0" borderId="0" xfId="0" applyFont="1" applyAlignment="1">
      <alignment wrapText="1"/>
    </xf>
    <xf numFmtId="0" fontId="7" fillId="6" borderId="6" xfId="0" applyFont="1" applyFill="1" applyBorder="1" applyAlignment="1">
      <alignment wrapText="1"/>
    </xf>
    <xf numFmtId="0" fontId="7" fillId="0" borderId="2" xfId="0" applyFont="1" applyBorder="1" applyAlignment="1">
      <alignment vertical="top" wrapText="1"/>
    </xf>
    <xf numFmtId="0" fontId="7" fillId="0" borderId="2" xfId="0" applyFont="1" applyBorder="1" applyAlignment="1">
      <alignment vertical="top"/>
    </xf>
    <xf numFmtId="0" fontId="7" fillId="6" borderId="2" xfId="0" applyFont="1" applyFill="1" applyBorder="1" applyAlignment="1">
      <alignment vertical="top"/>
    </xf>
    <xf numFmtId="168" fontId="7" fillId="6" borderId="2" xfId="0" applyNumberFormat="1" applyFont="1" applyFill="1" applyBorder="1" applyAlignment="1">
      <alignment horizontal="center" wrapText="1"/>
    </xf>
    <xf numFmtId="0" fontId="7" fillId="6" borderId="2" xfId="0" applyFont="1" applyFill="1" applyBorder="1" applyAlignment="1">
      <alignment horizontal="center" vertical="top" wrapText="1"/>
    </xf>
    <xf numFmtId="0" fontId="7" fillId="0" borderId="2" xfId="0" applyFont="1" applyBorder="1" applyAlignment="1">
      <alignment vertical="center"/>
    </xf>
    <xf numFmtId="169" fontId="7" fillId="6" borderId="2" xfId="0" applyNumberFormat="1" applyFont="1" applyFill="1" applyBorder="1" applyAlignment="1">
      <alignment horizontal="center" vertical="center"/>
    </xf>
    <xf numFmtId="0" fontId="33" fillId="6" borderId="2" xfId="0" applyFont="1" applyFill="1" applyBorder="1" applyAlignment="1">
      <alignment horizontal="center" wrapText="1"/>
    </xf>
    <xf numFmtId="0" fontId="43" fillId="0" borderId="0" xfId="0" applyFont="1" applyAlignment="1">
      <alignment wrapText="1"/>
    </xf>
    <xf numFmtId="0" fontId="54" fillId="12" borderId="2" xfId="0" applyFont="1" applyFill="1" applyBorder="1"/>
    <xf numFmtId="0" fontId="7" fillId="12" borderId="2" xfId="0" applyFont="1" applyFill="1" applyBorder="1" applyAlignment="1">
      <alignment horizontal="center"/>
    </xf>
    <xf numFmtId="0" fontId="7" fillId="12" borderId="2" xfId="0" applyFont="1" applyFill="1" applyBorder="1"/>
    <xf numFmtId="169" fontId="54" fillId="12" borderId="2" xfId="0" applyNumberFormat="1" applyFont="1" applyFill="1" applyBorder="1" applyAlignment="1">
      <alignment horizontal="right"/>
    </xf>
    <xf numFmtId="10" fontId="25" fillId="6" borderId="2" xfId="0" applyNumberFormat="1" applyFont="1" applyFill="1" applyBorder="1" applyAlignment="1">
      <alignment horizontal="center"/>
    </xf>
    <xf numFmtId="0" fontId="29" fillId="12" borderId="2" xfId="0" applyFont="1" applyFill="1" applyBorder="1"/>
    <xf numFmtId="169" fontId="29" fillId="12" borderId="2" xfId="0" applyNumberFormat="1" applyFont="1" applyFill="1" applyBorder="1" applyAlignment="1">
      <alignment horizontal="right"/>
    </xf>
    <xf numFmtId="0" fontId="0" fillId="0" borderId="0" xfId="0" applyFont="1" applyAlignment="1"/>
    <xf numFmtId="0" fontId="75" fillId="3" borderId="2" xfId="0" applyFont="1" applyFill="1" applyBorder="1" applyAlignment="1">
      <alignment vertical="center"/>
    </xf>
    <xf numFmtId="0" fontId="75" fillId="0" borderId="2" xfId="0" applyFont="1" applyBorder="1" applyAlignment="1">
      <alignment horizontal="center"/>
    </xf>
    <xf numFmtId="0" fontId="73" fillId="6" borderId="0" xfId="0" applyFont="1" applyFill="1" applyAlignment="1"/>
    <xf numFmtId="0" fontId="29" fillId="7" borderId="23" xfId="0" applyFont="1" applyFill="1" applyBorder="1"/>
    <xf numFmtId="0" fontId="7" fillId="7" borderId="23" xfId="0" applyFont="1" applyFill="1" applyBorder="1"/>
    <xf numFmtId="0" fontId="7" fillId="6" borderId="23" xfId="0" applyFont="1" applyFill="1" applyBorder="1"/>
    <xf numFmtId="9" fontId="7" fillId="6" borderId="23" xfId="0" applyNumberFormat="1" applyFont="1" applyFill="1" applyBorder="1"/>
    <xf numFmtId="44" fontId="7" fillId="6" borderId="23" xfId="0" applyNumberFormat="1" applyFont="1" applyFill="1" applyBorder="1"/>
    <xf numFmtId="9" fontId="7" fillId="7" borderId="23" xfId="0" applyNumberFormat="1" applyFont="1" applyFill="1" applyBorder="1"/>
    <xf numFmtId="0" fontId="7" fillId="0" borderId="23" xfId="0" applyFont="1" applyBorder="1"/>
    <xf numFmtId="44" fontId="29" fillId="7" borderId="23" xfId="0" applyNumberFormat="1" applyFont="1" applyFill="1" applyBorder="1" applyAlignment="1">
      <alignment horizontal="center"/>
    </xf>
    <xf numFmtId="0" fontId="80" fillId="6" borderId="23" xfId="0" applyFont="1" applyFill="1" applyBorder="1"/>
    <xf numFmtId="44" fontId="80" fillId="6" borderId="23" xfId="0" applyNumberFormat="1" applyFont="1" applyFill="1" applyBorder="1"/>
    <xf numFmtId="44" fontId="81" fillId="7" borderId="23" xfId="0" applyNumberFormat="1" applyFont="1" applyFill="1" applyBorder="1" applyAlignment="1">
      <alignment horizontal="center"/>
    </xf>
    <xf numFmtId="0" fontId="73" fillId="7" borderId="23" xfId="0" applyFont="1" applyFill="1" applyBorder="1"/>
    <xf numFmtId="44" fontId="5" fillId="7" borderId="23" xfId="0" applyNumberFormat="1" applyFont="1" applyFill="1" applyBorder="1"/>
    <xf numFmtId="0" fontId="5" fillId="6" borderId="23" xfId="0" applyFont="1" applyFill="1" applyBorder="1"/>
    <xf numFmtId="44" fontId="5" fillId="6" borderId="23" xfId="0" applyNumberFormat="1" applyFont="1" applyFill="1" applyBorder="1"/>
    <xf numFmtId="0" fontId="5" fillId="0" borderId="23" xfId="0" applyFont="1" applyBorder="1"/>
    <xf numFmtId="44" fontId="73" fillId="7" borderId="23" xfId="0" applyNumberFormat="1" applyFont="1" applyFill="1" applyBorder="1" applyAlignment="1">
      <alignment horizontal="center"/>
    </xf>
    <xf numFmtId="44" fontId="73" fillId="6" borderId="23" xfId="0" applyNumberFormat="1" applyFont="1" applyFill="1" applyBorder="1" applyAlignment="1">
      <alignment horizontal="center"/>
    </xf>
    <xf numFmtId="0" fontId="5" fillId="0" borderId="23" xfId="0" applyFont="1" applyBorder="1" applyAlignment="1"/>
    <xf numFmtId="0" fontId="0" fillId="0" borderId="0" xfId="0" applyFont="1" applyAlignment="1">
      <alignment horizontal="center"/>
    </xf>
    <xf numFmtId="0" fontId="7" fillId="6" borderId="3" xfId="0" applyFont="1" applyFill="1" applyBorder="1" applyAlignment="1">
      <alignment horizontal="center" vertical="center"/>
    </xf>
    <xf numFmtId="0" fontId="7" fillId="6" borderId="6" xfId="0" applyFont="1" applyFill="1" applyBorder="1" applyAlignment="1">
      <alignment horizontal="center" vertical="center"/>
    </xf>
    <xf numFmtId="49" fontId="29" fillId="6" borderId="5" xfId="0" applyNumberFormat="1" applyFont="1" applyFill="1" applyBorder="1" applyAlignment="1">
      <alignment horizontal="center" vertical="center"/>
    </xf>
    <xf numFmtId="0" fontId="5" fillId="7" borderId="23" xfId="0" applyFont="1" applyFill="1" applyBorder="1" applyAlignment="1">
      <alignment horizontal="center" vertical="center"/>
    </xf>
    <xf numFmtId="0" fontId="5" fillId="6" borderId="23" xfId="0" applyFont="1" applyFill="1" applyBorder="1" applyAlignment="1">
      <alignment horizontal="center" vertical="center"/>
    </xf>
    <xf numFmtId="9" fontId="5" fillId="6" borderId="23" xfId="0" applyNumberFormat="1" applyFont="1" applyFill="1" applyBorder="1" applyAlignment="1">
      <alignment horizontal="center" vertical="center"/>
    </xf>
    <xf numFmtId="9" fontId="5" fillId="7" borderId="23" xfId="0" applyNumberFormat="1" applyFont="1" applyFill="1" applyBorder="1" applyAlignment="1">
      <alignment horizontal="center" vertical="center"/>
    </xf>
    <xf numFmtId="0" fontId="73" fillId="6" borderId="23" xfId="0" applyFont="1" applyFill="1" applyBorder="1" applyAlignment="1">
      <alignment horizontal="center" vertical="center"/>
    </xf>
    <xf numFmtId="0" fontId="5" fillId="0" borderId="23" xfId="0" applyFont="1" applyBorder="1" applyAlignment="1">
      <alignment horizontal="center" vertical="center"/>
    </xf>
    <xf numFmtId="0" fontId="0" fillId="0" borderId="0" xfId="0" applyFont="1" applyAlignment="1">
      <alignment horizontal="center" vertical="center"/>
    </xf>
    <xf numFmtId="44" fontId="5" fillId="6" borderId="23" xfId="0" applyNumberFormat="1" applyFont="1" applyFill="1" applyBorder="1" applyAlignment="1">
      <alignment horizontal="center"/>
    </xf>
    <xf numFmtId="10" fontId="5" fillId="6" borderId="23" xfId="0" applyNumberFormat="1" applyFont="1" applyFill="1" applyBorder="1" applyAlignment="1">
      <alignment horizontal="center" vertical="center"/>
    </xf>
    <xf numFmtId="168" fontId="5" fillId="6" borderId="23" xfId="0" applyNumberFormat="1" applyFont="1" applyFill="1" applyBorder="1" applyAlignment="1">
      <alignment horizontal="center" vertical="center"/>
    </xf>
    <xf numFmtId="44" fontId="73" fillId="7" borderId="23" xfId="0" applyNumberFormat="1" applyFont="1" applyFill="1" applyBorder="1"/>
    <xf numFmtId="0" fontId="82" fillId="17" borderId="23" xfId="0" applyFont="1" applyFill="1" applyBorder="1" applyAlignment="1">
      <alignment horizontal="center" vertical="center" wrapText="1"/>
    </xf>
    <xf numFmtId="0" fontId="82" fillId="17" borderId="23" xfId="0" applyFont="1" applyFill="1" applyBorder="1"/>
    <xf numFmtId="0" fontId="82" fillId="17" borderId="23" xfId="0" applyFont="1" applyFill="1" applyBorder="1" applyAlignment="1">
      <alignment horizontal="center" vertical="center"/>
    </xf>
    <xf numFmtId="9" fontId="5" fillId="17" borderId="23" xfId="0" applyNumberFormat="1" applyFont="1" applyFill="1" applyBorder="1" applyAlignment="1">
      <alignment horizontal="center" vertical="center"/>
    </xf>
    <xf numFmtId="44" fontId="82" fillId="17" borderId="23" xfId="0" applyNumberFormat="1" applyFont="1" applyFill="1" applyBorder="1" applyAlignment="1">
      <alignment horizontal="center"/>
    </xf>
    <xf numFmtId="0" fontId="7" fillId="7" borderId="2" xfId="0" applyFont="1" applyFill="1" applyBorder="1" applyAlignment="1">
      <alignment horizontal="center" vertical="center" wrapText="1"/>
    </xf>
    <xf numFmtId="41" fontId="7" fillId="0" borderId="2" xfId="0" applyNumberFormat="1" applyFont="1" applyBorder="1" applyAlignment="1">
      <alignment horizontal="center"/>
    </xf>
    <xf numFmtId="0" fontId="7" fillId="10" borderId="2" xfId="0" applyFont="1" applyFill="1" applyBorder="1" applyAlignment="1">
      <alignment horizontal="center"/>
    </xf>
    <xf numFmtId="9" fontId="7" fillId="10" borderId="2" xfId="0" applyNumberFormat="1" applyFont="1" applyFill="1" applyBorder="1" applyAlignment="1">
      <alignment horizontal="center"/>
    </xf>
    <xf numFmtId="41" fontId="7" fillId="10" borderId="2" xfId="0" applyNumberFormat="1" applyFont="1" applyFill="1" applyBorder="1" applyAlignment="1">
      <alignment horizontal="center"/>
    </xf>
    <xf numFmtId="0" fontId="7" fillId="11" borderId="2" xfId="0" applyFont="1" applyFill="1" applyBorder="1" applyAlignment="1">
      <alignment horizontal="center"/>
    </xf>
    <xf numFmtId="9" fontId="7" fillId="11" borderId="2" xfId="0" applyNumberFormat="1" applyFont="1" applyFill="1" applyBorder="1" applyAlignment="1">
      <alignment horizontal="center"/>
    </xf>
    <xf numFmtId="41" fontId="7" fillId="11" borderId="2" xfId="0" applyNumberFormat="1" applyFont="1" applyFill="1" applyBorder="1" applyAlignment="1">
      <alignment horizontal="center"/>
    </xf>
    <xf numFmtId="0" fontId="29" fillId="6" borderId="5" xfId="0" applyFont="1" applyFill="1" applyBorder="1" applyAlignment="1">
      <alignment horizontal="center" wrapText="1"/>
    </xf>
    <xf numFmtId="41" fontId="29" fillId="6" borderId="2" xfId="0" applyNumberFormat="1" applyFont="1" applyFill="1" applyBorder="1" applyAlignment="1">
      <alignment horizontal="center" wrapText="1"/>
    </xf>
    <xf numFmtId="41" fontId="7" fillId="6" borderId="2" xfId="0" applyNumberFormat="1" applyFont="1" applyFill="1" applyBorder="1" applyAlignment="1">
      <alignment horizontal="center" wrapText="1"/>
    </xf>
    <xf numFmtId="0" fontId="43" fillId="0" borderId="2" xfId="0" applyFont="1" applyBorder="1" applyAlignment="1">
      <alignment horizontal="center" wrapText="1"/>
    </xf>
    <xf numFmtId="0" fontId="7" fillId="10" borderId="2" xfId="0" applyFont="1" applyFill="1" applyBorder="1" applyAlignment="1">
      <alignment horizontal="center" wrapText="1"/>
    </xf>
    <xf numFmtId="0" fontId="7" fillId="11" borderId="2" xfId="0" applyFont="1" applyFill="1" applyBorder="1" applyAlignment="1">
      <alignment horizontal="center" wrapText="1"/>
    </xf>
    <xf numFmtId="0" fontId="73" fillId="6" borderId="0" xfId="0" applyFont="1" applyFill="1"/>
    <xf numFmtId="0" fontId="7" fillId="8" borderId="2" xfId="0" applyFont="1" applyFill="1" applyBorder="1" applyAlignment="1">
      <alignment horizontal="center" vertical="center"/>
    </xf>
    <xf numFmtId="169" fontId="7" fillId="0" borderId="0" xfId="0" applyNumberFormat="1" applyFont="1" applyAlignment="1">
      <alignment horizontal="center" vertical="center"/>
    </xf>
    <xf numFmtId="169" fontId="7" fillId="6" borderId="6" xfId="0" applyNumberFormat="1" applyFont="1" applyFill="1" applyBorder="1" applyAlignment="1">
      <alignment horizontal="center" vertical="center"/>
    </xf>
    <xf numFmtId="169" fontId="29" fillId="6" borderId="5" xfId="0" applyNumberFormat="1" applyFont="1" applyFill="1" applyBorder="1" applyAlignment="1">
      <alignment horizontal="center" vertical="center"/>
    </xf>
    <xf numFmtId="169" fontId="7" fillId="7" borderId="2" xfId="0" applyNumberFormat="1" applyFont="1" applyFill="1" applyBorder="1" applyAlignment="1">
      <alignment horizontal="center" vertical="center"/>
    </xf>
    <xf numFmtId="171" fontId="7" fillId="6" borderId="2" xfId="0" applyNumberFormat="1" applyFont="1" applyFill="1" applyBorder="1" applyAlignment="1">
      <alignment horizontal="center" vertical="center"/>
    </xf>
    <xf numFmtId="169" fontId="29" fillId="6" borderId="2" xfId="0" applyNumberFormat="1" applyFont="1" applyFill="1" applyBorder="1" applyAlignment="1">
      <alignment horizontal="center" vertical="center"/>
    </xf>
    <xf numFmtId="169" fontId="33" fillId="8" borderId="2" xfId="0" applyNumberFormat="1" applyFont="1" applyFill="1" applyBorder="1" applyAlignment="1">
      <alignment horizontal="center" vertical="center"/>
    </xf>
    <xf numFmtId="169" fontId="43" fillId="0" borderId="0" xfId="0" applyNumberFormat="1" applyFont="1" applyAlignment="1">
      <alignment horizontal="center" vertical="center"/>
    </xf>
    <xf numFmtId="0" fontId="7" fillId="6" borderId="23" xfId="0" applyFont="1" applyFill="1" applyBorder="1" applyAlignment="1">
      <alignment horizontal="center"/>
    </xf>
    <xf numFmtId="9" fontId="7" fillId="6" borderId="23" xfId="0" applyNumberFormat="1" applyFont="1" applyFill="1" applyBorder="1" applyAlignment="1">
      <alignment horizontal="center"/>
    </xf>
    <xf numFmtId="6" fontId="7" fillId="6" borderId="23" xfId="0" applyNumberFormat="1" applyFont="1" applyFill="1" applyBorder="1" applyAlignment="1">
      <alignment horizontal="center"/>
    </xf>
    <xf numFmtId="0" fontId="7" fillId="0" borderId="23" xfId="0" applyFont="1" applyBorder="1" applyAlignment="1">
      <alignment horizontal="center"/>
    </xf>
    <xf numFmtId="9" fontId="7" fillId="0" borderId="23" xfId="0" applyNumberFormat="1" applyFont="1" applyBorder="1" applyAlignment="1">
      <alignment horizontal="center"/>
    </xf>
    <xf numFmtId="0" fontId="34" fillId="17" borderId="23" xfId="0" applyFont="1" applyFill="1" applyBorder="1" applyAlignment="1">
      <alignment horizontal="center" vertical="center" wrapText="1"/>
    </xf>
    <xf numFmtId="0" fontId="33" fillId="17" borderId="23" xfId="0" applyFont="1" applyFill="1" applyBorder="1"/>
    <xf numFmtId="0" fontId="33" fillId="17" borderId="23" xfId="0" applyFont="1" applyFill="1" applyBorder="1" applyAlignment="1">
      <alignment horizontal="center"/>
    </xf>
    <xf numFmtId="9" fontId="7" fillId="17" borderId="23" xfId="0" applyNumberFormat="1" applyFont="1" applyFill="1" applyBorder="1"/>
    <xf numFmtId="44" fontId="33" fillId="17" borderId="23" xfId="0" applyNumberFormat="1" applyFont="1" applyFill="1" applyBorder="1" applyAlignment="1">
      <alignment horizontal="center"/>
    </xf>
    <xf numFmtId="0" fontId="7" fillId="0" borderId="0" xfId="0" applyFont="1" applyAlignment="1">
      <alignment horizontal="right"/>
    </xf>
    <xf numFmtId="0" fontId="7" fillId="6" borderId="6" xfId="0" applyFont="1" applyFill="1" applyBorder="1" applyAlignment="1">
      <alignment horizontal="right"/>
    </xf>
    <xf numFmtId="44" fontId="29" fillId="7" borderId="23" xfId="0" applyNumberFormat="1" applyFont="1" applyFill="1" applyBorder="1" applyAlignment="1">
      <alignment horizontal="right"/>
    </xf>
    <xf numFmtId="44" fontId="7" fillId="6" borderId="23" xfId="0" applyNumberFormat="1" applyFont="1" applyFill="1" applyBorder="1" applyAlignment="1">
      <alignment horizontal="right"/>
    </xf>
    <xf numFmtId="8" fontId="29" fillId="7" borderId="23" xfId="0" applyNumberFormat="1" applyFont="1" applyFill="1" applyBorder="1" applyAlignment="1">
      <alignment horizontal="right"/>
    </xf>
    <xf numFmtId="8" fontId="7" fillId="6" borderId="23" xfId="0" applyNumberFormat="1" applyFont="1" applyFill="1" applyBorder="1" applyAlignment="1">
      <alignment horizontal="right"/>
    </xf>
    <xf numFmtId="8" fontId="7" fillId="0" borderId="23" xfId="0" applyNumberFormat="1" applyFont="1" applyBorder="1" applyAlignment="1">
      <alignment horizontal="right"/>
    </xf>
    <xf numFmtId="44" fontId="33" fillId="17" borderId="23" xfId="0" applyNumberFormat="1" applyFont="1" applyFill="1" applyBorder="1" applyAlignment="1">
      <alignment horizontal="right"/>
    </xf>
    <xf numFmtId="0" fontId="0" fillId="0" borderId="0" xfId="0" applyFont="1" applyAlignment="1">
      <alignment horizontal="right"/>
    </xf>
    <xf numFmtId="172" fontId="5" fillId="0" borderId="23" xfId="0" applyNumberFormat="1" applyFont="1" applyBorder="1" applyAlignment="1">
      <alignment horizontal="center" vertical="center"/>
    </xf>
    <xf numFmtId="9" fontId="73" fillId="0" borderId="23" xfId="0" applyNumberFormat="1" applyFont="1" applyBorder="1" applyAlignment="1">
      <alignment horizontal="center" vertical="center"/>
    </xf>
    <xf numFmtId="171" fontId="5" fillId="0" borderId="23" xfId="0" applyNumberFormat="1" applyFont="1" applyBorder="1" applyAlignment="1">
      <alignment horizontal="center" vertical="center"/>
    </xf>
    <xf numFmtId="9" fontId="5" fillId="0" borderId="23" xfId="0" applyNumberFormat="1" applyFont="1" applyBorder="1" applyAlignment="1">
      <alignment horizontal="center" vertical="center"/>
    </xf>
    <xf numFmtId="0" fontId="82" fillId="17" borderId="23" xfId="0" applyFont="1" applyFill="1" applyBorder="1" applyAlignment="1">
      <alignment horizontal="center" vertical="center"/>
    </xf>
    <xf numFmtId="0" fontId="82" fillId="17" borderId="23" xfId="0" applyFont="1" applyFill="1" applyBorder="1" applyAlignment="1">
      <alignment horizontal="center" vertical="center" wrapText="1"/>
    </xf>
    <xf numFmtId="186" fontId="7" fillId="0" borderId="0" xfId="0" applyNumberFormat="1" applyFont="1" applyAlignment="1">
      <alignment horizontal="center" vertical="center"/>
    </xf>
    <xf numFmtId="186" fontId="7" fillId="6" borderId="6" xfId="0" applyNumberFormat="1" applyFont="1" applyFill="1" applyBorder="1" applyAlignment="1">
      <alignment horizontal="center" vertical="center"/>
    </xf>
    <xf numFmtId="186" fontId="29" fillId="6" borderId="5" xfId="0" applyNumberFormat="1" applyFont="1" applyFill="1" applyBorder="1" applyAlignment="1">
      <alignment horizontal="center" vertical="center"/>
    </xf>
    <xf numFmtId="186" fontId="82" fillId="17" borderId="23" xfId="0" applyNumberFormat="1" applyFont="1" applyFill="1" applyBorder="1" applyAlignment="1">
      <alignment horizontal="center" vertical="center" wrapText="1"/>
    </xf>
    <xf numFmtId="186" fontId="5" fillId="7" borderId="23" xfId="0" applyNumberFormat="1" applyFont="1" applyFill="1" applyBorder="1" applyAlignment="1">
      <alignment horizontal="center" vertical="center"/>
    </xf>
    <xf numFmtId="186" fontId="5" fillId="6" borderId="23" xfId="0" applyNumberFormat="1" applyFont="1" applyFill="1" applyBorder="1" applyAlignment="1">
      <alignment horizontal="center" vertical="center"/>
    </xf>
    <xf numFmtId="186" fontId="5" fillId="0" borderId="23" xfId="0" applyNumberFormat="1" applyFont="1" applyBorder="1" applyAlignment="1">
      <alignment horizontal="center" vertical="center"/>
    </xf>
    <xf numFmtId="186" fontId="0" fillId="0" borderId="0" xfId="0" applyNumberFormat="1" applyFont="1" applyAlignment="1">
      <alignment horizontal="center" vertical="center"/>
    </xf>
    <xf numFmtId="0" fontId="79" fillId="17" borderId="23" xfId="0" applyFont="1" applyFill="1" applyBorder="1"/>
    <xf numFmtId="0" fontId="73" fillId="6" borderId="7" xfId="0" applyFont="1" applyFill="1" applyBorder="1"/>
    <xf numFmtId="0" fontId="29" fillId="6" borderId="23" xfId="0" applyFont="1" applyFill="1" applyBorder="1"/>
    <xf numFmtId="0" fontId="7" fillId="7" borderId="23" xfId="0" applyFont="1" applyFill="1" applyBorder="1" applyAlignment="1">
      <alignment horizontal="center" vertical="center"/>
    </xf>
    <xf numFmtId="0" fontId="7" fillId="6" borderId="23" xfId="0" applyFont="1" applyFill="1" applyBorder="1" applyAlignment="1">
      <alignment horizontal="center" vertical="center"/>
    </xf>
    <xf numFmtId="9" fontId="7" fillId="6" borderId="23" xfId="0" applyNumberFormat="1" applyFont="1" applyFill="1" applyBorder="1" applyAlignment="1">
      <alignment horizontal="center" vertical="center"/>
    </xf>
    <xf numFmtId="9" fontId="7" fillId="7" borderId="23" xfId="0" applyNumberFormat="1" applyFont="1" applyFill="1" applyBorder="1" applyAlignment="1">
      <alignment horizontal="center" vertical="center"/>
    </xf>
    <xf numFmtId="173" fontId="7" fillId="6" borderId="23" xfId="0" applyNumberFormat="1" applyFont="1" applyFill="1" applyBorder="1" applyAlignment="1">
      <alignment horizontal="center" vertical="center"/>
    </xf>
    <xf numFmtId="173" fontId="29" fillId="6" borderId="23" xfId="0" applyNumberFormat="1" applyFont="1" applyFill="1" applyBorder="1" applyAlignment="1">
      <alignment horizontal="center" vertical="center"/>
    </xf>
    <xf numFmtId="0" fontId="7" fillId="0" borderId="23" xfId="0" applyFont="1" applyBorder="1" applyAlignment="1">
      <alignment horizontal="center" vertical="center"/>
    </xf>
    <xf numFmtId="173" fontId="80" fillId="6" borderId="23" xfId="0" applyNumberFormat="1" applyFont="1" applyFill="1" applyBorder="1" applyAlignment="1">
      <alignment horizontal="center" vertical="center"/>
    </xf>
    <xf numFmtId="0" fontId="80" fillId="6" borderId="23" xfId="0" applyFont="1" applyFill="1" applyBorder="1" applyAlignment="1">
      <alignment horizontal="center" vertical="center"/>
    </xf>
    <xf numFmtId="9" fontId="80" fillId="6" borderId="23" xfId="0" applyNumberFormat="1" applyFont="1" applyFill="1" applyBorder="1" applyAlignment="1">
      <alignment horizontal="center" vertical="center"/>
    </xf>
    <xf numFmtId="44" fontId="80" fillId="0" borderId="23" xfId="0" applyNumberFormat="1" applyFont="1" applyFill="1" applyBorder="1" applyAlignment="1">
      <alignment horizontal="center"/>
    </xf>
    <xf numFmtId="0" fontId="33" fillId="17" borderId="23" xfId="0" applyFont="1" applyFill="1" applyBorder="1" applyAlignment="1">
      <alignment horizontal="center" vertical="center"/>
    </xf>
    <xf numFmtId="9" fontId="7" fillId="17" borderId="23" xfId="0" applyNumberFormat="1" applyFont="1" applyFill="1" applyBorder="1" applyAlignment="1">
      <alignment horizontal="center" vertical="center"/>
    </xf>
    <xf numFmtId="0" fontId="73" fillId="6" borderId="7" xfId="0" applyFont="1" applyFill="1" applyBorder="1" applyAlignment="1"/>
    <xf numFmtId="0" fontId="53" fillId="6" borderId="22" xfId="0" applyFont="1" applyFill="1" applyBorder="1"/>
    <xf numFmtId="0" fontId="7" fillId="6" borderId="22" xfId="0" applyFont="1" applyFill="1" applyBorder="1"/>
    <xf numFmtId="0" fontId="29" fillId="6" borderId="22" xfId="0" applyFont="1" applyFill="1" applyBorder="1" applyAlignment="1">
      <alignment horizontal="right"/>
    </xf>
    <xf numFmtId="0" fontId="28" fillId="0" borderId="22" xfId="0" applyFont="1" applyBorder="1" applyAlignment="1"/>
    <xf numFmtId="0" fontId="7" fillId="0" borderId="22" xfId="0" applyFont="1" applyBorder="1" applyAlignment="1"/>
    <xf numFmtId="49" fontId="29" fillId="6" borderId="22" xfId="0" applyNumberFormat="1" applyFont="1" applyFill="1" applyBorder="1" applyAlignment="1">
      <alignment horizontal="center"/>
    </xf>
    <xf numFmtId="0" fontId="29" fillId="0" borderId="2" xfId="0" applyFont="1" applyFill="1" applyBorder="1"/>
    <xf numFmtId="44" fontId="29" fillId="0" borderId="2" xfId="0" applyNumberFormat="1" applyFont="1" applyFill="1" applyBorder="1" applyAlignment="1">
      <alignment horizontal="center"/>
    </xf>
    <xf numFmtId="0" fontId="7" fillId="0" borderId="2" xfId="0" applyFont="1" applyFill="1" applyBorder="1" applyAlignment="1">
      <alignment horizontal="center"/>
    </xf>
    <xf numFmtId="0" fontId="7" fillId="6" borderId="22" xfId="0" applyFont="1" applyFill="1" applyBorder="1" applyAlignment="1">
      <alignment horizontal="center" vertical="center"/>
    </xf>
    <xf numFmtId="49" fontId="29" fillId="6" borderId="22" xfId="0" applyNumberFormat="1" applyFont="1" applyFill="1" applyBorder="1" applyAlignment="1">
      <alignment horizontal="center" vertical="center"/>
    </xf>
    <xf numFmtId="0" fontId="34" fillId="8"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6" borderId="22" xfId="0" applyFont="1" applyFill="1" applyBorder="1" applyAlignment="1">
      <alignment horizontal="center" vertical="center" wrapText="1"/>
    </xf>
    <xf numFmtId="49" fontId="29" fillId="6" borderId="2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ont="1" applyAlignment="1">
      <alignment horizontal="center" vertical="center" wrapText="1"/>
    </xf>
    <xf numFmtId="0" fontId="80" fillId="0" borderId="2" xfId="0" applyFont="1" applyBorder="1"/>
    <xf numFmtId="0" fontId="80" fillId="0" borderId="2" xfId="0" applyFont="1" applyBorder="1" applyAlignment="1">
      <alignment horizontal="center" vertical="center" wrapText="1"/>
    </xf>
    <xf numFmtId="0" fontId="80" fillId="0" borderId="2" xfId="0" applyFont="1" applyBorder="1" applyAlignment="1">
      <alignment horizontal="center" vertical="center"/>
    </xf>
    <xf numFmtId="171" fontId="80" fillId="0" borderId="2" xfId="0" applyNumberFormat="1" applyFont="1" applyBorder="1" applyAlignment="1">
      <alignment horizontal="center" vertical="center"/>
    </xf>
    <xf numFmtId="10" fontId="80" fillId="0" borderId="2" xfId="0" applyNumberFormat="1" applyFont="1" applyBorder="1" applyAlignment="1">
      <alignment horizontal="center" vertical="center"/>
    </xf>
    <xf numFmtId="44" fontId="80" fillId="0" borderId="2" xfId="0" applyNumberFormat="1" applyFont="1" applyBorder="1" applyAlignment="1">
      <alignment horizontal="center" vertical="center" wrapText="1"/>
    </xf>
    <xf numFmtId="44" fontId="80" fillId="0" borderId="2" xfId="0" applyNumberFormat="1" applyFont="1" applyBorder="1" applyAlignment="1">
      <alignment horizontal="center"/>
    </xf>
    <xf numFmtId="9" fontId="80" fillId="0" borderId="2" xfId="0" applyNumberFormat="1" applyFont="1" applyBorder="1" applyAlignment="1">
      <alignment horizontal="center" vertical="center" wrapText="1"/>
    </xf>
    <xf numFmtId="9" fontId="80" fillId="0" borderId="2" xfId="0" applyNumberFormat="1" applyFont="1" applyBorder="1" applyAlignment="1">
      <alignment horizontal="center" vertical="center"/>
    </xf>
    <xf numFmtId="8" fontId="80" fillId="0" borderId="2" xfId="0" applyNumberFormat="1" applyFont="1" applyBorder="1" applyAlignment="1">
      <alignment horizontal="center" vertical="center"/>
    </xf>
    <xf numFmtId="0" fontId="76" fillId="0" borderId="2" xfId="0" applyFont="1" applyBorder="1" applyAlignment="1">
      <alignment horizontal="center" vertical="center" wrapText="1"/>
    </xf>
    <xf numFmtId="0" fontId="80" fillId="0" borderId="2" xfId="0" applyFont="1" applyBorder="1" applyAlignment="1">
      <alignment horizontal="left" vertical="center"/>
    </xf>
    <xf numFmtId="44" fontId="80" fillId="0" borderId="2" xfId="0" applyNumberFormat="1" applyFont="1" applyBorder="1" applyAlignment="1">
      <alignment horizontal="center" vertical="center"/>
    </xf>
    <xf numFmtId="0" fontId="80" fillId="0" borderId="2" xfId="0" applyFont="1" applyBorder="1" applyAlignment="1">
      <alignment vertical="center"/>
    </xf>
    <xf numFmtId="0" fontId="80" fillId="0" borderId="2" xfId="0" applyFont="1" applyBorder="1" applyAlignment="1">
      <alignment vertical="center" wrapText="1"/>
    </xf>
    <xf numFmtId="168" fontId="80" fillId="0" borderId="2" xfId="0" applyNumberFormat="1" applyFont="1" applyBorder="1" applyAlignment="1">
      <alignment horizontal="center" vertical="center"/>
    </xf>
    <xf numFmtId="175" fontId="80" fillId="0" borderId="2" xfId="0" applyNumberFormat="1" applyFont="1" applyBorder="1" applyAlignment="1">
      <alignment horizontal="center" vertical="center"/>
    </xf>
    <xf numFmtId="0" fontId="74" fillId="0" borderId="0" xfId="0" applyFont="1" applyAlignment="1"/>
    <xf numFmtId="10" fontId="7" fillId="0" borderId="2" xfId="0" applyNumberFormat="1" applyFont="1" applyFill="1" applyBorder="1" applyAlignment="1">
      <alignment horizontal="center"/>
    </xf>
    <xf numFmtId="171" fontId="7" fillId="0" borderId="2" xfId="0" applyNumberFormat="1" applyFont="1" applyFill="1" applyBorder="1" applyAlignment="1">
      <alignment horizontal="center"/>
    </xf>
    <xf numFmtId="176" fontId="7" fillId="0" borderId="2" xfId="0" applyNumberFormat="1" applyFont="1" applyFill="1" applyBorder="1" applyAlignment="1">
      <alignment horizontal="center"/>
    </xf>
    <xf numFmtId="9" fontId="7" fillId="0" borderId="2" xfId="0" applyNumberFormat="1" applyFont="1" applyFill="1" applyBorder="1" applyAlignment="1">
      <alignment horizontal="center"/>
    </xf>
    <xf numFmtId="4" fontId="7" fillId="0" borderId="2" xfId="0" applyNumberFormat="1" applyFont="1" applyFill="1" applyBorder="1" applyAlignment="1">
      <alignment horizontal="center"/>
    </xf>
    <xf numFmtId="49" fontId="7" fillId="0" borderId="2" xfId="0" applyNumberFormat="1" applyFont="1" applyFill="1" applyBorder="1" applyAlignment="1">
      <alignment horizontal="center"/>
    </xf>
    <xf numFmtId="169" fontId="7" fillId="0" borderId="2" xfId="0" applyNumberFormat="1" applyFont="1" applyFill="1" applyBorder="1" applyAlignment="1">
      <alignment horizontal="center"/>
    </xf>
    <xf numFmtId="0" fontId="7" fillId="0" borderId="2" xfId="0" applyFont="1" applyFill="1" applyBorder="1" applyAlignment="1">
      <alignment horizontal="center" wrapText="1"/>
    </xf>
    <xf numFmtId="0" fontId="25" fillId="0" borderId="2" xfId="0" applyFont="1" applyFill="1" applyBorder="1" applyAlignment="1">
      <alignment horizontal="center"/>
    </xf>
    <xf numFmtId="0" fontId="80" fillId="0" borderId="23" xfId="0" applyFont="1" applyBorder="1" applyAlignment="1">
      <alignment horizontal="center" vertical="center"/>
    </xf>
    <xf numFmtId="0" fontId="73" fillId="6" borderId="23" xfId="0" applyFont="1" applyFill="1" applyBorder="1"/>
    <xf numFmtId="44" fontId="5" fillId="0" borderId="23" xfId="0" applyNumberFormat="1" applyFont="1" applyBorder="1" applyAlignment="1">
      <alignment horizontal="center"/>
    </xf>
    <xf numFmtId="0" fontId="23" fillId="0" borderId="0" xfId="0" applyFont="1" applyAlignment="1">
      <alignment horizontal="center" vertical="center"/>
    </xf>
    <xf numFmtId="0" fontId="19" fillId="0" borderId="2" xfId="0" applyFont="1" applyBorder="1" applyAlignment="1">
      <alignment horizontal="center" vertical="center"/>
    </xf>
    <xf numFmtId="0" fontId="80" fillId="19" borderId="2" xfId="0" applyFont="1" applyFill="1" applyBorder="1" applyAlignment="1">
      <alignment horizontal="center" vertical="center"/>
    </xf>
    <xf numFmtId="0" fontId="80" fillId="20" borderId="2" xfId="0" applyFont="1" applyFill="1" applyBorder="1" applyAlignment="1">
      <alignment horizontal="center" vertical="center"/>
    </xf>
    <xf numFmtId="9" fontId="80" fillId="20" borderId="2" xfId="0" applyNumberFormat="1" applyFont="1" applyFill="1" applyBorder="1" applyAlignment="1">
      <alignment horizontal="center" vertical="center"/>
    </xf>
    <xf numFmtId="0" fontId="30" fillId="6" borderId="22" xfId="0" applyFont="1" applyFill="1" applyBorder="1"/>
    <xf numFmtId="0" fontId="33" fillId="17" borderId="23" xfId="0" applyFont="1" applyFill="1" applyBorder="1" applyAlignment="1">
      <alignment vertical="center"/>
    </xf>
    <xf numFmtId="9" fontId="7" fillId="17" borderId="23" xfId="0" applyNumberFormat="1" applyFont="1" applyFill="1" applyBorder="1" applyAlignment="1">
      <alignment vertical="center"/>
    </xf>
    <xf numFmtId="44" fontId="33" fillId="17" borderId="23" xfId="0" applyNumberFormat="1" applyFont="1" applyFill="1" applyBorder="1" applyAlignment="1">
      <alignment horizontal="center" vertical="center"/>
    </xf>
    <xf numFmtId="10" fontId="80" fillId="6" borderId="23" xfId="0" applyNumberFormat="1" applyFont="1" applyFill="1" applyBorder="1" applyAlignment="1">
      <alignment horizontal="center"/>
    </xf>
    <xf numFmtId="186" fontId="7" fillId="6" borderId="0" xfId="1" applyNumberFormat="1" applyFont="1" applyFill="1"/>
    <xf numFmtId="186" fontId="29" fillId="6" borderId="6" xfId="1" applyNumberFormat="1" applyFont="1" applyFill="1" applyBorder="1" applyAlignment="1">
      <alignment horizontal="right"/>
    </xf>
    <xf numFmtId="186" fontId="29" fillId="6" borderId="5" xfId="1" applyNumberFormat="1" applyFont="1" applyFill="1" applyBorder="1" applyAlignment="1">
      <alignment horizontal="center"/>
    </xf>
    <xf numFmtId="186" fontId="7" fillId="6" borderId="2" xfId="1" applyNumberFormat="1" applyFont="1" applyFill="1" applyBorder="1"/>
    <xf numFmtId="186" fontId="29" fillId="7" borderId="2" xfId="1" applyNumberFormat="1" applyFont="1" applyFill="1" applyBorder="1" applyAlignment="1">
      <alignment horizontal="center"/>
    </xf>
    <xf numFmtId="186" fontId="7" fillId="6" borderId="2" xfId="1" applyNumberFormat="1" applyFont="1" applyFill="1" applyBorder="1" applyAlignment="1">
      <alignment horizontal="center"/>
    </xf>
    <xf numFmtId="186" fontId="29" fillId="6" borderId="2" xfId="1" applyNumberFormat="1" applyFont="1" applyFill="1" applyBorder="1" applyAlignment="1">
      <alignment horizontal="center"/>
    </xf>
    <xf numFmtId="186" fontId="33" fillId="6" borderId="2" xfId="1" applyNumberFormat="1" applyFont="1" applyFill="1" applyBorder="1" applyAlignment="1">
      <alignment horizontal="center"/>
    </xf>
    <xf numFmtId="186" fontId="33" fillId="8" borderId="2" xfId="1" applyNumberFormat="1" applyFont="1" applyFill="1" applyBorder="1" applyAlignment="1">
      <alignment horizontal="center"/>
    </xf>
    <xf numFmtId="186" fontId="0" fillId="0" borderId="0" xfId="1" applyNumberFormat="1" applyFont="1" applyAlignment="1"/>
    <xf numFmtId="0" fontId="29" fillId="7" borderId="12" xfId="0" applyFont="1" applyFill="1" applyBorder="1"/>
    <xf numFmtId="0" fontId="7" fillId="7" borderId="12" xfId="0" applyFont="1" applyFill="1" applyBorder="1"/>
    <xf numFmtId="44" fontId="7" fillId="7" borderId="12" xfId="0" applyNumberFormat="1" applyFont="1" applyFill="1" applyBorder="1"/>
    <xf numFmtId="186" fontId="7" fillId="7" borderId="12" xfId="1" applyNumberFormat="1" applyFont="1" applyFill="1" applyBorder="1"/>
    <xf numFmtId="0" fontId="41" fillId="8" borderId="23" xfId="0" applyFont="1" applyFill="1" applyBorder="1" applyAlignment="1">
      <alignment horizontal="center" vertical="center" wrapText="1"/>
    </xf>
    <xf numFmtId="44" fontId="41" fillId="8" borderId="23" xfId="0" applyNumberFormat="1" applyFont="1" applyFill="1" applyBorder="1" applyAlignment="1">
      <alignment horizontal="center" vertical="center" wrapText="1"/>
    </xf>
    <xf numFmtId="0" fontId="7" fillId="0" borderId="2" xfId="0" applyFont="1" applyFill="1" applyBorder="1" applyAlignment="1">
      <alignment vertical="center"/>
    </xf>
    <xf numFmtId="4" fontId="7" fillId="0" borderId="2" xfId="0" applyNumberFormat="1" applyFont="1" applyFill="1" applyBorder="1" applyAlignment="1">
      <alignment horizontal="center" vertical="center"/>
    </xf>
    <xf numFmtId="44" fontId="7" fillId="0" borderId="2" xfId="0" applyNumberFormat="1" applyFont="1" applyFill="1" applyBorder="1" applyAlignment="1">
      <alignment horizontal="center" vertical="center"/>
    </xf>
    <xf numFmtId="10" fontId="7" fillId="0" borderId="2" xfId="0" applyNumberFormat="1" applyFont="1" applyFill="1" applyBorder="1" applyAlignment="1">
      <alignment horizontal="center" vertical="center"/>
    </xf>
    <xf numFmtId="177" fontId="7" fillId="6" borderId="2" xfId="0" applyNumberFormat="1" applyFont="1" applyFill="1" applyBorder="1" applyAlignment="1">
      <alignment horizontal="center" vertical="center"/>
    </xf>
    <xf numFmtId="177" fontId="29" fillId="6" borderId="2" xfId="0" applyNumberFormat="1" applyFont="1" applyFill="1" applyBorder="1" applyAlignment="1">
      <alignment horizontal="center" vertical="center"/>
    </xf>
    <xf numFmtId="177" fontId="7" fillId="6" borderId="2" xfId="0" applyNumberFormat="1" applyFont="1" applyFill="1" applyBorder="1" applyAlignment="1">
      <alignment horizontal="center" vertical="center" wrapText="1"/>
    </xf>
    <xf numFmtId="0" fontId="33" fillId="17" borderId="2" xfId="0" applyFont="1" applyFill="1" applyBorder="1"/>
    <xf numFmtId="0" fontId="33" fillId="17" borderId="2" xfId="0" applyFont="1" applyFill="1" applyBorder="1" applyAlignment="1">
      <alignment horizontal="center" vertical="center"/>
    </xf>
    <xf numFmtId="9" fontId="7" fillId="17" borderId="2" xfId="0" applyNumberFormat="1" applyFont="1" applyFill="1" applyBorder="1" applyAlignment="1">
      <alignment horizontal="center" vertical="center"/>
    </xf>
    <xf numFmtId="44" fontId="33" fillId="17" borderId="2" xfId="0" applyNumberFormat="1" applyFont="1" applyFill="1" applyBorder="1" applyAlignment="1">
      <alignment horizontal="center"/>
    </xf>
    <xf numFmtId="0" fontId="7" fillId="0" borderId="22" xfId="0" applyFont="1" applyBorder="1" applyAlignment="1">
      <alignment horizontal="center" vertical="center"/>
    </xf>
    <xf numFmtId="0" fontId="34" fillId="8" borderId="23" xfId="0" applyFont="1" applyFill="1" applyBorder="1" applyAlignment="1">
      <alignment horizontal="center" vertical="center" wrapText="1"/>
    </xf>
    <xf numFmtId="0" fontId="82" fillId="8" borderId="23" xfId="0" applyFont="1" applyFill="1" applyBorder="1" applyAlignment="1">
      <alignment horizontal="center" vertical="center" wrapText="1"/>
    </xf>
    <xf numFmtId="0" fontId="73" fillId="7" borderId="12" xfId="0" applyFont="1" applyFill="1" applyBorder="1"/>
    <xf numFmtId="0" fontId="5" fillId="7" borderId="12" xfId="0" applyFont="1" applyFill="1" applyBorder="1" applyAlignment="1">
      <alignment horizontal="center" vertical="center"/>
    </xf>
    <xf numFmtId="44" fontId="73" fillId="7" borderId="12" xfId="0" applyNumberFormat="1" applyFont="1" applyFill="1" applyBorder="1" applyAlignment="1">
      <alignment horizontal="center"/>
    </xf>
    <xf numFmtId="0" fontId="5" fillId="6" borderId="2" xfId="0" applyFont="1" applyFill="1" applyBorder="1"/>
    <xf numFmtId="0" fontId="5" fillId="6" borderId="2" xfId="0" applyFont="1" applyFill="1" applyBorder="1" applyAlignment="1">
      <alignment horizontal="center" vertical="center"/>
    </xf>
    <xf numFmtId="9" fontId="5" fillId="6" borderId="2" xfId="0" applyNumberFormat="1" applyFont="1" applyFill="1" applyBorder="1" applyAlignment="1">
      <alignment horizontal="center" vertical="center"/>
    </xf>
    <xf numFmtId="44" fontId="5" fillId="6" borderId="2" xfId="0" applyNumberFormat="1" applyFont="1" applyFill="1" applyBorder="1"/>
    <xf numFmtId="0" fontId="73" fillId="7" borderId="2" xfId="0" applyFont="1" applyFill="1" applyBorder="1"/>
    <xf numFmtId="0" fontId="5" fillId="7" borderId="2" xfId="0" applyFont="1" applyFill="1" applyBorder="1" applyAlignment="1">
      <alignment horizontal="center" vertical="center"/>
    </xf>
    <xf numFmtId="9" fontId="5" fillId="7" borderId="2" xfId="0" applyNumberFormat="1" applyFont="1" applyFill="1" applyBorder="1" applyAlignment="1">
      <alignment horizontal="center" vertical="center"/>
    </xf>
    <xf numFmtId="44" fontId="73" fillId="7" borderId="2" xfId="0" applyNumberFormat="1" applyFont="1" applyFill="1" applyBorder="1" applyAlignment="1">
      <alignment horizontal="center"/>
    </xf>
    <xf numFmtId="10" fontId="5" fillId="6" borderId="2" xfId="0" applyNumberFormat="1" applyFont="1" applyFill="1" applyBorder="1" applyAlignment="1">
      <alignment horizontal="center" vertical="center"/>
    </xf>
    <xf numFmtId="8" fontId="5" fillId="6" borderId="2" xfId="0" applyNumberFormat="1" applyFont="1" applyFill="1" applyBorder="1" applyAlignment="1">
      <alignment horizontal="center" vertical="center"/>
    </xf>
    <xf numFmtId="8" fontId="5" fillId="6" borderId="2" xfId="0" applyNumberFormat="1" applyFont="1" applyFill="1" applyBorder="1" applyAlignment="1">
      <alignment horizontal="center"/>
    </xf>
    <xf numFmtId="6" fontId="5" fillId="6" borderId="2" xfId="0" applyNumberFormat="1" applyFont="1" applyFill="1" applyBorder="1" applyAlignment="1">
      <alignment horizontal="center" vertical="center"/>
    </xf>
    <xf numFmtId="6" fontId="5" fillId="6" borderId="2" xfId="0" applyNumberFormat="1" applyFont="1" applyFill="1" applyBorder="1" applyAlignment="1">
      <alignment horizontal="center"/>
    </xf>
    <xf numFmtId="6" fontId="73" fillId="6" borderId="2" xfId="0" applyNumberFormat="1" applyFont="1" applyFill="1" applyBorder="1" applyAlignment="1">
      <alignment horizontal="center" vertical="center"/>
    </xf>
    <xf numFmtId="0" fontId="73" fillId="6" borderId="2" xfId="0" applyFont="1" applyFill="1" applyBorder="1" applyAlignment="1">
      <alignment horizontal="center" vertical="center"/>
    </xf>
    <xf numFmtId="0" fontId="82" fillId="8" borderId="2" xfId="0" applyFont="1" applyFill="1" applyBorder="1"/>
    <xf numFmtId="0" fontId="82" fillId="8" borderId="2" xfId="0" applyFont="1" applyFill="1" applyBorder="1" applyAlignment="1">
      <alignment horizontal="center" vertical="center"/>
    </xf>
    <xf numFmtId="9" fontId="5" fillId="8" borderId="2" xfId="0" applyNumberFormat="1" applyFont="1" applyFill="1" applyBorder="1" applyAlignment="1">
      <alignment horizontal="center" vertical="center"/>
    </xf>
    <xf numFmtId="44" fontId="82" fillId="8" borderId="2" xfId="0" applyNumberFormat="1" applyFont="1" applyFill="1" applyBorder="1" applyAlignment="1">
      <alignment horizontal="center"/>
    </xf>
    <xf numFmtId="0" fontId="33" fillId="8" borderId="23" xfId="0" applyFont="1" applyFill="1" applyBorder="1"/>
    <xf numFmtId="0" fontId="83" fillId="6" borderId="23" xfId="0" applyFont="1" applyFill="1" applyBorder="1" applyAlignment="1">
      <alignment wrapText="1"/>
    </xf>
    <xf numFmtId="0" fontId="80" fillId="6" borderId="23" xfId="0" applyFont="1" applyFill="1" applyBorder="1" applyAlignment="1">
      <alignment wrapText="1"/>
    </xf>
    <xf numFmtId="44" fontId="29" fillId="7" borderId="23" xfId="0" applyNumberFormat="1" applyFont="1" applyFill="1" applyBorder="1" applyAlignment="1">
      <alignment horizontal="center" vertical="center"/>
    </xf>
    <xf numFmtId="9" fontId="86" fillId="6" borderId="23" xfId="0" applyNumberFormat="1" applyFont="1" applyFill="1" applyBorder="1" applyAlignment="1">
      <alignment horizontal="center" vertical="center" wrapText="1"/>
    </xf>
    <xf numFmtId="10" fontId="80" fillId="6" borderId="23" xfId="0" applyNumberFormat="1" applyFont="1" applyFill="1" applyBorder="1" applyAlignment="1">
      <alignment horizontal="center" vertical="center" wrapText="1"/>
    </xf>
    <xf numFmtId="168" fontId="80" fillId="6" borderId="23" xfId="0" applyNumberFormat="1" applyFont="1" applyFill="1" applyBorder="1" applyAlignment="1">
      <alignment horizontal="center" vertical="center" wrapText="1"/>
    </xf>
    <xf numFmtId="0" fontId="33" fillId="8" borderId="23" xfId="0" applyFont="1" applyFill="1" applyBorder="1" applyAlignment="1">
      <alignment horizontal="center" vertical="center"/>
    </xf>
    <xf numFmtId="0" fontId="29" fillId="6" borderId="6" xfId="0" applyFont="1" applyFill="1" applyBorder="1" applyAlignment="1">
      <alignment horizontal="center" vertical="center"/>
    </xf>
    <xf numFmtId="44" fontId="7" fillId="6" borderId="23" xfId="0" applyNumberFormat="1" applyFont="1" applyFill="1" applyBorder="1" applyAlignment="1">
      <alignment horizontal="center" vertical="center"/>
    </xf>
    <xf numFmtId="44" fontId="80" fillId="6" borderId="23" xfId="0" applyNumberFormat="1" applyFont="1" applyFill="1" applyBorder="1" applyAlignment="1">
      <alignment horizontal="center" vertical="center"/>
    </xf>
    <xf numFmtId="178" fontId="80" fillId="6" borderId="23" xfId="0" applyNumberFormat="1" applyFont="1" applyFill="1" applyBorder="1" applyAlignment="1">
      <alignment horizontal="center" vertical="center"/>
    </xf>
    <xf numFmtId="6" fontId="80" fillId="6" borderId="23" xfId="0" applyNumberFormat="1" applyFont="1" applyFill="1" applyBorder="1" applyAlignment="1">
      <alignment horizontal="center" vertical="center"/>
    </xf>
    <xf numFmtId="0" fontId="80" fillId="6" borderId="23" xfId="0" applyFont="1" applyFill="1" applyBorder="1" applyAlignment="1">
      <alignment horizontal="center" vertical="center"/>
    </xf>
    <xf numFmtId="9" fontId="7" fillId="8" borderId="23" xfId="0" applyNumberFormat="1" applyFont="1" applyFill="1" applyBorder="1" applyAlignment="1">
      <alignment horizontal="center" vertical="center"/>
    </xf>
    <xf numFmtId="44" fontId="7" fillId="8" borderId="23" xfId="0" applyNumberFormat="1" applyFont="1" applyFill="1" applyBorder="1" applyAlignment="1">
      <alignment horizontal="center" vertical="center"/>
    </xf>
    <xf numFmtId="44" fontId="87" fillId="8" borderId="23" xfId="0" applyNumberFormat="1" applyFont="1" applyFill="1" applyBorder="1" applyAlignment="1">
      <alignment horizontal="center" vertical="center"/>
    </xf>
    <xf numFmtId="44" fontId="55" fillId="7" borderId="23" xfId="0" applyNumberFormat="1" applyFont="1" applyFill="1" applyBorder="1" applyAlignment="1">
      <alignment horizontal="center"/>
    </xf>
    <xf numFmtId="44" fontId="34" fillId="17" borderId="23" xfId="0" applyNumberFormat="1" applyFont="1" applyFill="1" applyBorder="1" applyAlignment="1">
      <alignment horizontal="center"/>
    </xf>
    <xf numFmtId="44" fontId="80" fillId="0" borderId="23" xfId="0" applyNumberFormat="1" applyFont="1" applyBorder="1" applyAlignment="1">
      <alignment horizontal="center"/>
    </xf>
    <xf numFmtId="10" fontId="7" fillId="0" borderId="23" xfId="0" applyNumberFormat="1" applyFont="1" applyBorder="1" applyAlignment="1">
      <alignment horizontal="center" vertical="center"/>
    </xf>
    <xf numFmtId="180" fontId="43" fillId="6" borderId="23" xfId="0" applyNumberFormat="1" applyFont="1" applyFill="1" applyBorder="1" applyAlignment="1">
      <alignment horizontal="center" vertical="center"/>
    </xf>
    <xf numFmtId="180" fontId="7" fillId="6" borderId="23" xfId="0" applyNumberFormat="1" applyFont="1" applyFill="1" applyBorder="1" applyAlignment="1">
      <alignment horizontal="center" vertical="center"/>
    </xf>
    <xf numFmtId="0" fontId="7" fillId="0" borderId="23" xfId="0" applyFont="1" applyBorder="1" applyAlignment="1">
      <alignment horizontal="center" vertical="center" wrapText="1"/>
    </xf>
    <xf numFmtId="0" fontId="7" fillId="0" borderId="4" xfId="0" applyFont="1" applyBorder="1" applyAlignment="1">
      <alignment horizontal="center" vertical="center"/>
    </xf>
    <xf numFmtId="10" fontId="80" fillId="6" borderId="23" xfId="0" applyNumberFormat="1" applyFont="1" applyFill="1" applyBorder="1" applyAlignment="1">
      <alignment horizontal="center" vertical="center"/>
    </xf>
    <xf numFmtId="0" fontId="68" fillId="0" borderId="23" xfId="0" applyFont="1" applyBorder="1" applyAlignment="1"/>
    <xf numFmtId="44" fontId="33" fillId="6" borderId="23" xfId="0" applyNumberFormat="1" applyFont="1" applyFill="1" applyBorder="1" applyAlignment="1">
      <alignment horizontal="center"/>
    </xf>
    <xf numFmtId="0" fontId="33" fillId="6" borderId="23" xfId="0" applyFont="1" applyFill="1" applyBorder="1" applyAlignment="1">
      <alignment horizontal="center" vertical="center"/>
    </xf>
    <xf numFmtId="0" fontId="80" fillId="21" borderId="23" xfId="0" applyFont="1" applyFill="1" applyBorder="1"/>
    <xf numFmtId="0" fontId="0" fillId="0" borderId="0" xfId="0" applyFont="1" applyAlignment="1"/>
    <xf numFmtId="0" fontId="0" fillId="0" borderId="0" xfId="0" applyFont="1" applyAlignment="1">
      <alignment horizontal="center" vertical="center"/>
    </xf>
    <xf numFmtId="0" fontId="34" fillId="17" borderId="23" xfId="0" applyFont="1" applyFill="1" applyBorder="1" applyAlignment="1">
      <alignment horizontal="center" vertical="center" wrapText="1"/>
    </xf>
    <xf numFmtId="0" fontId="33" fillId="17" borderId="23" xfId="0" applyFont="1" applyFill="1" applyBorder="1" applyAlignment="1">
      <alignment horizontal="center" vertical="center"/>
    </xf>
    <xf numFmtId="0" fontId="80" fillId="0" borderId="23" xfId="0" applyFont="1" applyBorder="1" applyAlignment="1">
      <alignment horizontal="center" vertical="center"/>
    </xf>
    <xf numFmtId="0" fontId="80" fillId="6" borderId="23" xfId="0" applyFont="1" applyFill="1" applyBorder="1" applyAlignment="1">
      <alignment horizontal="center" vertical="center"/>
    </xf>
    <xf numFmtId="0" fontId="4" fillId="0" borderId="4" xfId="0" applyFont="1" applyBorder="1" applyAlignment="1"/>
    <xf numFmtId="0" fontId="4" fillId="0" borderId="4" xfId="0" applyFont="1" applyBorder="1" applyAlignment="1">
      <alignment horizontal="center" vertical="center"/>
    </xf>
    <xf numFmtId="0" fontId="4" fillId="0" borderId="0" xfId="0" applyFont="1" applyAlignment="1"/>
    <xf numFmtId="0" fontId="88" fillId="6" borderId="1" xfId="0" applyFont="1" applyFill="1" applyBorder="1"/>
    <xf numFmtId="0" fontId="4" fillId="6" borderId="6" xfId="0" applyFont="1" applyFill="1" applyBorder="1" applyAlignment="1">
      <alignment horizontal="center" vertical="center"/>
    </xf>
    <xf numFmtId="0" fontId="73" fillId="6" borderId="6" xfId="0" applyFont="1" applyFill="1" applyBorder="1" applyAlignment="1">
      <alignment horizontal="right"/>
    </xf>
    <xf numFmtId="0" fontId="78" fillId="0" borderId="0" xfId="0" applyFont="1" applyAlignment="1"/>
    <xf numFmtId="0" fontId="4" fillId="6" borderId="6" xfId="0" applyFont="1" applyFill="1" applyBorder="1"/>
    <xf numFmtId="49" fontId="73" fillId="6" borderId="8" xfId="0" applyNumberFormat="1" applyFont="1" applyFill="1" applyBorder="1" applyAlignment="1">
      <alignment horizontal="center"/>
    </xf>
    <xf numFmtId="49" fontId="73" fillId="6" borderId="5" xfId="0" applyNumberFormat="1" applyFont="1" applyFill="1" applyBorder="1" applyAlignment="1">
      <alignment horizontal="center" vertical="center"/>
    </xf>
    <xf numFmtId="49" fontId="73" fillId="6" borderId="5" xfId="0" applyNumberFormat="1" applyFont="1" applyFill="1" applyBorder="1" applyAlignment="1">
      <alignment horizontal="center"/>
    </xf>
    <xf numFmtId="0" fontId="4" fillId="7" borderId="23" xfId="0" applyFont="1" applyFill="1" applyBorder="1" applyAlignment="1">
      <alignment horizontal="center" vertical="center"/>
    </xf>
    <xf numFmtId="0" fontId="4" fillId="6" borderId="23" xfId="0" applyFont="1" applyFill="1" applyBorder="1"/>
    <xf numFmtId="0" fontId="4" fillId="6" borderId="23" xfId="0" applyFont="1" applyFill="1" applyBorder="1" applyAlignment="1">
      <alignment horizontal="center" vertical="center"/>
    </xf>
    <xf numFmtId="0" fontId="4" fillId="0" borderId="23" xfId="0" applyFont="1" applyBorder="1"/>
    <xf numFmtId="0" fontId="4" fillId="0" borderId="23" xfId="0" applyFont="1" applyBorder="1" applyAlignment="1">
      <alignment horizontal="center" vertical="center"/>
    </xf>
    <xf numFmtId="9" fontId="4" fillId="17" borderId="23" xfId="0" applyNumberFormat="1" applyFont="1" applyFill="1" applyBorder="1" applyAlignment="1">
      <alignment horizontal="center" vertical="center"/>
    </xf>
    <xf numFmtId="0" fontId="4" fillId="0" borderId="0" xfId="0" applyFont="1" applyAlignment="1">
      <alignment horizontal="center" vertical="center"/>
    </xf>
    <xf numFmtId="181" fontId="4" fillId="6" borderId="23" xfId="0" applyNumberFormat="1" applyFont="1" applyFill="1" applyBorder="1" applyAlignment="1">
      <alignment horizontal="center" vertical="center"/>
    </xf>
    <xf numFmtId="10" fontId="4" fillId="6" borderId="23" xfId="0" applyNumberFormat="1" applyFont="1" applyFill="1" applyBorder="1" applyAlignment="1">
      <alignment horizontal="center" vertical="center"/>
    </xf>
    <xf numFmtId="181" fontId="4" fillId="6" borderId="23" xfId="0" applyNumberFormat="1" applyFont="1" applyFill="1" applyBorder="1" applyAlignment="1">
      <alignment horizontal="center"/>
    </xf>
    <xf numFmtId="0" fontId="4" fillId="6" borderId="23" xfId="0" applyFont="1" applyFill="1" applyBorder="1" applyAlignment="1">
      <alignment horizontal="center" vertical="center" wrapText="1"/>
    </xf>
    <xf numFmtId="9" fontId="4" fillId="6" borderId="23" xfId="0" applyNumberFormat="1" applyFont="1" applyFill="1" applyBorder="1" applyAlignment="1">
      <alignment horizontal="center" vertical="center"/>
    </xf>
    <xf numFmtId="182" fontId="4" fillId="6" borderId="23" xfId="0" applyNumberFormat="1" applyFont="1" applyFill="1" applyBorder="1" applyAlignment="1">
      <alignment horizontal="center" vertical="center"/>
    </xf>
    <xf numFmtId="44" fontId="80" fillId="6" borderId="23" xfId="0" applyNumberFormat="1" applyFont="1" applyFill="1" applyBorder="1" applyAlignment="1">
      <alignment horizontal="center"/>
    </xf>
    <xf numFmtId="44" fontId="33" fillId="22" borderId="23" xfId="0" applyNumberFormat="1" applyFont="1" applyFill="1" applyBorder="1" applyAlignment="1">
      <alignment horizontal="center"/>
    </xf>
    <xf numFmtId="186" fontId="33" fillId="17" borderId="23" xfId="0" applyNumberFormat="1" applyFont="1" applyFill="1" applyBorder="1" applyAlignment="1">
      <alignment horizontal="center" vertical="center"/>
    </xf>
    <xf numFmtId="186" fontId="7" fillId="0" borderId="4" xfId="0" applyNumberFormat="1" applyFont="1" applyBorder="1" applyAlignment="1">
      <alignment horizontal="center" vertical="center"/>
    </xf>
    <xf numFmtId="0" fontId="23" fillId="6" borderId="6" xfId="0" applyFont="1" applyFill="1" applyBorder="1" applyAlignment="1">
      <alignment horizontal="center" vertical="center"/>
    </xf>
    <xf numFmtId="186" fontId="7" fillId="7" borderId="23" xfId="0" applyNumberFormat="1" applyFont="1" applyFill="1" applyBorder="1" applyAlignment="1">
      <alignment horizontal="center" vertical="center"/>
    </xf>
    <xf numFmtId="186" fontId="7" fillId="6" borderId="23" xfId="0" applyNumberFormat="1" applyFont="1" applyFill="1" applyBorder="1" applyAlignment="1">
      <alignment horizontal="center" vertical="center"/>
    </xf>
    <xf numFmtId="186" fontId="80" fillId="6" borderId="23" xfId="0" applyNumberFormat="1" applyFont="1" applyFill="1" applyBorder="1" applyAlignment="1">
      <alignment horizontal="center" vertical="center"/>
    </xf>
    <xf numFmtId="186" fontId="7" fillId="22" borderId="23" xfId="0" applyNumberFormat="1" applyFont="1" applyFill="1" applyBorder="1" applyAlignment="1">
      <alignment horizontal="center" vertical="center"/>
    </xf>
    <xf numFmtId="0" fontId="7" fillId="22" borderId="23" xfId="0" applyFont="1" applyFill="1" applyBorder="1" applyAlignment="1">
      <alignment horizontal="center" vertical="center"/>
    </xf>
    <xf numFmtId="0" fontId="7" fillId="0" borderId="5" xfId="0" applyFont="1" applyBorder="1" applyAlignment="1">
      <alignment horizontal="center" vertical="center"/>
    </xf>
    <xf numFmtId="183" fontId="4" fillId="6" borderId="23" xfId="0" applyNumberFormat="1" applyFont="1" applyFill="1" applyBorder="1"/>
    <xf numFmtId="49" fontId="29" fillId="6" borderId="6" xfId="0" applyNumberFormat="1" applyFont="1" applyFill="1" applyBorder="1" applyAlignment="1">
      <alignment horizontal="center" vertical="center" wrapText="1"/>
    </xf>
    <xf numFmtId="49" fontId="29" fillId="6" borderId="6" xfId="0" applyNumberFormat="1" applyFont="1" applyFill="1" applyBorder="1" applyAlignment="1">
      <alignment horizontal="center" vertical="center"/>
    </xf>
    <xf numFmtId="0" fontId="4" fillId="6" borderId="23" xfId="0" applyFont="1" applyFill="1" applyBorder="1" applyAlignment="1">
      <alignment vertical="center" wrapText="1"/>
    </xf>
    <xf numFmtId="0" fontId="7" fillId="0" borderId="4" xfId="0" applyFont="1" applyBorder="1" applyAlignment="1">
      <alignment horizontal="center" vertical="center" wrapText="1"/>
    </xf>
    <xf numFmtId="0" fontId="7" fillId="6" borderId="6" xfId="0" applyFont="1" applyFill="1" applyBorder="1" applyAlignment="1">
      <alignment horizontal="center" vertical="center" wrapText="1"/>
    </xf>
    <xf numFmtId="168" fontId="4" fillId="6" borderId="23" xfId="0" applyNumberFormat="1" applyFont="1" applyFill="1" applyBorder="1" applyAlignment="1">
      <alignment horizontal="center" vertical="center" wrapText="1"/>
    </xf>
    <xf numFmtId="9" fontId="4" fillId="6" borderId="23" xfId="0" applyNumberFormat="1" applyFont="1" applyFill="1" applyBorder="1" applyAlignment="1">
      <alignment horizontal="center" vertical="center" wrapText="1"/>
    </xf>
    <xf numFmtId="183" fontId="4" fillId="6" borderId="23" xfId="0" applyNumberFormat="1" applyFont="1" applyFill="1" applyBorder="1" applyAlignment="1">
      <alignment horizontal="center" vertical="center" wrapText="1"/>
    </xf>
    <xf numFmtId="164" fontId="4" fillId="6" borderId="23" xfId="0" applyNumberFormat="1" applyFont="1" applyFill="1" applyBorder="1" applyAlignment="1">
      <alignment horizontal="center" vertical="center" wrapText="1"/>
    </xf>
    <xf numFmtId="164" fontId="4" fillId="0" borderId="23"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vertical="center" wrapText="1"/>
    </xf>
    <xf numFmtId="0" fontId="4" fillId="6" borderId="7" xfId="0" applyFont="1" applyFill="1" applyBorder="1"/>
    <xf numFmtId="49" fontId="82" fillId="6" borderId="8" xfId="0" applyNumberFormat="1" applyFont="1" applyFill="1" applyBorder="1" applyAlignment="1">
      <alignment horizontal="center"/>
    </xf>
    <xf numFmtId="0" fontId="4" fillId="0" borderId="23" xfId="0" applyFont="1" applyFill="1" applyBorder="1"/>
    <xf numFmtId="0" fontId="82" fillId="22" borderId="23" xfId="0" applyFont="1" applyFill="1" applyBorder="1"/>
    <xf numFmtId="0" fontId="89" fillId="6" borderId="1" xfId="0" applyFont="1" applyFill="1" applyBorder="1"/>
    <xf numFmtId="186" fontId="4" fillId="0" borderId="0" xfId="0" applyNumberFormat="1" applyFont="1" applyAlignment="1"/>
    <xf numFmtId="186" fontId="4" fillId="6" borderId="6" xfId="0" applyNumberFormat="1" applyFont="1" applyFill="1" applyBorder="1"/>
    <xf numFmtId="186" fontId="4" fillId="7" borderId="23" xfId="0" applyNumberFormat="1" applyFont="1" applyFill="1" applyBorder="1" applyAlignment="1">
      <alignment horizontal="center" vertical="center"/>
    </xf>
    <xf numFmtId="186" fontId="4" fillId="6" borderId="23" xfId="0" applyNumberFormat="1" applyFont="1" applyFill="1" applyBorder="1"/>
    <xf numFmtId="186" fontId="4" fillId="0" borderId="23" xfId="0" applyNumberFormat="1" applyFont="1" applyFill="1" applyBorder="1"/>
    <xf numFmtId="49" fontId="82" fillId="6" borderId="5" xfId="0" applyNumberFormat="1" applyFont="1" applyFill="1" applyBorder="1" applyAlignment="1">
      <alignment horizontal="center" vertical="center"/>
    </xf>
    <xf numFmtId="44" fontId="73" fillId="7" borderId="23" xfId="0" applyNumberFormat="1" applyFont="1" applyFill="1" applyBorder="1" applyAlignment="1">
      <alignment horizontal="center" vertical="center"/>
    </xf>
    <xf numFmtId="0" fontId="82" fillId="6" borderId="23" xfId="0" applyFont="1" applyFill="1" applyBorder="1" applyAlignment="1">
      <alignment horizontal="center" vertical="center"/>
    </xf>
    <xf numFmtId="0" fontId="4" fillId="0" borderId="23" xfId="0" applyFont="1" applyFill="1" applyBorder="1" applyAlignment="1">
      <alignment horizontal="center" vertical="center"/>
    </xf>
    <xf numFmtId="0" fontId="73" fillId="0" borderId="23" xfId="0" applyFont="1" applyFill="1" applyBorder="1" applyAlignment="1">
      <alignment horizontal="center" vertical="center"/>
    </xf>
    <xf numFmtId="186" fontId="4" fillId="6" borderId="3" xfId="0" applyNumberFormat="1" applyFont="1" applyFill="1" applyBorder="1" applyAlignment="1">
      <alignment horizontal="center" vertical="center"/>
    </xf>
    <xf numFmtId="0" fontId="4" fillId="6" borderId="3" xfId="0" applyFont="1" applyFill="1" applyBorder="1" applyAlignment="1">
      <alignment horizontal="center" vertical="center"/>
    </xf>
    <xf numFmtId="186" fontId="4" fillId="0" borderId="0" xfId="0" applyNumberFormat="1" applyFont="1" applyAlignment="1">
      <alignment horizontal="center" vertical="center"/>
    </xf>
    <xf numFmtId="186" fontId="4" fillId="6" borderId="6" xfId="0" applyNumberFormat="1" applyFont="1" applyFill="1" applyBorder="1" applyAlignment="1">
      <alignment horizontal="center" vertical="center"/>
    </xf>
    <xf numFmtId="186" fontId="4" fillId="6" borderId="5" xfId="0" applyNumberFormat="1" applyFont="1" applyFill="1" applyBorder="1" applyAlignment="1">
      <alignment horizontal="center" vertical="center"/>
    </xf>
    <xf numFmtId="186" fontId="4" fillId="6" borderId="23" xfId="0" applyNumberFormat="1" applyFont="1" applyFill="1" applyBorder="1" applyAlignment="1">
      <alignment horizontal="center" vertical="center"/>
    </xf>
    <xf numFmtId="9" fontId="4" fillId="0" borderId="23" xfId="0" applyNumberFormat="1" applyFont="1" applyFill="1" applyBorder="1" applyAlignment="1">
      <alignment horizontal="center" vertical="center"/>
    </xf>
    <xf numFmtId="186" fontId="4" fillId="0" borderId="23" xfId="0" applyNumberFormat="1" applyFont="1" applyFill="1" applyBorder="1" applyAlignment="1">
      <alignment horizontal="center" vertical="center"/>
    </xf>
    <xf numFmtId="186" fontId="4" fillId="17" borderId="23" xfId="0" applyNumberFormat="1" applyFont="1" applyFill="1" applyBorder="1" applyAlignment="1">
      <alignment horizontal="center" vertical="center"/>
    </xf>
    <xf numFmtId="0" fontId="4" fillId="17" borderId="23" xfId="0" applyFont="1" applyFill="1" applyBorder="1" applyAlignment="1">
      <alignment horizontal="center" vertical="center"/>
    </xf>
    <xf numFmtId="9" fontId="4" fillId="22" borderId="23" xfId="0" applyNumberFormat="1" applyFont="1" applyFill="1" applyBorder="1" applyAlignment="1">
      <alignment horizontal="center" vertical="center"/>
    </xf>
    <xf numFmtId="186" fontId="82" fillId="6" borderId="6" xfId="0" applyNumberFormat="1" applyFont="1" applyFill="1" applyBorder="1" applyAlignment="1">
      <alignment horizontal="right"/>
    </xf>
    <xf numFmtId="186" fontId="82" fillId="6" borderId="5" xfId="0" applyNumberFormat="1" applyFont="1" applyFill="1" applyBorder="1" applyAlignment="1">
      <alignment horizontal="center"/>
    </xf>
    <xf numFmtId="186" fontId="73" fillId="7" borderId="23" xfId="0" applyNumberFormat="1" applyFont="1" applyFill="1" applyBorder="1"/>
    <xf numFmtId="186" fontId="82" fillId="23" borderId="23" xfId="0" applyNumberFormat="1" applyFont="1" applyFill="1" applyBorder="1" applyAlignment="1">
      <alignment horizontal="center"/>
    </xf>
    <xf numFmtId="49" fontId="82" fillId="6" borderId="0" xfId="0" applyNumberFormat="1" applyFont="1" applyFill="1" applyAlignment="1">
      <alignment horizontal="center" vertical="center"/>
    </xf>
    <xf numFmtId="0" fontId="90" fillId="6" borderId="23" xfId="0" applyFont="1" applyFill="1" applyBorder="1"/>
    <xf numFmtId="0" fontId="27" fillId="20" borderId="1" xfId="0" applyFont="1" applyFill="1" applyBorder="1"/>
    <xf numFmtId="0" fontId="7" fillId="20" borderId="7" xfId="0" applyFont="1" applyFill="1" applyBorder="1"/>
    <xf numFmtId="171" fontId="80" fillId="6" borderId="23" xfId="0" applyNumberFormat="1" applyFont="1" applyFill="1" applyBorder="1" applyAlignment="1">
      <alignment horizontal="center" vertical="center"/>
    </xf>
    <xf numFmtId="0" fontId="7" fillId="20" borderId="3" xfId="0" applyFont="1" applyFill="1" applyBorder="1" applyAlignment="1">
      <alignment horizontal="center" vertical="center"/>
    </xf>
    <xf numFmtId="0" fontId="7" fillId="24" borderId="4" xfId="0" applyFont="1" applyFill="1" applyBorder="1" applyAlignment="1">
      <alignment horizontal="center" vertical="center"/>
    </xf>
    <xf numFmtId="0" fontId="7" fillId="20" borderId="6" xfId="0" applyFont="1" applyFill="1" applyBorder="1" applyAlignment="1">
      <alignment horizontal="center" vertical="center"/>
    </xf>
    <xf numFmtId="0" fontId="0" fillId="0" borderId="0" xfId="0" applyFont="1" applyAlignment="1"/>
    <xf numFmtId="186" fontId="7" fillId="6" borderId="23" xfId="2" applyNumberFormat="1" applyFont="1" applyFill="1" applyBorder="1" applyAlignment="1">
      <alignment horizontal="center" vertical="center"/>
    </xf>
    <xf numFmtId="166" fontId="7" fillId="0" borderId="0" xfId="1" applyFont="1" applyAlignment="1">
      <alignment horizontal="center" vertical="center"/>
    </xf>
    <xf numFmtId="166" fontId="7" fillId="6" borderId="6" xfId="1" applyFont="1" applyFill="1" applyBorder="1" applyAlignment="1">
      <alignment horizontal="center" vertical="center"/>
    </xf>
    <xf numFmtId="166" fontId="29" fillId="3" borderId="19" xfId="1" applyFont="1" applyFill="1" applyBorder="1" applyAlignment="1">
      <alignment horizontal="center" vertical="center"/>
    </xf>
    <xf numFmtId="166" fontId="63" fillId="8" borderId="2" xfId="1" applyFont="1" applyFill="1" applyBorder="1" applyAlignment="1">
      <alignment horizontal="center" vertical="center" wrapText="1"/>
    </xf>
    <xf numFmtId="166" fontId="7" fillId="7" borderId="2" xfId="1" applyFont="1" applyFill="1" applyBorder="1" applyAlignment="1">
      <alignment horizontal="center" vertical="center"/>
    </xf>
    <xf numFmtId="166" fontId="7" fillId="6" borderId="2" xfId="1" applyFont="1" applyFill="1" applyBorder="1" applyAlignment="1">
      <alignment horizontal="center" vertical="center"/>
    </xf>
    <xf numFmtId="166" fontId="7" fillId="0" borderId="2" xfId="1" applyFont="1" applyBorder="1" applyAlignment="1">
      <alignment horizontal="center" vertical="center"/>
    </xf>
    <xf numFmtId="166" fontId="62" fillId="8" borderId="2" xfId="1" applyFont="1" applyFill="1" applyBorder="1" applyAlignment="1">
      <alignment horizontal="center" vertical="center"/>
    </xf>
    <xf numFmtId="166" fontId="0" fillId="0" borderId="0" xfId="1" applyFont="1" applyAlignment="1">
      <alignment horizontal="center" vertical="center"/>
    </xf>
    <xf numFmtId="0" fontId="87" fillId="8" borderId="2" xfId="0" applyFont="1" applyFill="1" applyBorder="1" applyAlignment="1">
      <alignment horizontal="left" vertical="center"/>
    </xf>
    <xf numFmtId="44" fontId="29" fillId="6" borderId="23" xfId="0" applyNumberFormat="1" applyFont="1" applyFill="1" applyBorder="1" applyAlignment="1">
      <alignment horizontal="center"/>
    </xf>
    <xf numFmtId="0" fontId="29" fillId="6" borderId="23" xfId="0" applyFont="1" applyFill="1" applyBorder="1" applyAlignment="1">
      <alignment horizontal="center" vertical="center"/>
    </xf>
    <xf numFmtId="0" fontId="0" fillId="0" borderId="0" xfId="0" applyFont="1" applyAlignment="1">
      <alignment vertical="center"/>
    </xf>
    <xf numFmtId="165" fontId="7" fillId="6" borderId="2" xfId="0" applyNumberFormat="1" applyFont="1" applyFill="1" applyBorder="1" applyAlignment="1">
      <alignment horizontal="right"/>
    </xf>
    <xf numFmtId="166" fontId="29" fillId="7" borderId="2" xfId="1" applyFont="1" applyFill="1" applyBorder="1" applyAlignment="1">
      <alignment horizontal="right"/>
    </xf>
    <xf numFmtId="166" fontId="7" fillId="0" borderId="0" xfId="1" applyFont="1" applyAlignment="1">
      <alignment horizontal="right"/>
    </xf>
    <xf numFmtId="166" fontId="29" fillId="6" borderId="6" xfId="1" applyFont="1" applyFill="1" applyBorder="1" applyAlignment="1">
      <alignment horizontal="right"/>
    </xf>
    <xf numFmtId="166" fontId="7" fillId="6" borderId="6" xfId="1" applyFont="1" applyFill="1" applyBorder="1" applyAlignment="1">
      <alignment horizontal="right"/>
    </xf>
    <xf numFmtId="166" fontId="29" fillId="6" borderId="5" xfId="1" applyFont="1" applyFill="1" applyBorder="1" applyAlignment="1">
      <alignment horizontal="center"/>
    </xf>
    <xf numFmtId="166" fontId="7" fillId="6" borderId="2" xfId="1" applyFont="1" applyFill="1" applyBorder="1" applyAlignment="1">
      <alignment horizontal="right"/>
    </xf>
    <xf numFmtId="166" fontId="29" fillId="6" borderId="2" xfId="1" applyFont="1" applyFill="1" applyBorder="1" applyAlignment="1">
      <alignment horizontal="right"/>
    </xf>
    <xf numFmtId="166" fontId="7" fillId="0" borderId="2" xfId="1" applyFont="1" applyBorder="1" applyAlignment="1">
      <alignment horizontal="right"/>
    </xf>
    <xf numFmtId="166" fontId="62" fillId="6" borderId="2" xfId="1" applyFont="1" applyFill="1" applyBorder="1" applyAlignment="1">
      <alignment horizontal="center" vertical="center"/>
    </xf>
    <xf numFmtId="166" fontId="43" fillId="0" borderId="0" xfId="1" applyFont="1" applyAlignment="1">
      <alignment horizontal="right"/>
    </xf>
    <xf numFmtId="166" fontId="0" fillId="0" borderId="0" xfId="1" applyFont="1" applyAlignment="1"/>
    <xf numFmtId="166" fontId="80" fillId="6" borderId="2" xfId="1" applyFont="1" applyFill="1" applyBorder="1" applyAlignment="1">
      <alignment horizontal="right"/>
    </xf>
    <xf numFmtId="0" fontId="7" fillId="6" borderId="4" xfId="0" applyFont="1" applyFill="1" applyBorder="1" applyAlignment="1">
      <alignment horizontal="center" vertical="center"/>
    </xf>
    <xf numFmtId="4" fontId="7" fillId="6" borderId="2" xfId="0" applyNumberFormat="1" applyFont="1" applyFill="1" applyBorder="1" applyAlignment="1">
      <alignment horizontal="center" vertical="center"/>
    </xf>
    <xf numFmtId="0" fontId="87" fillId="8" borderId="2" xfId="0" applyFont="1" applyFill="1" applyBorder="1"/>
    <xf numFmtId="0" fontId="87" fillId="8" borderId="2" xfId="0" applyFont="1" applyFill="1" applyBorder="1" applyAlignment="1">
      <alignment horizontal="center" vertical="center"/>
    </xf>
    <xf numFmtId="169" fontId="87" fillId="8" borderId="2" xfId="0" applyNumberFormat="1" applyFont="1" applyFill="1" applyBorder="1" applyAlignment="1">
      <alignment horizontal="right"/>
    </xf>
    <xf numFmtId="0" fontId="79" fillId="8" borderId="2" xfId="0" applyFont="1" applyFill="1" applyBorder="1"/>
    <xf numFmtId="10" fontId="7" fillId="6" borderId="23" xfId="0" applyNumberFormat="1" applyFont="1" applyFill="1" applyBorder="1" applyAlignment="1">
      <alignment horizontal="center" vertical="center"/>
    </xf>
    <xf numFmtId="166" fontId="7" fillId="0" borderId="0" xfId="1" applyFont="1" applyAlignment="1"/>
    <xf numFmtId="166" fontId="7" fillId="6" borderId="6" xfId="1" applyFont="1" applyFill="1" applyBorder="1"/>
    <xf numFmtId="166" fontId="29" fillId="6" borderId="6" xfId="1" applyFont="1" applyFill="1" applyBorder="1" applyAlignment="1">
      <alignment horizontal="center"/>
    </xf>
    <xf numFmtId="166" fontId="7" fillId="6" borderId="23" xfId="1" applyFont="1" applyFill="1" applyBorder="1"/>
    <xf numFmtId="166" fontId="33" fillId="8" borderId="2" xfId="1" applyFont="1" applyFill="1" applyBorder="1" applyAlignment="1">
      <alignment horizontal="right"/>
    </xf>
    <xf numFmtId="0" fontId="80" fillId="0" borderId="23" xfId="0" applyFont="1" applyBorder="1"/>
    <xf numFmtId="0" fontId="3" fillId="6" borderId="23" xfId="0" applyFont="1" applyFill="1" applyBorder="1"/>
    <xf numFmtId="0" fontId="3" fillId="0" borderId="23" xfId="0" applyFont="1" applyBorder="1" applyAlignment="1"/>
    <xf numFmtId="0" fontId="3" fillId="0" borderId="23" xfId="0" applyFont="1" applyBorder="1"/>
    <xf numFmtId="44" fontId="73" fillId="6" borderId="23" xfId="0" applyNumberFormat="1" applyFont="1" applyFill="1" applyBorder="1" applyAlignment="1">
      <alignment horizontal="center" vertical="center"/>
    </xf>
    <xf numFmtId="0" fontId="3" fillId="6" borderId="23" xfId="0" applyFont="1" applyFill="1" applyBorder="1" applyAlignment="1">
      <alignment horizontal="center" vertical="center"/>
    </xf>
    <xf numFmtId="0" fontId="3" fillId="0" borderId="23" xfId="0" applyFont="1" applyBorder="1" applyAlignment="1">
      <alignment horizontal="center" vertical="center"/>
    </xf>
    <xf numFmtId="174" fontId="90" fillId="0" borderId="23" xfId="0" applyNumberFormat="1" applyFont="1" applyBorder="1" applyAlignment="1">
      <alignment horizontal="center" vertical="center"/>
    </xf>
    <xf numFmtId="0" fontId="90" fillId="0" borderId="23" xfId="0" applyFont="1" applyBorder="1" applyAlignment="1">
      <alignment horizontal="center" vertical="center"/>
    </xf>
    <xf numFmtId="174" fontId="3" fillId="0" borderId="23" xfId="0" applyNumberFormat="1" applyFont="1" applyBorder="1" applyAlignment="1">
      <alignment horizontal="center" vertical="center"/>
    </xf>
    <xf numFmtId="10" fontId="3" fillId="0" borderId="23" xfId="0" applyNumberFormat="1" applyFont="1" applyBorder="1" applyAlignment="1">
      <alignment horizontal="center" vertical="center"/>
    </xf>
    <xf numFmtId="9" fontId="3" fillId="0" borderId="23" xfId="0" applyNumberFormat="1" applyFont="1" applyBorder="1" applyAlignment="1">
      <alignment horizontal="center" vertical="center"/>
    </xf>
    <xf numFmtId="44" fontId="3" fillId="6" borderId="23" xfId="0" applyNumberFormat="1" applyFont="1" applyFill="1" applyBorder="1" applyAlignment="1">
      <alignment horizontal="center" vertical="center"/>
    </xf>
    <xf numFmtId="182" fontId="3" fillId="6" borderId="23" xfId="0" applyNumberFormat="1" applyFont="1" applyFill="1" applyBorder="1" applyAlignment="1">
      <alignment horizontal="center" vertical="center"/>
    </xf>
    <xf numFmtId="44" fontId="3" fillId="0" borderId="23" xfId="0" applyNumberFormat="1" applyFont="1" applyBorder="1" applyAlignment="1">
      <alignment horizontal="center" vertical="center"/>
    </xf>
    <xf numFmtId="44" fontId="7" fillId="0" borderId="4" xfId="0" applyNumberFormat="1" applyFont="1" applyBorder="1" applyAlignment="1">
      <alignment vertical="center"/>
    </xf>
    <xf numFmtId="44" fontId="29" fillId="6" borderId="6" xfId="0" applyNumberFormat="1" applyFont="1" applyFill="1" applyBorder="1" applyAlignment="1">
      <alignment horizontal="right" vertical="center"/>
    </xf>
    <xf numFmtId="44" fontId="7" fillId="6" borderId="6" xfId="0" applyNumberFormat="1" applyFont="1" applyFill="1" applyBorder="1" applyAlignment="1">
      <alignment vertical="center"/>
    </xf>
    <xf numFmtId="44" fontId="29" fillId="6" borderId="6" xfId="0" applyNumberFormat="1" applyFont="1" applyFill="1" applyBorder="1" applyAlignment="1">
      <alignment horizontal="center" vertical="center"/>
    </xf>
    <xf numFmtId="166" fontId="29" fillId="7" borderId="2" xfId="1" applyFont="1" applyFill="1" applyBorder="1" applyAlignment="1">
      <alignment horizontal="right" vertical="center"/>
    </xf>
    <xf numFmtId="44" fontId="3" fillId="6" borderId="23" xfId="0" applyNumberFormat="1" applyFont="1" applyFill="1" applyBorder="1" applyAlignment="1">
      <alignment vertical="center"/>
    </xf>
    <xf numFmtId="44" fontId="3" fillId="6" borderId="23" xfId="0" applyNumberFormat="1" applyFont="1" applyFill="1" applyBorder="1" applyAlignment="1">
      <alignment horizontal="right" vertical="center"/>
    </xf>
    <xf numFmtId="166" fontId="81" fillId="7" borderId="2" xfId="1" applyFont="1" applyFill="1" applyBorder="1" applyAlignment="1">
      <alignment horizontal="right" vertical="center"/>
    </xf>
    <xf numFmtId="166" fontId="33" fillId="8" borderId="2" xfId="1" applyFont="1" applyFill="1" applyBorder="1" applyAlignment="1">
      <alignment horizontal="right" vertical="center"/>
    </xf>
    <xf numFmtId="44" fontId="7" fillId="7" borderId="23" xfId="0" applyNumberFormat="1" applyFont="1" applyFill="1" applyBorder="1"/>
    <xf numFmtId="44" fontId="7" fillId="0" borderId="23" xfId="0" applyNumberFormat="1" applyFont="1" applyBorder="1"/>
    <xf numFmtId="44" fontId="29" fillId="2" borderId="23" xfId="0" applyNumberFormat="1" applyFont="1" applyFill="1" applyBorder="1" applyAlignment="1">
      <alignment horizontal="right"/>
    </xf>
    <xf numFmtId="44" fontId="29" fillId="0" borderId="23" xfId="0" applyNumberFormat="1" applyFont="1" applyBorder="1" applyAlignment="1">
      <alignment horizontal="right"/>
    </xf>
    <xf numFmtId="0" fontId="29" fillId="7" borderId="23" xfId="0" applyFont="1" applyFill="1" applyBorder="1" applyAlignment="1">
      <alignment horizontal="left"/>
    </xf>
    <xf numFmtId="0" fontId="29" fillId="25" borderId="23" xfId="0" applyFont="1" applyFill="1" applyBorder="1"/>
    <xf numFmtId="44" fontId="7" fillId="25" borderId="23" xfId="0" applyNumberFormat="1" applyFont="1" applyFill="1" applyBorder="1"/>
    <xf numFmtId="0" fontId="0" fillId="24" borderId="0" xfId="0" applyFont="1" applyFill="1" applyAlignment="1"/>
    <xf numFmtId="0" fontId="80" fillId="0" borderId="23" xfId="0" applyFont="1" applyBorder="1" applyAlignment="1">
      <alignment wrapText="1"/>
    </xf>
    <xf numFmtId="9" fontId="7" fillId="0" borderId="23" xfId="0" applyNumberFormat="1" applyFont="1" applyBorder="1" applyAlignment="1">
      <alignment horizontal="center" vertical="center"/>
    </xf>
    <xf numFmtId="0" fontId="7" fillId="25" borderId="23" xfId="0" applyFont="1" applyFill="1" applyBorder="1" applyAlignment="1">
      <alignment horizontal="center" vertical="center"/>
    </xf>
    <xf numFmtId="9" fontId="7" fillId="25" borderId="23" xfId="0" applyNumberFormat="1" applyFont="1" applyFill="1" applyBorder="1" applyAlignment="1">
      <alignment horizontal="center" vertical="center"/>
    </xf>
    <xf numFmtId="9" fontId="80" fillId="0" borderId="23" xfId="0" applyNumberFormat="1" applyFont="1" applyBorder="1" applyAlignment="1">
      <alignment horizontal="center" vertical="center"/>
    </xf>
    <xf numFmtId="44" fontId="81" fillId="7" borderId="23" xfId="0" applyNumberFormat="1" applyFont="1" applyFill="1" applyBorder="1"/>
    <xf numFmtId="44" fontId="80" fillId="0" borderId="23" xfId="0" applyNumberFormat="1" applyFont="1" applyBorder="1" applyAlignment="1">
      <alignment horizontal="right"/>
    </xf>
    <xf numFmtId="0" fontId="7" fillId="24" borderId="2" xfId="0" applyFont="1" applyFill="1" applyBorder="1"/>
    <xf numFmtId="169" fontId="7" fillId="24" borderId="2" xfId="0" applyNumberFormat="1" applyFont="1" applyFill="1" applyBorder="1" applyAlignment="1">
      <alignment horizontal="right"/>
    </xf>
    <xf numFmtId="169" fontId="7" fillId="19" borderId="2" xfId="0" applyNumberFormat="1" applyFont="1" applyFill="1" applyBorder="1" applyAlignment="1">
      <alignment horizontal="right"/>
    </xf>
    <xf numFmtId="0" fontId="7" fillId="19" borderId="2" xfId="0" applyFont="1" applyFill="1" applyBorder="1"/>
    <xf numFmtId="0" fontId="69" fillId="6" borderId="5" xfId="0" applyFont="1" applyFill="1" applyBorder="1" applyAlignment="1">
      <alignment horizontal="center" vertical="center"/>
    </xf>
    <xf numFmtId="0" fontId="7" fillId="19" borderId="2" xfId="0" applyFont="1" applyFill="1" applyBorder="1" applyAlignment="1">
      <alignment horizontal="center" vertical="center"/>
    </xf>
    <xf numFmtId="0" fontId="7" fillId="24" borderId="2" xfId="0" applyFont="1" applyFill="1" applyBorder="1" applyAlignment="1">
      <alignment horizontal="center" vertical="center"/>
    </xf>
    <xf numFmtId="10" fontId="7" fillId="24" borderId="2" xfId="0" applyNumberFormat="1" applyFont="1" applyFill="1" applyBorder="1" applyAlignment="1">
      <alignment horizontal="center" vertical="center"/>
    </xf>
    <xf numFmtId="9" fontId="7" fillId="19" borderId="2" xfId="0" applyNumberFormat="1" applyFont="1" applyFill="1" applyBorder="1" applyAlignment="1">
      <alignment horizontal="center" vertical="center"/>
    </xf>
    <xf numFmtId="0" fontId="7" fillId="20" borderId="2" xfId="0" applyFont="1" applyFill="1" applyBorder="1" applyAlignment="1">
      <alignment horizontal="center" vertical="center"/>
    </xf>
    <xf numFmtId="10" fontId="7" fillId="19" borderId="2" xfId="0" applyNumberFormat="1" applyFont="1" applyFill="1" applyBorder="1" applyAlignment="1">
      <alignment horizontal="center" vertical="center"/>
    </xf>
    <xf numFmtId="0" fontId="25" fillId="24" borderId="2" xfId="0" applyFont="1" applyFill="1" applyBorder="1" applyAlignment="1">
      <alignment wrapText="1"/>
    </xf>
    <xf numFmtId="9" fontId="7" fillId="24" borderId="2" xfId="0" applyNumberFormat="1" applyFont="1" applyFill="1" applyBorder="1" applyAlignment="1">
      <alignment horizontal="center" vertical="center"/>
    </xf>
    <xf numFmtId="0" fontId="25" fillId="24" borderId="2" xfId="0" applyFont="1" applyFill="1" applyBorder="1"/>
    <xf numFmtId="168" fontId="3" fillId="0" borderId="23" xfId="0" applyNumberFormat="1" applyFont="1" applyBorder="1" applyAlignment="1">
      <alignment horizontal="center" vertical="center"/>
    </xf>
    <xf numFmtId="9" fontId="3" fillId="6" borderId="23" xfId="0" applyNumberFormat="1" applyFont="1" applyFill="1" applyBorder="1" applyAlignment="1">
      <alignment horizontal="center" vertical="center"/>
    </xf>
    <xf numFmtId="180" fontId="3" fillId="0" borderId="23" xfId="0" applyNumberFormat="1" applyFont="1" applyBorder="1" applyAlignment="1">
      <alignment horizontal="center" vertical="center"/>
    </xf>
    <xf numFmtId="180" fontId="3" fillId="6" borderId="23" xfId="0" applyNumberFormat="1" applyFont="1" applyFill="1" applyBorder="1" applyAlignment="1">
      <alignment horizontal="center" vertical="center"/>
    </xf>
    <xf numFmtId="0" fontId="3" fillId="8" borderId="23" xfId="0" applyFont="1" applyFill="1" applyBorder="1" applyAlignment="1">
      <alignment horizontal="center" vertical="center"/>
    </xf>
    <xf numFmtId="49" fontId="92" fillId="6" borderId="8" xfId="0" applyNumberFormat="1" applyFont="1" applyFill="1" applyBorder="1" applyAlignment="1">
      <alignment horizontal="center"/>
    </xf>
    <xf numFmtId="49" fontId="92" fillId="6" borderId="5" xfId="0" applyNumberFormat="1" applyFont="1" applyFill="1" applyBorder="1" applyAlignment="1">
      <alignment horizontal="center" vertical="center"/>
    </xf>
    <xf numFmtId="0" fontId="94" fillId="0" borderId="0" xfId="0" applyFont="1" applyAlignment="1"/>
    <xf numFmtId="166" fontId="7" fillId="0" borderId="4" xfId="1" applyFont="1" applyBorder="1" applyAlignment="1"/>
    <xf numFmtId="166" fontId="69" fillId="6" borderId="6" xfId="1" applyFont="1" applyFill="1" applyBorder="1" applyAlignment="1">
      <alignment horizontal="right"/>
    </xf>
    <xf numFmtId="166" fontId="92" fillId="6" borderId="5" xfId="1" applyFont="1" applyFill="1" applyBorder="1" applyAlignment="1">
      <alignment horizontal="center"/>
    </xf>
    <xf numFmtId="166" fontId="3" fillId="6" borderId="23" xfId="1" applyFont="1" applyFill="1" applyBorder="1"/>
    <xf numFmtId="166" fontId="3" fillId="0" borderId="23" xfId="1" applyFont="1" applyBorder="1" applyAlignment="1">
      <alignment horizontal="center"/>
    </xf>
    <xf numFmtId="166" fontId="82" fillId="8" borderId="23" xfId="1" applyFont="1" applyFill="1" applyBorder="1" applyAlignment="1">
      <alignment horizontal="center"/>
    </xf>
    <xf numFmtId="166" fontId="7" fillId="0" borderId="4" xfId="1" applyFont="1" applyBorder="1" applyAlignment="1">
      <alignment horizontal="center" vertical="center"/>
    </xf>
    <xf numFmtId="166" fontId="92" fillId="6" borderId="5" xfId="1" applyFont="1" applyFill="1" applyBorder="1" applyAlignment="1">
      <alignment horizontal="center" vertical="center"/>
    </xf>
    <xf numFmtId="166" fontId="3" fillId="6" borderId="23" xfId="1" applyFont="1" applyFill="1" applyBorder="1" applyAlignment="1">
      <alignment horizontal="center" vertical="center"/>
    </xf>
    <xf numFmtId="166" fontId="3" fillId="0" borderId="23" xfId="1" applyFont="1" applyBorder="1" applyAlignment="1">
      <alignment horizontal="center" vertical="center"/>
    </xf>
    <xf numFmtId="166" fontId="3" fillId="8" borderId="23" xfId="1" applyFont="1" applyFill="1" applyBorder="1" applyAlignment="1">
      <alignment horizontal="center" vertical="center"/>
    </xf>
    <xf numFmtId="0" fontId="91" fillId="8" borderId="23" xfId="0" applyFont="1" applyFill="1" applyBorder="1"/>
    <xf numFmtId="166" fontId="69" fillId="6" borderId="5" xfId="1" applyFont="1" applyFill="1" applyBorder="1" applyAlignment="1">
      <alignment horizontal="center"/>
    </xf>
    <xf numFmtId="166" fontId="7" fillId="6" borderId="2" xfId="1" applyFont="1" applyFill="1" applyBorder="1" applyAlignment="1">
      <alignment horizontal="center"/>
    </xf>
    <xf numFmtId="166" fontId="29" fillId="6" borderId="2" xfId="1" applyFont="1" applyFill="1" applyBorder="1" applyAlignment="1">
      <alignment horizontal="center"/>
    </xf>
    <xf numFmtId="166" fontId="29" fillId="7" borderId="2" xfId="1" applyFont="1" applyFill="1" applyBorder="1" applyAlignment="1">
      <alignment horizontal="center"/>
    </xf>
    <xf numFmtId="166" fontId="43" fillId="0" borderId="0" xfId="1" applyFont="1"/>
    <xf numFmtId="0" fontId="90" fillId="0" borderId="23" xfId="0" applyFont="1" applyBorder="1"/>
    <xf numFmtId="166" fontId="90" fillId="0" borderId="23" xfId="1" applyFont="1" applyBorder="1" applyAlignment="1">
      <alignment horizontal="center"/>
    </xf>
    <xf numFmtId="166" fontId="7" fillId="0" borderId="0" xfId="1" applyFont="1"/>
    <xf numFmtId="166" fontId="25" fillId="0" borderId="0" xfId="1" applyFont="1" applyAlignment="1"/>
    <xf numFmtId="166" fontId="82" fillId="17" borderId="23" xfId="1" applyFont="1" applyFill="1" applyBorder="1" applyAlignment="1">
      <alignment horizontal="center"/>
    </xf>
    <xf numFmtId="10" fontId="90" fillId="0" borderId="23" xfId="0" applyNumberFormat="1" applyFont="1" applyBorder="1" applyAlignment="1">
      <alignment horizontal="center" vertical="center"/>
    </xf>
    <xf numFmtId="185" fontId="90" fillId="0" borderId="23" xfId="0" applyNumberFormat="1" applyFont="1" applyBorder="1" applyAlignment="1">
      <alignment horizontal="center" vertical="center"/>
    </xf>
    <xf numFmtId="0" fontId="90" fillId="0" borderId="23" xfId="0" applyFont="1" applyBorder="1" applyAlignment="1">
      <alignment horizontal="center" vertical="center" wrapText="1"/>
    </xf>
    <xf numFmtId="0" fontId="3" fillId="17" borderId="23" xfId="0" applyFont="1" applyFill="1" applyBorder="1" applyAlignment="1">
      <alignment horizontal="center" vertical="center"/>
    </xf>
    <xf numFmtId="0" fontId="25" fillId="0" borderId="0" xfId="0" applyFont="1" applyAlignment="1">
      <alignment horizontal="center" vertical="center"/>
    </xf>
    <xf numFmtId="0" fontId="7" fillId="6" borderId="22" xfId="0" applyFont="1" applyFill="1" applyBorder="1" applyAlignment="1"/>
    <xf numFmtId="169" fontId="7" fillId="7" borderId="23" xfId="0" applyNumberFormat="1" applyFont="1" applyFill="1" applyBorder="1" applyAlignment="1">
      <alignment horizontal="center" vertical="center"/>
    </xf>
    <xf numFmtId="0" fontId="7" fillId="7" borderId="23" xfId="0" applyFont="1" applyFill="1" applyBorder="1" applyAlignment="1">
      <alignment horizontal="center" vertical="center" wrapText="1"/>
    </xf>
    <xf numFmtId="166" fontId="29" fillId="7" borderId="23" xfId="1" applyFont="1" applyFill="1" applyBorder="1" applyAlignment="1">
      <alignment horizontal="right"/>
    </xf>
    <xf numFmtId="0" fontId="95" fillId="0" borderId="0" xfId="0" applyFont="1" applyAlignment="1"/>
    <xf numFmtId="166" fontId="41" fillId="8" borderId="2" xfId="1" applyFont="1" applyFill="1" applyBorder="1" applyAlignment="1">
      <alignment horizontal="center" vertical="center" wrapText="1"/>
    </xf>
    <xf numFmtId="166" fontId="73" fillId="6" borderId="23" xfId="1" applyFont="1" applyFill="1" applyBorder="1" applyAlignment="1">
      <alignment horizontal="center"/>
    </xf>
    <xf numFmtId="166" fontId="91" fillId="8" borderId="23" xfId="1" applyFont="1" applyFill="1" applyBorder="1"/>
    <xf numFmtId="166" fontId="29" fillId="6" borderId="6" xfId="1" applyFont="1" applyFill="1" applyBorder="1" applyAlignment="1">
      <alignment horizontal="center" vertical="center"/>
    </xf>
    <xf numFmtId="166" fontId="73" fillId="6" borderId="23" xfId="1" applyFont="1" applyFill="1" applyBorder="1" applyAlignment="1">
      <alignment horizontal="center" vertical="center"/>
    </xf>
    <xf numFmtId="0" fontId="91" fillId="8" borderId="23" xfId="0" applyFont="1" applyFill="1" applyBorder="1" applyAlignment="1">
      <alignment horizontal="center" vertical="center"/>
    </xf>
    <xf numFmtId="166" fontId="91" fillId="8" borderId="23" xfId="1" applyFont="1" applyFill="1" applyBorder="1" applyAlignment="1">
      <alignment horizontal="center" vertical="center"/>
    </xf>
    <xf numFmtId="166" fontId="3" fillId="6" borderId="23" xfId="1" applyFont="1" applyFill="1" applyBorder="1" applyAlignment="1">
      <alignment horizontal="center"/>
    </xf>
    <xf numFmtId="2" fontId="0" fillId="0" borderId="0" xfId="1" applyNumberFormat="1" applyFont="1" applyAlignment="1">
      <alignment horizontal="center" vertical="center"/>
    </xf>
    <xf numFmtId="166" fontId="29" fillId="7" borderId="2" xfId="1" applyFont="1" applyFill="1" applyBorder="1" applyAlignment="1">
      <alignment horizontal="center" wrapText="1"/>
    </xf>
    <xf numFmtId="166" fontId="7" fillId="6" borderId="2" xfId="1" applyFont="1" applyFill="1" applyBorder="1"/>
    <xf numFmtId="166" fontId="7" fillId="6" borderId="2" xfId="1" applyFont="1" applyFill="1" applyBorder="1" applyAlignment="1">
      <alignment horizontal="center" wrapText="1"/>
    </xf>
    <xf numFmtId="166" fontId="33" fillId="6" borderId="2" xfId="1" applyFont="1" applyFill="1" applyBorder="1" applyAlignment="1">
      <alignment horizontal="right"/>
    </xf>
    <xf numFmtId="166" fontId="54" fillId="12" borderId="2" xfId="1" applyFont="1" applyFill="1" applyBorder="1" applyAlignment="1">
      <alignment horizontal="right"/>
    </xf>
    <xf numFmtId="176" fontId="33" fillId="8" borderId="2" xfId="0" applyNumberFormat="1" applyFont="1" applyFill="1" applyBorder="1" applyAlignment="1">
      <alignment horizontal="right"/>
    </xf>
    <xf numFmtId="0" fontId="85" fillId="0" borderId="22" xfId="3" applyFont="1"/>
    <xf numFmtId="0" fontId="97" fillId="24" borderId="22" xfId="3" applyFont="1" applyFill="1" applyBorder="1" applyAlignment="1">
      <alignment vertical="center"/>
    </xf>
    <xf numFmtId="0" fontId="97" fillId="24" borderId="22" xfId="3" applyFont="1" applyFill="1" applyBorder="1" applyAlignment="1">
      <alignment horizontal="right" vertical="center"/>
    </xf>
    <xf numFmtId="0" fontId="98" fillId="0" borderId="22" xfId="3" applyFont="1"/>
    <xf numFmtId="0" fontId="99" fillId="0" borderId="22" xfId="3" applyFont="1" applyAlignment="1">
      <alignment horizontal="center"/>
    </xf>
    <xf numFmtId="0" fontId="99" fillId="0" borderId="22" xfId="3" applyFont="1"/>
    <xf numFmtId="49" fontId="97" fillId="24" borderId="22" xfId="3" applyNumberFormat="1" applyFont="1" applyFill="1" applyBorder="1" applyAlignment="1">
      <alignment horizontal="center" vertical="center"/>
    </xf>
    <xf numFmtId="49" fontId="97" fillId="24" borderId="22" xfId="3" applyNumberFormat="1" applyFont="1" applyFill="1" applyBorder="1" applyAlignment="1">
      <alignment vertical="center"/>
    </xf>
    <xf numFmtId="0" fontId="96" fillId="0" borderId="22" xfId="3" applyFont="1"/>
    <xf numFmtId="0" fontId="100" fillId="26" borderId="23" xfId="3" applyFont="1" applyFill="1" applyBorder="1" applyAlignment="1">
      <alignment horizontal="center" vertical="center" wrapText="1"/>
    </xf>
    <xf numFmtId="0" fontId="73" fillId="27" borderId="23" xfId="3" applyFont="1" applyFill="1" applyBorder="1" applyAlignment="1">
      <alignment vertical="center"/>
    </xf>
    <xf numFmtId="0" fontId="73" fillId="27" borderId="23" xfId="3" applyFont="1" applyFill="1" applyBorder="1" applyAlignment="1">
      <alignment horizontal="center" vertical="center"/>
    </xf>
    <xf numFmtId="44" fontId="73" fillId="27" borderId="23" xfId="4" applyFont="1" applyFill="1" applyBorder="1" applyAlignment="1">
      <alignment horizontal="center" vertical="center"/>
    </xf>
    <xf numFmtId="0" fontId="2" fillId="0" borderId="22" xfId="3"/>
    <xf numFmtId="0" fontId="2" fillId="24" borderId="23" xfId="3" applyFont="1" applyFill="1" applyBorder="1" applyAlignment="1">
      <alignment vertical="center"/>
    </xf>
    <xf numFmtId="0" fontId="73" fillId="24" borderId="23" xfId="3" applyFont="1" applyFill="1" applyBorder="1" applyAlignment="1">
      <alignment horizontal="center" vertical="center"/>
    </xf>
    <xf numFmtId="9" fontId="73" fillId="24" borderId="23" xfId="5" applyFont="1" applyFill="1" applyBorder="1" applyAlignment="1">
      <alignment horizontal="center" vertical="center"/>
    </xf>
    <xf numFmtId="44" fontId="73" fillId="24" borderId="23" xfId="4" applyFont="1" applyFill="1" applyBorder="1" applyAlignment="1">
      <alignment horizontal="center" vertical="center"/>
    </xf>
    <xf numFmtId="9" fontId="73" fillId="27" borderId="23" xfId="5" applyFont="1" applyFill="1" applyBorder="1" applyAlignment="1">
      <alignment horizontal="center" vertical="center"/>
    </xf>
    <xf numFmtId="0" fontId="2" fillId="24" borderId="30" xfId="3" applyFont="1" applyFill="1" applyBorder="1" applyAlignment="1">
      <alignment vertical="center"/>
    </xf>
    <xf numFmtId="0" fontId="97" fillId="27" borderId="23" xfId="3" applyFont="1" applyFill="1" applyBorder="1" applyAlignment="1">
      <alignment vertical="center"/>
    </xf>
    <xf numFmtId="0" fontId="97" fillId="27" borderId="23" xfId="3" applyFont="1" applyFill="1" applyBorder="1" applyAlignment="1">
      <alignment horizontal="center" vertical="center"/>
    </xf>
    <xf numFmtId="9" fontId="97" fillId="27" borderId="23" xfId="5" applyFont="1" applyFill="1" applyBorder="1" applyAlignment="1">
      <alignment horizontal="center" vertical="center"/>
    </xf>
    <xf numFmtId="44" fontId="97" fillId="27" borderId="23" xfId="4" applyFont="1" applyFill="1" applyBorder="1" applyAlignment="1">
      <alignment horizontal="center" vertical="center"/>
    </xf>
    <xf numFmtId="0" fontId="97" fillId="24" borderId="23" xfId="3" applyFont="1" applyFill="1" applyBorder="1" applyAlignment="1">
      <alignment horizontal="center" vertical="center"/>
    </xf>
    <xf numFmtId="9" fontId="97" fillId="24" borderId="23" xfId="5" applyFont="1" applyFill="1" applyBorder="1" applyAlignment="1">
      <alignment horizontal="center" vertical="center"/>
    </xf>
    <xf numFmtId="44" fontId="97" fillId="24" borderId="23" xfId="4" applyFont="1" applyFill="1" applyBorder="1" applyAlignment="1">
      <alignment horizontal="center" vertical="center"/>
    </xf>
    <xf numFmtId="43" fontId="73" fillId="27" borderId="23" xfId="6" applyFont="1" applyFill="1" applyBorder="1" applyAlignment="1">
      <alignment horizontal="center" vertical="center"/>
    </xf>
    <xf numFmtId="0" fontId="73" fillId="24" borderId="23" xfId="3" applyFont="1" applyFill="1" applyBorder="1" applyAlignment="1">
      <alignment vertical="center"/>
    </xf>
    <xf numFmtId="0" fontId="97" fillId="24" borderId="23" xfId="3" applyFont="1" applyFill="1" applyBorder="1" applyAlignment="1">
      <alignment vertical="center"/>
    </xf>
    <xf numFmtId="0" fontId="73" fillId="0" borderId="23" xfId="3" applyFont="1" applyFill="1" applyBorder="1" applyAlignment="1">
      <alignment horizontal="center" vertical="center"/>
    </xf>
    <xf numFmtId="0" fontId="91" fillId="26" borderId="23" xfId="3" applyFont="1" applyFill="1" applyBorder="1" applyAlignment="1">
      <alignment horizontal="left" vertical="center"/>
    </xf>
    <xf numFmtId="0" fontId="91" fillId="26" borderId="23" xfId="3" applyFont="1" applyFill="1" applyBorder="1" applyAlignment="1">
      <alignment horizontal="center" vertical="center"/>
    </xf>
    <xf numFmtId="9" fontId="91" fillId="26" borderId="23" xfId="5" applyFont="1" applyFill="1" applyBorder="1" applyAlignment="1">
      <alignment horizontal="center" vertical="center"/>
    </xf>
    <xf numFmtId="44" fontId="91" fillId="26" borderId="23" xfId="4" applyFont="1" applyFill="1" applyBorder="1" applyAlignment="1">
      <alignment horizontal="center" vertical="center"/>
    </xf>
    <xf numFmtId="0" fontId="2" fillId="24" borderId="22" xfId="3" applyFont="1" applyFill="1" applyBorder="1" applyAlignment="1">
      <alignment horizontal="left" vertical="center"/>
    </xf>
    <xf numFmtId="0" fontId="2" fillId="24" borderId="22" xfId="3" applyFont="1" applyFill="1" applyBorder="1" applyAlignment="1">
      <alignment vertical="center"/>
    </xf>
    <xf numFmtId="0" fontId="2" fillId="24" borderId="23" xfId="3" applyFont="1" applyFill="1" applyBorder="1" applyAlignment="1">
      <alignment horizontal="center" vertical="center"/>
    </xf>
    <xf numFmtId="10" fontId="2" fillId="24" borderId="23" xfId="5" applyNumberFormat="1" applyFont="1" applyFill="1" applyBorder="1" applyAlignment="1">
      <alignment horizontal="center" vertical="center"/>
    </xf>
    <xf numFmtId="10" fontId="2" fillId="24" borderId="30" xfId="3" applyNumberFormat="1" applyFont="1" applyFill="1" applyBorder="1" applyAlignment="1">
      <alignment horizontal="center"/>
    </xf>
    <xf numFmtId="164" fontId="2" fillId="24" borderId="23" xfId="3" applyNumberFormat="1" applyFont="1" applyFill="1" applyBorder="1" applyAlignment="1">
      <alignment horizontal="center" vertical="center"/>
    </xf>
    <xf numFmtId="44" fontId="2" fillId="24" borderId="23" xfId="4" applyFont="1" applyFill="1" applyBorder="1" applyAlignment="1">
      <alignment horizontal="center" vertical="center"/>
    </xf>
    <xf numFmtId="9" fontId="2" fillId="24" borderId="23" xfId="5" applyFont="1" applyFill="1" applyBorder="1" applyAlignment="1">
      <alignment horizontal="center" vertical="center"/>
    </xf>
    <xf numFmtId="0" fontId="2" fillId="24" borderId="22" xfId="3" applyFont="1" applyFill="1"/>
    <xf numFmtId="0" fontId="2" fillId="24" borderId="23" xfId="3" applyFont="1" applyFill="1" applyBorder="1"/>
    <xf numFmtId="0" fontId="2" fillId="24" borderId="31" xfId="3" applyFont="1" applyFill="1" applyBorder="1" applyAlignment="1">
      <alignment horizontal="center"/>
    </xf>
    <xf numFmtId="0" fontId="2" fillId="24" borderId="31" xfId="3" applyFont="1" applyFill="1" applyBorder="1" applyAlignment="1">
      <alignment horizontal="center" vertical="center"/>
    </xf>
    <xf numFmtId="0" fontId="2" fillId="24" borderId="30" xfId="3" applyFont="1" applyFill="1" applyBorder="1" applyAlignment="1">
      <alignment horizontal="center" vertical="center"/>
    </xf>
    <xf numFmtId="171" fontId="2" fillId="24" borderId="23" xfId="3" applyNumberFormat="1" applyFont="1" applyFill="1" applyBorder="1" applyAlignment="1">
      <alignment horizontal="center"/>
    </xf>
    <xf numFmtId="164" fontId="2" fillId="24" borderId="23" xfId="3" applyNumberFormat="1" applyFont="1" applyFill="1" applyBorder="1" applyAlignment="1">
      <alignment horizontal="center"/>
    </xf>
    <xf numFmtId="171" fontId="85" fillId="24" borderId="23" xfId="5" applyNumberFormat="1" applyFont="1" applyFill="1" applyBorder="1" applyAlignment="1">
      <alignment horizontal="center" vertical="center"/>
    </xf>
    <xf numFmtId="44" fontId="85" fillId="24" borderId="23" xfId="4" applyFont="1" applyFill="1" applyBorder="1" applyAlignment="1">
      <alignment horizontal="center" vertical="center"/>
    </xf>
    <xf numFmtId="0" fontId="85" fillId="24" borderId="23" xfId="3" applyFont="1" applyFill="1" applyBorder="1" applyAlignment="1">
      <alignment horizontal="center" vertical="center"/>
    </xf>
    <xf numFmtId="9" fontId="85" fillId="24" borderId="23" xfId="5" applyFont="1" applyFill="1" applyBorder="1" applyAlignment="1">
      <alignment horizontal="center" vertical="center"/>
    </xf>
    <xf numFmtId="0" fontId="102" fillId="0" borderId="0" xfId="0" applyFont="1" applyAlignment="1">
      <alignment horizontal="left" vertical="top"/>
    </xf>
    <xf numFmtId="0" fontId="101" fillId="0" borderId="0" xfId="0" applyFont="1" applyAlignment="1">
      <alignment horizontal="left" vertical="center"/>
    </xf>
    <xf numFmtId="0" fontId="12" fillId="28" borderId="22" xfId="0" applyFont="1" applyFill="1" applyBorder="1" applyAlignment="1">
      <alignment horizontal="center" vertical="center"/>
    </xf>
    <xf numFmtId="0" fontId="13" fillId="0" borderId="0" xfId="0" applyFont="1" applyAlignment="1">
      <alignment horizontal="left" vertical="center" wrapText="1"/>
    </xf>
    <xf numFmtId="0" fontId="0" fillId="0" borderId="0" xfId="0" applyFont="1" applyAlignment="1"/>
    <xf numFmtId="0" fontId="6" fillId="0" borderId="0" xfId="0" applyFont="1" applyAlignment="1">
      <alignment horizontal="center"/>
    </xf>
    <xf numFmtId="0" fontId="8" fillId="0" borderId="0" xfId="0" applyFont="1" applyAlignment="1">
      <alignment horizontal="center"/>
    </xf>
    <xf numFmtId="0" fontId="13" fillId="0" borderId="0" xfId="0" applyFont="1" applyAlignment="1">
      <alignment horizontal="left"/>
    </xf>
    <xf numFmtId="14" fontId="14" fillId="0" borderId="0" xfId="0" applyNumberFormat="1" applyFont="1" applyAlignment="1">
      <alignment horizontal="left"/>
    </xf>
    <xf numFmtId="0" fontId="13" fillId="0" borderId="0" xfId="0" applyFont="1" applyAlignment="1">
      <alignment horizontal="left" vertical="center"/>
    </xf>
    <xf numFmtId="0" fontId="13" fillId="0" borderId="0" xfId="0" applyFont="1" applyAlignment="1">
      <alignment horizontal="left" wrapText="1"/>
    </xf>
    <xf numFmtId="0" fontId="103" fillId="0" borderId="0" xfId="0" applyFont="1" applyAlignment="1">
      <alignment horizontal="left" vertical="center" wrapText="1"/>
    </xf>
    <xf numFmtId="0" fontId="33" fillId="8" borderId="27" xfId="0" applyFont="1" applyFill="1" applyBorder="1" applyAlignment="1">
      <alignment horizontal="center" vertical="center"/>
    </xf>
    <xf numFmtId="0" fontId="33" fillId="8" borderId="28" xfId="0" applyFont="1" applyFill="1" applyBorder="1" applyAlignment="1">
      <alignment horizontal="center" vertical="center"/>
    </xf>
    <xf numFmtId="0" fontId="33" fillId="8" borderId="9" xfId="0" applyFont="1" applyFill="1" applyBorder="1" applyAlignment="1">
      <alignment horizontal="center" vertical="center"/>
    </xf>
    <xf numFmtId="0" fontId="32" fillId="0" borderId="12" xfId="0" applyFont="1" applyBorder="1"/>
    <xf numFmtId="49" fontId="29" fillId="6" borderId="0" xfId="0" applyNumberFormat="1" applyFont="1" applyFill="1" applyAlignment="1">
      <alignment horizontal="center" vertical="center"/>
    </xf>
    <xf numFmtId="0" fontId="0" fillId="0" borderId="0" xfId="0" applyFont="1" applyAlignment="1">
      <alignment horizontal="center" vertical="center"/>
    </xf>
    <xf numFmtId="0" fontId="33" fillId="8" borderId="25" xfId="0" applyFont="1" applyFill="1" applyBorder="1" applyAlignment="1">
      <alignment horizontal="center" vertical="center"/>
    </xf>
    <xf numFmtId="0" fontId="33" fillId="8" borderId="26" xfId="0" applyFont="1" applyFill="1" applyBorder="1" applyAlignment="1">
      <alignment horizontal="center" vertical="center"/>
    </xf>
    <xf numFmtId="49" fontId="29" fillId="6" borderId="24" xfId="0" applyNumberFormat="1" applyFont="1" applyFill="1" applyBorder="1" applyAlignment="1">
      <alignment horizontal="center" vertical="center"/>
    </xf>
    <xf numFmtId="0" fontId="29" fillId="11" borderId="10" xfId="0" applyFont="1" applyFill="1" applyBorder="1"/>
    <xf numFmtId="0" fontId="32" fillId="0" borderId="11" xfId="0" applyFont="1" applyBorder="1"/>
    <xf numFmtId="0" fontId="29" fillId="6" borderId="0" xfId="0" applyFont="1" applyFill="1" applyAlignment="1">
      <alignment horizontal="center"/>
    </xf>
    <xf numFmtId="0" fontId="0" fillId="0" borderId="0" xfId="0" applyFont="1" applyAlignment="1">
      <alignment horizontal="center"/>
    </xf>
    <xf numFmtId="0" fontId="41" fillId="8" borderId="9" xfId="0" applyFont="1" applyFill="1" applyBorder="1" applyAlignment="1">
      <alignment horizontal="center" vertical="center" wrapText="1"/>
    </xf>
    <xf numFmtId="0" fontId="32" fillId="0" borderId="12" xfId="0" applyFont="1" applyBorder="1" applyAlignment="1">
      <alignment horizontal="center" vertical="center"/>
    </xf>
    <xf numFmtId="0" fontId="41" fillId="8" borderId="10" xfId="0" applyFont="1" applyFill="1" applyBorder="1" applyAlignment="1">
      <alignment horizontal="center" vertical="center" wrapText="1"/>
    </xf>
    <xf numFmtId="0" fontId="32" fillId="0" borderId="11" xfId="0" applyFont="1" applyBorder="1" applyAlignment="1">
      <alignment horizontal="center" vertical="center"/>
    </xf>
    <xf numFmtId="169" fontId="41" fillId="8" borderId="9" xfId="0" applyNumberFormat="1" applyFont="1" applyFill="1" applyBorder="1" applyAlignment="1">
      <alignment horizontal="center" vertical="center"/>
    </xf>
    <xf numFmtId="0" fontId="32" fillId="0" borderId="12" xfId="0" applyFont="1" applyBorder="1" applyAlignment="1">
      <alignment vertical="center"/>
    </xf>
    <xf numFmtId="0" fontId="29" fillId="10" borderId="10" xfId="0" applyFont="1" applyFill="1" applyBorder="1"/>
    <xf numFmtId="0" fontId="32" fillId="0" borderId="13" xfId="0" applyFont="1" applyBorder="1"/>
    <xf numFmtId="0" fontId="29" fillId="6" borderId="0" xfId="0" applyFont="1" applyFill="1" applyAlignment="1">
      <alignment horizontal="center" vertical="center"/>
    </xf>
    <xf numFmtId="169" fontId="29" fillId="6" borderId="0" xfId="0" applyNumberFormat="1" applyFont="1" applyFill="1" applyAlignment="1">
      <alignment horizontal="center" vertical="center"/>
    </xf>
    <xf numFmtId="169" fontId="41" fillId="8" borderId="10" xfId="0" applyNumberFormat="1" applyFont="1" applyFill="1" applyBorder="1" applyAlignment="1">
      <alignment horizontal="center" vertical="center" wrapText="1"/>
    </xf>
    <xf numFmtId="169" fontId="41" fillId="8" borderId="9" xfId="0" applyNumberFormat="1" applyFont="1" applyFill="1" applyBorder="1" applyAlignment="1">
      <alignment horizontal="center" vertical="center" wrapText="1"/>
    </xf>
    <xf numFmtId="0" fontId="34" fillId="17" borderId="23" xfId="0" applyFont="1" applyFill="1" applyBorder="1" applyAlignment="1">
      <alignment horizontal="center" vertical="center" wrapText="1"/>
    </xf>
    <xf numFmtId="0" fontId="0" fillId="18" borderId="23" xfId="0" applyFont="1" applyFill="1" applyBorder="1" applyAlignment="1">
      <alignment horizontal="center" vertical="center"/>
    </xf>
    <xf numFmtId="0" fontId="34" fillId="17" borderId="23" xfId="0" applyFont="1" applyFill="1" applyBorder="1" applyAlignment="1">
      <alignment horizontal="right" vertical="center" wrapText="1"/>
    </xf>
    <xf numFmtId="0" fontId="0" fillId="18" borderId="23" xfId="0" applyFont="1" applyFill="1" applyBorder="1" applyAlignment="1">
      <alignment horizontal="right" vertical="center"/>
    </xf>
    <xf numFmtId="49" fontId="29" fillId="6" borderId="0" xfId="0" applyNumberFormat="1" applyFont="1" applyFill="1" applyAlignment="1">
      <alignment horizontal="center"/>
    </xf>
    <xf numFmtId="0" fontId="33" fillId="17" borderId="23" xfId="0" applyFont="1" applyFill="1" applyBorder="1" applyAlignment="1">
      <alignment horizontal="center" vertical="center"/>
    </xf>
    <xf numFmtId="49" fontId="29" fillId="6" borderId="24" xfId="0" applyNumberFormat="1" applyFont="1" applyFill="1" applyBorder="1" applyAlignment="1">
      <alignment horizontal="center"/>
    </xf>
    <xf numFmtId="186" fontId="82" fillId="17" borderId="23" xfId="0" applyNumberFormat="1" applyFont="1" applyFill="1" applyBorder="1" applyAlignment="1">
      <alignment horizontal="center" vertical="center" wrapText="1"/>
    </xf>
    <xf numFmtId="186" fontId="5" fillId="18" borderId="23" xfId="0" applyNumberFormat="1" applyFont="1" applyFill="1" applyBorder="1" applyAlignment="1">
      <alignment horizontal="center" vertical="center"/>
    </xf>
    <xf numFmtId="0" fontId="82" fillId="17" borderId="23" xfId="0" applyFont="1" applyFill="1" applyBorder="1" applyAlignment="1">
      <alignment horizontal="center" vertical="center" wrapText="1"/>
    </xf>
    <xf numFmtId="0" fontId="5" fillId="18" borderId="23" xfId="0" applyFont="1" applyFill="1" applyBorder="1" applyAlignment="1">
      <alignment horizontal="center" vertical="center"/>
    </xf>
    <xf numFmtId="0" fontId="82" fillId="17" borderId="23" xfId="0" applyFont="1" applyFill="1" applyBorder="1" applyAlignment="1">
      <alignment horizontal="center" vertical="center"/>
    </xf>
    <xf numFmtId="0" fontId="5" fillId="18" borderId="23" xfId="0" applyFont="1" applyFill="1" applyBorder="1" applyAlignment="1">
      <alignment vertical="center"/>
    </xf>
    <xf numFmtId="186" fontId="29" fillId="6" borderId="0" xfId="0" applyNumberFormat="1" applyFont="1" applyFill="1" applyAlignment="1">
      <alignment horizontal="center" vertical="center"/>
    </xf>
    <xf numFmtId="186" fontId="0" fillId="0" borderId="0" xfId="0" applyNumberFormat="1" applyFont="1" applyAlignment="1">
      <alignment horizontal="center" vertical="center"/>
    </xf>
    <xf numFmtId="0" fontId="7" fillId="6" borderId="9" xfId="0" applyFont="1" applyFill="1" applyBorder="1" applyAlignment="1">
      <alignment horizontal="center" vertical="center" wrapText="1"/>
    </xf>
    <xf numFmtId="0" fontId="32" fillId="0" borderId="14" xfId="0" applyFont="1" applyBorder="1"/>
    <xf numFmtId="0" fontId="34" fillId="17" borderId="23" xfId="0" applyFont="1" applyFill="1" applyBorder="1" applyAlignment="1">
      <alignment horizontal="center" vertical="center"/>
    </xf>
    <xf numFmtId="0" fontId="0" fillId="18" borderId="23" xfId="0" applyFont="1" applyFill="1" applyBorder="1" applyAlignment="1">
      <alignment vertical="center"/>
    </xf>
    <xf numFmtId="0" fontId="33" fillId="8" borderId="9"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34" fillId="8" borderId="14" xfId="0" applyFont="1" applyFill="1" applyBorder="1" applyAlignment="1">
      <alignment horizontal="center" vertical="center" wrapText="1"/>
    </xf>
    <xf numFmtId="0" fontId="52" fillId="0" borderId="22" xfId="0" applyFont="1" applyBorder="1" applyAlignment="1">
      <alignment horizontal="center"/>
    </xf>
    <xf numFmtId="0" fontId="32" fillId="0" borderId="22" xfId="0" applyFont="1" applyBorder="1"/>
    <xf numFmtId="49" fontId="29" fillId="6" borderId="22" xfId="0" applyNumberFormat="1" applyFont="1" applyFill="1" applyBorder="1" applyAlignment="1">
      <alignment horizontal="center" vertical="center"/>
    </xf>
    <xf numFmtId="0" fontId="32" fillId="0" borderId="22" xfId="0" applyFont="1" applyBorder="1" applyAlignment="1">
      <alignment horizontal="center" vertical="center"/>
    </xf>
    <xf numFmtId="0" fontId="33" fillId="8" borderId="14" xfId="0" applyFont="1" applyFill="1" applyBorder="1" applyAlignment="1">
      <alignment horizontal="center" vertical="center"/>
    </xf>
    <xf numFmtId="0" fontId="32" fillId="0" borderId="12" xfId="0" applyFont="1" applyBorder="1" applyAlignment="1">
      <alignment horizontal="center" vertical="center" wrapText="1"/>
    </xf>
    <xf numFmtId="0" fontId="34" fillId="8" borderId="14" xfId="0" applyFont="1" applyFill="1" applyBorder="1" applyAlignment="1">
      <alignment horizontal="center" vertical="center"/>
    </xf>
    <xf numFmtId="0" fontId="34" fillId="8" borderId="15" xfId="0" applyFont="1" applyFill="1" applyBorder="1" applyAlignment="1">
      <alignment horizontal="center" vertical="center" wrapText="1"/>
    </xf>
    <xf numFmtId="0" fontId="32" fillId="0" borderId="16" xfId="0" applyFont="1" applyBorder="1" applyAlignment="1">
      <alignment horizontal="center" vertical="center"/>
    </xf>
    <xf numFmtId="0" fontId="33" fillId="8" borderId="10" xfId="0" applyFont="1" applyFill="1" applyBorder="1" applyAlignment="1">
      <alignment horizontal="center" vertical="center"/>
    </xf>
    <xf numFmtId="169" fontId="33" fillId="8" borderId="9" xfId="0" applyNumberFormat="1" applyFont="1" applyFill="1" applyBorder="1" applyAlignment="1">
      <alignment horizontal="center" vertical="center"/>
    </xf>
    <xf numFmtId="0" fontId="7" fillId="0" borderId="9" xfId="0" applyFont="1" applyBorder="1"/>
    <xf numFmtId="0" fontId="7" fillId="0" borderId="9" xfId="0" applyFont="1" applyBorder="1" applyAlignment="1">
      <alignment horizontal="center" vertical="center"/>
    </xf>
    <xf numFmtId="4" fontId="7" fillId="0" borderId="9" xfId="0" applyNumberFormat="1" applyFont="1" applyBorder="1" applyAlignment="1">
      <alignment horizontal="center" vertical="center"/>
    </xf>
    <xf numFmtId="169" fontId="7" fillId="0" borderId="9" xfId="0" applyNumberFormat="1" applyFont="1" applyBorder="1" applyAlignment="1">
      <alignment horizontal="center" vertical="center"/>
    </xf>
    <xf numFmtId="0" fontId="32" fillId="0" borderId="5" xfId="0" applyFont="1" applyBorder="1"/>
    <xf numFmtId="0" fontId="33" fillId="8" borderId="23" xfId="0" applyFont="1" applyFill="1" applyBorder="1" applyAlignment="1">
      <alignment horizontal="center" vertical="center"/>
    </xf>
    <xf numFmtId="0" fontId="32" fillId="0" borderId="23" xfId="0" applyFont="1" applyBorder="1"/>
    <xf numFmtId="0" fontId="41" fillId="8" borderId="23" xfId="0" applyFont="1" applyFill="1" applyBorder="1" applyAlignment="1">
      <alignment horizontal="center" vertical="center" wrapText="1"/>
    </xf>
    <xf numFmtId="44" fontId="41" fillId="8" borderId="23" xfId="0" applyNumberFormat="1" applyFont="1" applyFill="1" applyBorder="1" applyAlignment="1">
      <alignment horizontal="center" vertical="center" wrapText="1"/>
    </xf>
    <xf numFmtId="186" fontId="41" fillId="8" borderId="23" xfId="1" applyNumberFormat="1" applyFont="1" applyFill="1" applyBorder="1" applyAlignment="1">
      <alignment horizontal="center" vertical="center" wrapText="1"/>
    </xf>
    <xf numFmtId="186" fontId="32" fillId="0" borderId="23" xfId="1" applyNumberFormat="1" applyFont="1" applyBorder="1"/>
    <xf numFmtId="0" fontId="62" fillId="8" borderId="9" xfId="0" applyFont="1" applyFill="1" applyBorder="1" applyAlignment="1">
      <alignment horizontal="center" vertical="center"/>
    </xf>
    <xf numFmtId="0" fontId="63" fillId="8" borderId="9" xfId="0" applyFont="1" applyFill="1" applyBorder="1" applyAlignment="1">
      <alignment horizontal="center" vertical="center" wrapText="1"/>
    </xf>
    <xf numFmtId="0" fontId="63" fillId="8" borderId="10" xfId="0" applyFont="1" applyFill="1" applyBorder="1" applyAlignment="1">
      <alignment horizontal="center" vertical="center" wrapText="1"/>
    </xf>
    <xf numFmtId="49" fontId="29" fillId="3" borderId="17" xfId="0" applyNumberFormat="1" applyFont="1" applyFill="1" applyBorder="1" applyAlignment="1">
      <alignment horizontal="center" vertical="center"/>
    </xf>
    <xf numFmtId="0" fontId="32" fillId="0" borderId="18" xfId="0" applyFont="1" applyBorder="1"/>
    <xf numFmtId="169" fontId="63" fillId="8" borderId="9" xfId="0" applyNumberFormat="1" applyFont="1" applyFill="1" applyBorder="1" applyAlignment="1">
      <alignment horizontal="center" vertical="center"/>
    </xf>
    <xf numFmtId="0" fontId="100" fillId="26" borderId="23" xfId="3" applyFont="1" applyFill="1" applyBorder="1" applyAlignment="1">
      <alignment horizontal="center" vertical="center" wrapText="1"/>
    </xf>
    <xf numFmtId="0" fontId="100" fillId="26" borderId="23" xfId="3" applyFont="1" applyFill="1" applyBorder="1" applyAlignment="1">
      <alignment horizontal="center" vertical="center"/>
    </xf>
    <xf numFmtId="49" fontId="97" fillId="24" borderId="22" xfId="3" applyNumberFormat="1" applyFont="1" applyFill="1" applyBorder="1" applyAlignment="1">
      <alignment horizontal="center" vertical="center"/>
    </xf>
    <xf numFmtId="0" fontId="91" fillId="26" borderId="23" xfId="3" applyFont="1" applyFill="1" applyBorder="1" applyAlignment="1">
      <alignment horizontal="center" vertical="center"/>
    </xf>
    <xf numFmtId="0" fontId="7" fillId="6" borderId="9" xfId="0" applyFont="1" applyFill="1" applyBorder="1"/>
    <xf numFmtId="0" fontId="32" fillId="0" borderId="18" xfId="0" applyFont="1" applyBorder="1" applyAlignment="1">
      <alignment horizontal="center" vertical="center"/>
    </xf>
    <xf numFmtId="0" fontId="7" fillId="6" borderId="9" xfId="0" applyFont="1" applyFill="1" applyBorder="1" applyAlignment="1">
      <alignment horizontal="center" vertical="center"/>
    </xf>
    <xf numFmtId="44" fontId="7" fillId="6" borderId="9" xfId="0" applyNumberFormat="1" applyFont="1" applyFill="1" applyBorder="1"/>
    <xf numFmtId="0" fontId="82" fillId="8" borderId="23" xfId="0" applyFont="1" applyFill="1" applyBorder="1" applyAlignment="1">
      <alignment horizontal="center"/>
    </xf>
    <xf numFmtId="0" fontId="85" fillId="0" borderId="23" xfId="0" applyFont="1" applyBorder="1"/>
    <xf numFmtId="0" fontId="82" fillId="8" borderId="23" xfId="0" applyFont="1" applyFill="1" applyBorder="1" applyAlignment="1">
      <alignment horizontal="center" vertical="center" wrapText="1"/>
    </xf>
    <xf numFmtId="0" fontId="85" fillId="0" borderId="23" xfId="0" applyFont="1" applyBorder="1" applyAlignment="1">
      <alignment horizontal="center" vertical="center"/>
    </xf>
    <xf numFmtId="44" fontId="7" fillId="6" borderId="23" xfId="0" applyNumberFormat="1" applyFont="1" applyFill="1" applyBorder="1" applyAlignment="1">
      <alignment horizontal="center" vertical="center"/>
    </xf>
    <xf numFmtId="0" fontId="0" fillId="0" borderId="23" xfId="0" applyFont="1" applyBorder="1" applyAlignment="1">
      <alignment horizontal="center" vertical="center"/>
    </xf>
    <xf numFmtId="0" fontId="34" fillId="8" borderId="23" xfId="0" applyFont="1" applyFill="1" applyBorder="1" applyAlignment="1">
      <alignment horizontal="center" vertical="center" wrapText="1"/>
    </xf>
    <xf numFmtId="0" fontId="34" fillId="8" borderId="23" xfId="0" applyFont="1" applyFill="1" applyBorder="1" applyAlignment="1">
      <alignment horizontal="center" vertical="center"/>
    </xf>
    <xf numFmtId="0" fontId="80" fillId="6" borderId="23" xfId="0" applyFont="1" applyFill="1" applyBorder="1" applyAlignment="1">
      <alignment horizontal="center" vertical="center" wrapText="1"/>
    </xf>
    <xf numFmtId="0" fontId="74" fillId="0" borderId="23" xfId="0" applyFont="1" applyBorder="1" applyAlignment="1">
      <alignment horizontal="center" vertical="center"/>
    </xf>
    <xf numFmtId="0" fontId="80" fillId="6" borderId="23" xfId="0" applyFont="1" applyFill="1" applyBorder="1" applyAlignment="1">
      <alignment wrapText="1"/>
    </xf>
    <xf numFmtId="0" fontId="74" fillId="0" borderId="23" xfId="0" applyFont="1" applyBorder="1" applyAlignment="1"/>
    <xf numFmtId="0" fontId="80" fillId="0" borderId="23" xfId="0" applyFont="1" applyBorder="1" applyAlignment="1">
      <alignment horizontal="center" vertical="center"/>
    </xf>
    <xf numFmtId="9" fontId="80" fillId="6" borderId="23" xfId="0" applyNumberFormat="1" applyFont="1" applyFill="1" applyBorder="1" applyAlignment="1">
      <alignment horizontal="center" vertical="center" wrapText="1"/>
    </xf>
    <xf numFmtId="0" fontId="80" fillId="6" borderId="23" xfId="0" applyFont="1" applyFill="1" applyBorder="1" applyAlignment="1">
      <alignment vertical="top" wrapText="1"/>
    </xf>
    <xf numFmtId="0" fontId="80" fillId="6" borderId="23" xfId="0" applyFont="1" applyFill="1" applyBorder="1" applyAlignment="1">
      <alignment horizontal="center" vertical="center"/>
    </xf>
    <xf numFmtId="0" fontId="32" fillId="0" borderId="5" xfId="0" applyFont="1" applyBorder="1" applyAlignment="1">
      <alignment horizontal="center" vertical="center"/>
    </xf>
    <xf numFmtId="0" fontId="29" fillId="0" borderId="4" xfId="0" applyFont="1" applyBorder="1" applyAlignment="1">
      <alignment horizontal="center"/>
    </xf>
    <xf numFmtId="0" fontId="32" fillId="0" borderId="4" xfId="0" applyFont="1" applyBorder="1"/>
    <xf numFmtId="0" fontId="63" fillId="8" borderId="15" xfId="0" applyFont="1" applyFill="1" applyBorder="1" applyAlignment="1">
      <alignment horizontal="center" vertical="center" wrapText="1"/>
    </xf>
    <xf numFmtId="0" fontId="32" fillId="0" borderId="16" xfId="0" applyFont="1" applyBorder="1"/>
    <xf numFmtId="49" fontId="29" fillId="3" borderId="20" xfId="0" applyNumberFormat="1" applyFont="1" applyFill="1" applyBorder="1" applyAlignment="1">
      <alignment horizontal="center" vertical="center"/>
    </xf>
    <xf numFmtId="0" fontId="32" fillId="0" borderId="21" xfId="0" applyFont="1" applyBorder="1"/>
    <xf numFmtId="0" fontId="4" fillId="18" borderId="23" xfId="0" applyFont="1" applyFill="1" applyBorder="1" applyAlignment="1">
      <alignment horizontal="center" vertical="center"/>
    </xf>
    <xf numFmtId="0" fontId="4" fillId="18" borderId="23" xfId="0" applyFont="1" applyFill="1" applyBorder="1" applyAlignment="1">
      <alignment vertical="center"/>
    </xf>
    <xf numFmtId="49" fontId="73" fillId="6" borderId="0" xfId="0" applyNumberFormat="1" applyFont="1" applyFill="1" applyAlignment="1">
      <alignment horizontal="center" vertical="center"/>
    </xf>
    <xf numFmtId="0" fontId="4" fillId="0" borderId="0" xfId="0" applyFont="1" applyAlignment="1">
      <alignment horizontal="center" vertical="center"/>
    </xf>
    <xf numFmtId="49" fontId="73" fillId="6" borderId="24" xfId="0" applyNumberFormat="1" applyFont="1" applyFill="1" applyBorder="1" applyAlignment="1">
      <alignment horizontal="center" vertical="center"/>
    </xf>
    <xf numFmtId="186" fontId="32" fillId="0" borderId="5" xfId="0" applyNumberFormat="1" applyFont="1" applyBorder="1" applyAlignment="1">
      <alignment horizontal="center" vertical="center"/>
    </xf>
    <xf numFmtId="49" fontId="29" fillId="6" borderId="4" xfId="0" applyNumberFormat="1" applyFont="1" applyFill="1" applyBorder="1" applyAlignment="1">
      <alignment horizontal="center" vertical="center"/>
    </xf>
    <xf numFmtId="0" fontId="32" fillId="0" borderId="6" xfId="0" applyFont="1" applyBorder="1" applyAlignment="1">
      <alignment horizontal="center" vertical="center"/>
    </xf>
    <xf numFmtId="0" fontId="4" fillId="6" borderId="23" xfId="0" applyFont="1" applyFill="1" applyBorder="1" applyAlignment="1">
      <alignment vertical="center" wrapText="1"/>
    </xf>
    <xf numFmtId="0" fontId="4" fillId="0" borderId="23" xfId="0" applyFont="1" applyBorder="1" applyAlignment="1">
      <alignment vertical="center"/>
    </xf>
    <xf numFmtId="0" fontId="4" fillId="6"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183" fontId="4" fillId="0" borderId="23" xfId="0" applyNumberFormat="1" applyFont="1" applyBorder="1" applyAlignment="1">
      <alignment horizontal="center" vertical="center" wrapText="1"/>
    </xf>
    <xf numFmtId="186" fontId="82" fillId="17" borderId="23" xfId="0" applyNumberFormat="1" applyFont="1" applyFill="1" applyBorder="1" applyAlignment="1">
      <alignment horizontal="center" vertical="center"/>
    </xf>
    <xf numFmtId="186" fontId="4" fillId="18" borderId="23" xfId="0" applyNumberFormat="1" applyFont="1" applyFill="1" applyBorder="1" applyAlignment="1">
      <alignment horizontal="center" vertical="center"/>
    </xf>
    <xf numFmtId="166" fontId="29" fillId="3" borderId="17" xfId="1" applyFont="1" applyFill="1" applyBorder="1" applyAlignment="1">
      <alignment horizontal="center" vertical="center"/>
    </xf>
    <xf numFmtId="166" fontId="32" fillId="0" borderId="18" xfId="1" applyFont="1" applyBorder="1" applyAlignment="1">
      <alignment horizontal="center" vertical="center"/>
    </xf>
    <xf numFmtId="166" fontId="63" fillId="8" borderId="15" xfId="1" applyFont="1" applyFill="1" applyBorder="1" applyAlignment="1">
      <alignment horizontal="center" vertical="center" wrapText="1"/>
    </xf>
    <xf numFmtId="166" fontId="32" fillId="0" borderId="16" xfId="1" applyFont="1" applyBorder="1" applyAlignment="1">
      <alignment horizontal="center" vertical="center"/>
    </xf>
    <xf numFmtId="0" fontId="32" fillId="0" borderId="21" xfId="0" applyFont="1" applyBorder="1" applyAlignment="1">
      <alignment horizontal="center" vertical="center"/>
    </xf>
    <xf numFmtId="166" fontId="63" fillId="8" borderId="9" xfId="1" applyFont="1" applyFill="1" applyBorder="1" applyAlignment="1">
      <alignment horizontal="center" vertical="center" wrapText="1"/>
    </xf>
    <xf numFmtId="166" fontId="32" fillId="0" borderId="12" xfId="1" applyFont="1" applyBorder="1" applyAlignment="1">
      <alignment horizontal="center" vertical="center"/>
    </xf>
    <xf numFmtId="0" fontId="63" fillId="8" borderId="9" xfId="0" applyFont="1" applyFill="1" applyBorder="1" applyAlignment="1">
      <alignment horizontal="center" vertical="center"/>
    </xf>
    <xf numFmtId="49" fontId="29" fillId="6" borderId="29" xfId="0" applyNumberFormat="1" applyFont="1" applyFill="1" applyBorder="1" applyAlignment="1">
      <alignment horizontal="center" vertical="center"/>
    </xf>
    <xf numFmtId="166" fontId="63" fillId="8" borderId="9" xfId="1" applyFont="1" applyFill="1" applyBorder="1" applyAlignment="1">
      <alignment horizontal="center" vertical="center"/>
    </xf>
    <xf numFmtId="166" fontId="32" fillId="0" borderId="12" xfId="1" applyFont="1" applyBorder="1"/>
    <xf numFmtId="169" fontId="29" fillId="6" borderId="0" xfId="0" applyNumberFormat="1" applyFont="1" applyFill="1" applyAlignment="1">
      <alignment horizontal="center"/>
    </xf>
    <xf numFmtId="169" fontId="63" fillId="8" borderId="10" xfId="0" applyNumberFormat="1" applyFont="1" applyFill="1" applyBorder="1" applyAlignment="1">
      <alignment horizontal="center" vertical="center" wrapText="1"/>
    </xf>
    <xf numFmtId="169" fontId="63" fillId="8" borderId="9" xfId="0" applyNumberFormat="1" applyFont="1" applyFill="1" applyBorder="1" applyAlignment="1">
      <alignment horizontal="center" vertical="center" wrapText="1"/>
    </xf>
    <xf numFmtId="0" fontId="33" fillId="8" borderId="9" xfId="0" applyFont="1" applyFill="1" applyBorder="1" applyAlignment="1">
      <alignment horizontal="center"/>
    </xf>
    <xf numFmtId="0" fontId="34" fillId="8" borderId="9" xfId="0" applyFont="1" applyFill="1" applyBorder="1" applyAlignment="1">
      <alignment horizontal="center" vertical="center" wrapText="1"/>
    </xf>
    <xf numFmtId="0" fontId="7" fillId="0" borderId="0" xfId="0" applyFont="1" applyAlignment="1">
      <alignment horizontal="center"/>
    </xf>
    <xf numFmtId="0" fontId="34" fillId="8" borderId="10" xfId="0" applyFont="1" applyFill="1" applyBorder="1" applyAlignment="1">
      <alignment horizontal="center" vertical="center" wrapText="1"/>
    </xf>
    <xf numFmtId="169" fontId="34" fillId="8" borderId="9" xfId="0" applyNumberFormat="1" applyFont="1" applyFill="1" applyBorder="1" applyAlignment="1">
      <alignment horizontal="right"/>
    </xf>
    <xf numFmtId="166" fontId="41" fillId="8" borderId="9" xfId="1" applyFont="1" applyFill="1" applyBorder="1" applyAlignment="1">
      <alignment horizontal="center" vertical="center"/>
    </xf>
    <xf numFmtId="0" fontId="32" fillId="0" borderId="4" xfId="0" applyFont="1" applyBorder="1" applyAlignment="1">
      <alignment horizontal="center" vertical="center"/>
    </xf>
    <xf numFmtId="44" fontId="3" fillId="6" borderId="23" xfId="0" applyNumberFormat="1" applyFont="1" applyFill="1" applyBorder="1" applyAlignment="1">
      <alignment horizontal="center" vertical="center"/>
    </xf>
    <xf numFmtId="0" fontId="3" fillId="0" borderId="23" xfId="0" applyFont="1" applyBorder="1" applyAlignment="1">
      <alignment vertical="center"/>
    </xf>
    <xf numFmtId="166" fontId="32" fillId="0" borderId="12" xfId="1" applyFont="1" applyBorder="1" applyAlignment="1">
      <alignment vertical="center"/>
    </xf>
    <xf numFmtId="0" fontId="69" fillId="6" borderId="0" xfId="0" applyFont="1" applyFill="1" applyAlignment="1">
      <alignment horizontal="center" vertical="center"/>
    </xf>
    <xf numFmtId="49" fontId="92" fillId="6" borderId="0" xfId="0" applyNumberFormat="1" applyFont="1" applyFill="1" applyAlignment="1">
      <alignment horizontal="center" vertical="center"/>
    </xf>
    <xf numFmtId="0" fontId="93" fillId="0" borderId="5" xfId="0" applyFont="1" applyBorder="1" applyAlignment="1">
      <alignment horizontal="center" vertical="center"/>
    </xf>
    <xf numFmtId="166" fontId="41" fillId="8" borderId="9" xfId="1" applyFont="1" applyFill="1" applyBorder="1" applyAlignment="1">
      <alignment horizontal="center" vertical="center" wrapText="1"/>
    </xf>
    <xf numFmtId="49" fontId="92" fillId="6" borderId="24" xfId="0" applyNumberFormat="1" applyFont="1" applyFill="1" applyBorder="1" applyAlignment="1">
      <alignment horizontal="center" vertical="center"/>
    </xf>
    <xf numFmtId="169" fontId="69" fillId="6" borderId="0" xfId="0" applyNumberFormat="1" applyFont="1" applyFill="1" applyAlignment="1">
      <alignment horizontal="center"/>
    </xf>
    <xf numFmtId="0" fontId="69" fillId="6" borderId="0" xfId="0" applyFont="1" applyFill="1" applyAlignment="1">
      <alignment horizontal="center"/>
    </xf>
    <xf numFmtId="166" fontId="41" fillId="8" borderId="10" xfId="1" applyFont="1" applyFill="1" applyBorder="1" applyAlignment="1">
      <alignment horizontal="center" vertical="center" wrapText="1"/>
    </xf>
    <xf numFmtId="166" fontId="32" fillId="0" borderId="11" xfId="1" applyFont="1" applyBorder="1" applyAlignment="1">
      <alignment horizontal="center" vertical="center"/>
    </xf>
    <xf numFmtId="166" fontId="29" fillId="6" borderId="29" xfId="1" applyFont="1" applyFill="1" applyBorder="1" applyAlignment="1">
      <alignment horizontal="center" vertical="center"/>
    </xf>
    <xf numFmtId="0" fontId="1" fillId="0" borderId="23" xfId="0" applyFont="1" applyBorder="1"/>
  </cellXfs>
  <cellStyles count="7">
    <cellStyle name="Millares 2" xfId="6"/>
    <cellStyle name="Moneda" xfId="1" builtinId="4"/>
    <cellStyle name="Moneda 2" xfId="4"/>
    <cellStyle name="Normal" xfId="0" builtinId="0"/>
    <cellStyle name="Normal 2" xfId="3"/>
    <cellStyle name="Porcentaje" xfId="2" builtinId="5"/>
    <cellStyle name="Porcentaje 2" xfId="5"/>
  </cellStyles>
  <dxfs count="1">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7"/>
  <sheetViews>
    <sheetView showGridLines="0" workbookViewId="0">
      <selection activeCell="A110" sqref="A110:L110"/>
    </sheetView>
  </sheetViews>
  <sheetFormatPr baseColWidth="10" defaultColWidth="12.625" defaultRowHeight="15" customHeight="1"/>
  <cols>
    <col min="1" max="3" width="10" customWidth="1"/>
    <col min="4" max="4" width="24.375" customWidth="1"/>
    <col min="5" max="5" width="15" customWidth="1"/>
    <col min="6" max="6" width="10" customWidth="1"/>
    <col min="7" max="7" width="10" hidden="1" customWidth="1"/>
    <col min="8" max="8" width="10.625" hidden="1" customWidth="1"/>
    <col min="9" max="9" width="10" customWidth="1"/>
    <col min="10" max="10" width="12.75" customWidth="1"/>
    <col min="11" max="11" width="35.625" customWidth="1"/>
    <col min="12" max="12" width="8.5" customWidth="1"/>
    <col min="13" max="17" width="10" customWidth="1"/>
    <col min="18" max="26" width="9.375" customWidth="1"/>
  </cols>
  <sheetData>
    <row r="1" spans="1:26" ht="36.75" customHeight="1">
      <c r="A1" s="898" t="s">
        <v>0</v>
      </c>
      <c r="B1" s="897"/>
      <c r="C1" s="897"/>
      <c r="D1" s="897"/>
      <c r="E1" s="897"/>
      <c r="F1" s="897"/>
      <c r="G1" s="897"/>
      <c r="H1" s="897"/>
      <c r="I1" s="897"/>
      <c r="J1" s="897"/>
      <c r="K1" s="897"/>
      <c r="L1" s="897"/>
      <c r="M1" s="897"/>
      <c r="N1" s="897"/>
      <c r="O1" s="1"/>
      <c r="P1" s="1"/>
      <c r="Q1" s="1"/>
      <c r="R1" s="2"/>
      <c r="S1" s="2"/>
      <c r="T1" s="2"/>
      <c r="U1" s="2"/>
      <c r="V1" s="2"/>
      <c r="W1" s="2"/>
      <c r="X1" s="2"/>
      <c r="Y1" s="2"/>
      <c r="Z1" s="2"/>
    </row>
    <row r="2" spans="1:26" ht="32.25" customHeight="1">
      <c r="A2" s="2"/>
      <c r="B2" s="899" t="s">
        <v>2523</v>
      </c>
      <c r="C2" s="897"/>
      <c r="D2" s="897"/>
      <c r="E2" s="897"/>
      <c r="F2" s="897"/>
      <c r="G2" s="897"/>
      <c r="H2" s="897"/>
      <c r="I2" s="897"/>
      <c r="J2" s="897"/>
      <c r="K2" s="897"/>
      <c r="L2" s="897"/>
      <c r="M2" s="897"/>
      <c r="N2" s="3"/>
      <c r="O2" s="3"/>
      <c r="P2" s="2"/>
      <c r="Q2" s="2"/>
      <c r="R2" s="2"/>
      <c r="S2" s="2"/>
      <c r="T2" s="2"/>
      <c r="U2" s="2"/>
      <c r="V2" s="2"/>
      <c r="W2" s="2"/>
      <c r="X2" s="2"/>
      <c r="Y2" s="2"/>
      <c r="Z2" s="2"/>
    </row>
    <row r="3" spans="1:26" ht="21" customHeight="1">
      <c r="A3" s="2"/>
      <c r="B3" s="3"/>
      <c r="C3" s="3"/>
      <c r="D3" s="4"/>
      <c r="E3" s="4"/>
      <c r="F3" s="4"/>
      <c r="G3" s="4"/>
      <c r="H3" s="4"/>
      <c r="I3" s="4"/>
      <c r="J3" s="4"/>
      <c r="K3" s="4"/>
      <c r="L3" s="3"/>
      <c r="M3" s="3"/>
      <c r="N3" s="3"/>
      <c r="O3" s="3"/>
      <c r="P3" s="2"/>
      <c r="Q3" s="2"/>
      <c r="R3" s="2"/>
      <c r="S3" s="2"/>
      <c r="T3" s="2"/>
      <c r="U3" s="2"/>
      <c r="V3" s="2"/>
      <c r="W3" s="2"/>
      <c r="X3" s="2"/>
      <c r="Y3" s="2"/>
      <c r="Z3" s="2"/>
    </row>
    <row r="4" spans="1:26" s="691" customFormat="1" ht="21" customHeight="1">
      <c r="A4" s="257"/>
      <c r="B4" s="3"/>
      <c r="C4" s="3"/>
      <c r="E4" s="4"/>
      <c r="F4" s="4"/>
      <c r="G4" s="4"/>
      <c r="H4" s="4"/>
      <c r="I4" s="4"/>
      <c r="J4" s="4"/>
      <c r="K4" s="4"/>
      <c r="L4" s="3"/>
      <c r="M4" s="3"/>
      <c r="N4" s="3"/>
      <c r="O4" s="3"/>
      <c r="P4" s="257"/>
      <c r="Q4" s="257"/>
      <c r="R4" s="257"/>
      <c r="S4" s="257"/>
      <c r="T4" s="257"/>
      <c r="U4" s="257"/>
      <c r="V4" s="257"/>
      <c r="W4" s="257"/>
      <c r="X4" s="257"/>
      <c r="Y4" s="257"/>
      <c r="Z4" s="257"/>
    </row>
    <row r="5" spans="1:26" ht="24.75" customHeight="1">
      <c r="A5" s="2"/>
      <c r="B5" s="3"/>
      <c r="C5" s="3"/>
      <c r="D5" s="894" t="s">
        <v>2551</v>
      </c>
      <c r="E5" s="5"/>
      <c r="F5" s="5"/>
      <c r="G5" s="5"/>
      <c r="H5" s="2"/>
      <c r="I5" s="2"/>
      <c r="J5" s="6">
        <f>COUNTIF(E16:E98,"Sí")</f>
        <v>48</v>
      </c>
      <c r="K5" s="3"/>
      <c r="L5" s="3"/>
      <c r="M5" s="3"/>
      <c r="N5" s="3"/>
      <c r="O5" s="3"/>
      <c r="P5" s="2"/>
      <c r="Q5" s="2"/>
      <c r="R5" s="2"/>
      <c r="S5" s="2"/>
      <c r="T5" s="2"/>
      <c r="U5" s="2"/>
      <c r="V5" s="2"/>
      <c r="W5" s="2"/>
      <c r="X5" s="2"/>
      <c r="Y5" s="2"/>
      <c r="Z5" s="2"/>
    </row>
    <row r="6" spans="1:26" s="691" customFormat="1" ht="24.75" customHeight="1">
      <c r="A6" s="257"/>
      <c r="B6" s="3"/>
      <c r="C6" s="3"/>
      <c r="D6" s="893" t="s">
        <v>2552</v>
      </c>
      <c r="E6" s="5"/>
      <c r="F6" s="5"/>
      <c r="G6" s="5"/>
      <c r="H6" s="257"/>
      <c r="I6" s="257"/>
      <c r="J6" s="895"/>
      <c r="K6" s="3"/>
      <c r="L6" s="3"/>
      <c r="M6" s="3"/>
      <c r="N6" s="3"/>
      <c r="O6" s="3"/>
      <c r="P6" s="257"/>
      <c r="Q6" s="257"/>
      <c r="R6" s="257"/>
      <c r="S6" s="257"/>
      <c r="T6" s="257"/>
      <c r="U6" s="257"/>
      <c r="V6" s="257"/>
      <c r="W6" s="257"/>
      <c r="X6" s="257"/>
      <c r="Y6" s="257"/>
      <c r="Z6" s="257"/>
    </row>
    <row r="7" spans="1:26" ht="24.75" hidden="1" customHeight="1">
      <c r="A7" s="2"/>
      <c r="B7" s="3"/>
      <c r="C7" s="3"/>
      <c r="D7" s="900" t="s">
        <v>1</v>
      </c>
      <c r="E7" s="900"/>
      <c r="F7" s="7"/>
      <c r="G7" s="7"/>
      <c r="H7" s="2"/>
      <c r="I7" s="2"/>
      <c r="J7" s="901">
        <f ca="1">+TODAY()</f>
        <v>44235</v>
      </c>
      <c r="K7" s="901"/>
      <c r="L7" s="3"/>
      <c r="M7" s="3"/>
      <c r="N7" s="3"/>
      <c r="O7" s="3"/>
      <c r="P7" s="2"/>
      <c r="Q7" s="2"/>
      <c r="R7" s="2"/>
      <c r="S7" s="2"/>
      <c r="T7" s="2"/>
      <c r="U7" s="2"/>
      <c r="V7" s="2"/>
      <c r="W7" s="2"/>
      <c r="X7" s="2"/>
      <c r="Y7" s="2"/>
      <c r="Z7" s="2"/>
    </row>
    <row r="8" spans="1:26" ht="21.75" customHeight="1">
      <c r="A8" s="2"/>
      <c r="B8" s="3"/>
      <c r="C8" s="3"/>
      <c r="D8" s="8" t="s">
        <v>2</v>
      </c>
      <c r="E8" s="9"/>
      <c r="F8" s="10"/>
      <c r="G8" s="11"/>
      <c r="H8" s="11"/>
      <c r="I8" s="11"/>
      <c r="J8" s="12"/>
      <c r="K8" s="3"/>
      <c r="L8" s="3"/>
      <c r="M8" s="3"/>
      <c r="N8" s="3"/>
      <c r="O8" s="3"/>
      <c r="P8" s="2"/>
      <c r="Q8" s="2"/>
      <c r="R8" s="2"/>
      <c r="S8" s="2"/>
      <c r="T8" s="2"/>
      <c r="U8" s="2"/>
      <c r="V8" s="2"/>
      <c r="W8" s="2"/>
      <c r="X8" s="2"/>
      <c r="Y8" s="2"/>
      <c r="Z8" s="2"/>
    </row>
    <row r="9" spans="1:26" ht="18.75" customHeight="1">
      <c r="A9" s="2"/>
      <c r="B9" s="3"/>
      <c r="C9" s="3"/>
      <c r="D9" s="9" t="s">
        <v>3</v>
      </c>
      <c r="E9" s="9"/>
      <c r="F9" s="10"/>
      <c r="G9" s="11"/>
      <c r="H9" s="11"/>
      <c r="I9" s="11"/>
      <c r="J9" s="13"/>
      <c r="K9" s="9"/>
      <c r="L9" s="3"/>
      <c r="M9" s="3"/>
      <c r="N9" s="3"/>
      <c r="O9" s="3"/>
      <c r="P9" s="2"/>
      <c r="Q9" s="2"/>
      <c r="R9" s="2"/>
      <c r="S9" s="2"/>
      <c r="T9" s="2"/>
      <c r="U9" s="2"/>
      <c r="V9" s="2"/>
      <c r="W9" s="2"/>
      <c r="X9" s="2"/>
      <c r="Y9" s="2"/>
      <c r="Z9" s="2"/>
    </row>
    <row r="10" spans="1:26" ht="18.75" customHeight="1">
      <c r="A10" s="2"/>
      <c r="B10" s="3"/>
      <c r="C10" s="3"/>
      <c r="D10" s="9" t="s">
        <v>4</v>
      </c>
      <c r="E10" s="9"/>
      <c r="F10" s="10"/>
      <c r="G10" s="11"/>
      <c r="H10" s="11"/>
      <c r="I10" s="11"/>
      <c r="J10" s="13"/>
      <c r="K10" s="9"/>
      <c r="L10" s="3"/>
      <c r="M10" s="3"/>
      <c r="N10" s="3"/>
      <c r="O10" s="3"/>
      <c r="P10" s="2"/>
      <c r="Q10" s="2"/>
      <c r="R10" s="2"/>
      <c r="S10" s="2"/>
      <c r="T10" s="2"/>
      <c r="U10" s="2"/>
      <c r="V10" s="2"/>
      <c r="W10" s="2"/>
      <c r="X10" s="2"/>
      <c r="Y10" s="2"/>
      <c r="Z10" s="2"/>
    </row>
    <row r="11" spans="1:26" ht="18.75" customHeight="1">
      <c r="A11" s="2"/>
      <c r="B11" s="2"/>
      <c r="C11" s="2"/>
      <c r="D11" s="9" t="s">
        <v>5</v>
      </c>
      <c r="E11" s="14"/>
      <c r="F11" s="10"/>
      <c r="G11" s="11"/>
      <c r="H11" s="11"/>
      <c r="I11" s="11"/>
      <c r="J11" s="9"/>
      <c r="K11" s="9"/>
      <c r="L11" s="2"/>
      <c r="M11" s="2"/>
      <c r="N11" s="2"/>
      <c r="O11" s="2"/>
      <c r="P11" s="2"/>
      <c r="Q11" s="2"/>
      <c r="R11" s="2"/>
      <c r="S11" s="2"/>
      <c r="T11" s="2"/>
      <c r="U11" s="2"/>
      <c r="V11" s="2"/>
      <c r="W11" s="2"/>
      <c r="X11" s="2"/>
      <c r="Y11" s="2"/>
      <c r="Z11" s="2"/>
    </row>
    <row r="12" spans="1:26" ht="18.75" customHeight="1">
      <c r="A12" s="2"/>
      <c r="B12" s="2"/>
      <c r="C12" s="2"/>
      <c r="D12" s="9" t="s">
        <v>6</v>
      </c>
      <c r="E12" s="14"/>
      <c r="F12" s="10"/>
      <c r="G12" s="11"/>
      <c r="H12" s="11"/>
      <c r="I12" s="11"/>
      <c r="J12" s="9"/>
      <c r="K12" s="9"/>
      <c r="L12" s="2"/>
      <c r="M12" s="2"/>
      <c r="N12" s="2"/>
      <c r="O12" s="2"/>
      <c r="P12" s="2"/>
      <c r="Q12" s="2"/>
      <c r="R12" s="2"/>
      <c r="S12" s="2"/>
      <c r="T12" s="2"/>
      <c r="U12" s="2"/>
      <c r="V12" s="2"/>
      <c r="W12" s="2"/>
      <c r="X12" s="2"/>
      <c r="Y12" s="2"/>
      <c r="Z12" s="2"/>
    </row>
    <row r="13" spans="1:26" ht="24.75" customHeight="1">
      <c r="A13" s="2"/>
      <c r="B13" s="2"/>
      <c r="C13" s="2"/>
      <c r="D13" s="2"/>
      <c r="E13" s="2"/>
      <c r="F13" s="9"/>
      <c r="G13" s="9"/>
      <c r="H13" s="9"/>
      <c r="I13" s="9"/>
      <c r="J13" s="9"/>
      <c r="K13" s="9"/>
      <c r="L13" s="2"/>
      <c r="M13" s="2"/>
      <c r="N13" s="2"/>
      <c r="O13" s="2"/>
      <c r="P13" s="2"/>
      <c r="Q13" s="2"/>
      <c r="R13" s="2"/>
      <c r="S13" s="2"/>
      <c r="T13" s="2"/>
      <c r="U13" s="2"/>
      <c r="V13" s="2"/>
      <c r="W13" s="2"/>
      <c r="X13" s="2"/>
      <c r="Y13" s="2"/>
      <c r="Z13" s="2"/>
    </row>
    <row r="14" spans="1:26" ht="19.5" customHeight="1">
      <c r="A14" s="2"/>
      <c r="B14" s="2"/>
      <c r="C14" s="2"/>
      <c r="D14" s="15" t="s">
        <v>7</v>
      </c>
      <c r="E14" s="16"/>
      <c r="F14" s="16"/>
      <c r="G14" s="16"/>
      <c r="H14" s="16"/>
      <c r="I14" s="2"/>
      <c r="J14" s="2"/>
      <c r="K14" s="2"/>
      <c r="L14" s="2"/>
      <c r="M14" s="2"/>
      <c r="N14" s="2"/>
      <c r="O14" s="2"/>
      <c r="P14" s="2"/>
      <c r="Q14" s="2"/>
      <c r="R14" s="2"/>
      <c r="S14" s="2"/>
      <c r="T14" s="2"/>
      <c r="U14" s="2"/>
      <c r="V14" s="2"/>
      <c r="W14" s="2"/>
      <c r="X14" s="2"/>
      <c r="Y14" s="2"/>
      <c r="Z14" s="2"/>
    </row>
    <row r="15" spans="1:26" ht="38.25">
      <c r="A15" s="2"/>
      <c r="B15" s="2"/>
      <c r="C15" s="2"/>
      <c r="D15" s="17" t="s">
        <v>8</v>
      </c>
      <c r="E15" s="18" t="s">
        <v>9</v>
      </c>
      <c r="F15" s="2"/>
      <c r="G15" s="19" t="s">
        <v>10</v>
      </c>
      <c r="H15" s="19" t="s">
        <v>11</v>
      </c>
      <c r="I15" s="2"/>
      <c r="J15" s="2"/>
      <c r="K15" s="2"/>
      <c r="L15" s="2"/>
      <c r="M15" s="2"/>
      <c r="N15" s="2"/>
      <c r="O15" s="2"/>
      <c r="P15" s="2"/>
      <c r="Q15" s="2"/>
      <c r="R15" s="2"/>
      <c r="S15" s="2"/>
      <c r="T15" s="2"/>
      <c r="U15" s="2"/>
      <c r="V15" s="2"/>
      <c r="W15" s="2"/>
      <c r="X15" s="2"/>
      <c r="Y15" s="2"/>
      <c r="Z15" s="2"/>
    </row>
    <row r="16" spans="1:26" ht="18.75">
      <c r="A16" s="2"/>
      <c r="B16" s="2"/>
      <c r="C16" s="2"/>
      <c r="D16" s="20" t="s">
        <v>12</v>
      </c>
      <c r="E16" s="21"/>
      <c r="F16" s="2"/>
      <c r="G16" s="22" t="s">
        <v>13</v>
      </c>
      <c r="H16" s="21"/>
      <c r="I16" s="2"/>
      <c r="J16" s="2"/>
      <c r="K16" s="2"/>
      <c r="L16" s="2"/>
      <c r="M16" s="2"/>
      <c r="N16" s="2"/>
      <c r="O16" s="2"/>
      <c r="P16" s="2"/>
      <c r="Q16" s="2"/>
      <c r="R16" s="2"/>
      <c r="S16" s="2"/>
      <c r="T16" s="2"/>
      <c r="U16" s="2"/>
      <c r="V16" s="2"/>
      <c r="W16" s="2"/>
      <c r="X16" s="2"/>
      <c r="Y16" s="2"/>
      <c r="Z16" s="2"/>
    </row>
    <row r="17" spans="1:26" ht="18.75">
      <c r="A17" s="2"/>
      <c r="B17" s="2"/>
      <c r="C17" s="2"/>
      <c r="D17" s="20" t="s">
        <v>14</v>
      </c>
      <c r="E17" s="23" t="s">
        <v>15</v>
      </c>
      <c r="F17" s="2"/>
      <c r="G17" s="22" t="s">
        <v>13</v>
      </c>
      <c r="H17" s="24">
        <v>43971</v>
      </c>
      <c r="I17" s="2"/>
      <c r="J17" s="2"/>
      <c r="K17" s="2"/>
      <c r="L17" s="2"/>
      <c r="M17" s="2"/>
      <c r="N17" s="2"/>
      <c r="O17" s="2"/>
      <c r="P17" s="2"/>
      <c r="Q17" s="2"/>
      <c r="R17" s="2"/>
      <c r="S17" s="2"/>
      <c r="T17" s="2"/>
      <c r="U17" s="2"/>
      <c r="V17" s="2"/>
      <c r="W17" s="2"/>
      <c r="X17" s="2"/>
      <c r="Y17" s="2"/>
      <c r="Z17" s="2"/>
    </row>
    <row r="18" spans="1:26" ht="18.75">
      <c r="A18" s="257"/>
      <c r="B18" s="257"/>
      <c r="C18" s="257"/>
      <c r="D18" s="20" t="s">
        <v>2459</v>
      </c>
      <c r="E18" s="26"/>
      <c r="F18" s="257"/>
      <c r="G18" s="22"/>
      <c r="H18" s="27"/>
      <c r="I18" s="257"/>
      <c r="J18" s="257"/>
      <c r="K18" s="257"/>
      <c r="L18" s="257"/>
      <c r="M18" s="257"/>
      <c r="N18" s="257"/>
      <c r="O18" s="257"/>
      <c r="P18" s="257"/>
      <c r="Q18" s="257"/>
      <c r="R18" s="257"/>
      <c r="S18" s="257"/>
      <c r="T18" s="257"/>
      <c r="U18" s="257"/>
      <c r="V18" s="257"/>
      <c r="W18" s="257"/>
      <c r="X18" s="257"/>
      <c r="Y18" s="257"/>
      <c r="Z18" s="257"/>
    </row>
    <row r="19" spans="1:26" ht="18.75">
      <c r="A19" s="257"/>
      <c r="B19" s="257"/>
      <c r="C19" s="257"/>
      <c r="D19" s="20" t="s">
        <v>2460</v>
      </c>
      <c r="E19" s="26"/>
      <c r="F19" s="257"/>
      <c r="G19" s="22"/>
      <c r="H19" s="27"/>
      <c r="I19" s="257"/>
      <c r="J19" s="257"/>
      <c r="K19" s="257"/>
      <c r="L19" s="257"/>
      <c r="M19" s="257"/>
      <c r="N19" s="257"/>
      <c r="O19" s="257"/>
      <c r="P19" s="257"/>
      <c r="Q19" s="257"/>
      <c r="R19" s="257"/>
      <c r="S19" s="257"/>
      <c r="T19" s="257"/>
      <c r="U19" s="257"/>
      <c r="V19" s="257"/>
      <c r="W19" s="257"/>
      <c r="X19" s="257"/>
      <c r="Y19" s="257"/>
      <c r="Z19" s="257"/>
    </row>
    <row r="20" spans="1:26" ht="18.75">
      <c r="A20" s="2"/>
      <c r="B20" s="2"/>
      <c r="C20" s="2"/>
      <c r="D20" s="20" t="s">
        <v>16</v>
      </c>
      <c r="E20" s="23" t="s">
        <v>15</v>
      </c>
      <c r="F20" s="2"/>
      <c r="G20" s="22" t="s">
        <v>13</v>
      </c>
      <c r="H20" s="21"/>
      <c r="I20" s="2"/>
      <c r="J20" s="2"/>
      <c r="K20" s="2"/>
      <c r="L20" s="2"/>
      <c r="M20" s="2"/>
      <c r="N20" s="2"/>
      <c r="O20" s="2"/>
      <c r="P20" s="2"/>
      <c r="Q20" s="2"/>
      <c r="R20" s="2"/>
      <c r="S20" s="2"/>
      <c r="T20" s="2"/>
      <c r="U20" s="2"/>
      <c r="V20" s="2"/>
      <c r="W20" s="2"/>
      <c r="X20" s="2"/>
      <c r="Y20" s="2"/>
      <c r="Z20" s="2"/>
    </row>
    <row r="21" spans="1:26" ht="18.75">
      <c r="A21" s="2"/>
      <c r="B21" s="2"/>
      <c r="C21" s="2"/>
      <c r="D21" s="20" t="s">
        <v>17</v>
      </c>
      <c r="E21" s="21"/>
      <c r="F21" s="2"/>
      <c r="G21" s="22" t="s">
        <v>13</v>
      </c>
      <c r="H21" s="21"/>
      <c r="I21" s="2"/>
      <c r="J21" s="2"/>
      <c r="K21" s="2"/>
      <c r="L21" s="2"/>
      <c r="M21" s="2"/>
      <c r="N21" s="2"/>
      <c r="O21" s="2"/>
      <c r="P21" s="2"/>
      <c r="Q21" s="2"/>
      <c r="R21" s="2"/>
      <c r="S21" s="2"/>
      <c r="T21" s="2"/>
      <c r="U21" s="2"/>
      <c r="V21" s="2"/>
      <c r="W21" s="2"/>
      <c r="X21" s="2"/>
      <c r="Y21" s="2"/>
      <c r="Z21" s="2"/>
    </row>
    <row r="22" spans="1:26" ht="18.75">
      <c r="A22" s="2"/>
      <c r="B22" s="2"/>
      <c r="C22" s="2"/>
      <c r="D22" s="20" t="s">
        <v>18</v>
      </c>
      <c r="E22" s="23" t="s">
        <v>15</v>
      </c>
      <c r="F22" s="2"/>
      <c r="G22" s="22" t="s">
        <v>19</v>
      </c>
      <c r="H22" s="21"/>
      <c r="I22" s="2"/>
      <c r="J22" s="2"/>
      <c r="K22" s="2"/>
      <c r="L22" s="2"/>
      <c r="M22" s="2"/>
      <c r="N22" s="2"/>
      <c r="O22" s="2"/>
      <c r="P22" s="2"/>
      <c r="Q22" s="2"/>
      <c r="R22" s="2"/>
      <c r="S22" s="2"/>
      <c r="T22" s="2"/>
      <c r="U22" s="2"/>
      <c r="V22" s="2"/>
      <c r="W22" s="2"/>
      <c r="X22" s="2"/>
      <c r="Y22" s="2"/>
      <c r="Z22" s="2"/>
    </row>
    <row r="23" spans="1:26" ht="18.75">
      <c r="A23" s="2"/>
      <c r="B23" s="2"/>
      <c r="C23" s="2"/>
      <c r="D23" s="20" t="s">
        <v>20</v>
      </c>
      <c r="E23" s="23" t="s">
        <v>15</v>
      </c>
      <c r="F23" s="2"/>
      <c r="G23" s="22" t="s">
        <v>19</v>
      </c>
      <c r="H23" s="21"/>
      <c r="I23" s="2"/>
      <c r="J23" s="2"/>
      <c r="K23" s="2"/>
      <c r="L23" s="2"/>
      <c r="M23" s="2"/>
      <c r="N23" s="2"/>
      <c r="O23" s="2"/>
      <c r="P23" s="2"/>
      <c r="Q23" s="2"/>
      <c r="R23" s="2"/>
      <c r="S23" s="2"/>
      <c r="T23" s="2"/>
      <c r="U23" s="2"/>
      <c r="V23" s="2"/>
      <c r="W23" s="2"/>
      <c r="X23" s="2"/>
      <c r="Y23" s="2"/>
      <c r="Z23" s="2"/>
    </row>
    <row r="24" spans="1:26" ht="18.75">
      <c r="A24" s="2"/>
      <c r="B24" s="2"/>
      <c r="C24" s="2"/>
      <c r="D24" s="20" t="s">
        <v>21</v>
      </c>
      <c r="E24" s="21"/>
      <c r="F24" s="2"/>
      <c r="G24" s="22" t="s">
        <v>13</v>
      </c>
      <c r="H24" s="21"/>
      <c r="I24" s="2"/>
      <c r="J24" s="2"/>
      <c r="K24" s="2"/>
      <c r="L24" s="2"/>
      <c r="M24" s="2"/>
      <c r="N24" s="2"/>
      <c r="O24" s="2"/>
      <c r="P24" s="2"/>
      <c r="Q24" s="2"/>
      <c r="R24" s="2"/>
      <c r="S24" s="2"/>
      <c r="T24" s="2"/>
      <c r="U24" s="2"/>
      <c r="V24" s="2"/>
      <c r="W24" s="2"/>
      <c r="X24" s="2"/>
      <c r="Y24" s="2"/>
      <c r="Z24" s="2"/>
    </row>
    <row r="25" spans="1:26" ht="15.75" customHeight="1">
      <c r="A25" s="2"/>
      <c r="B25" s="2"/>
      <c r="C25" s="2"/>
      <c r="D25" s="20" t="s">
        <v>22</v>
      </c>
      <c r="E25" s="21"/>
      <c r="F25" s="2"/>
      <c r="G25" s="22" t="s">
        <v>13</v>
      </c>
      <c r="H25" s="21"/>
      <c r="I25" s="2"/>
      <c r="J25" s="2"/>
      <c r="K25" s="2"/>
      <c r="L25" s="2"/>
      <c r="M25" s="2"/>
      <c r="N25" s="2"/>
      <c r="O25" s="2"/>
      <c r="P25" s="2"/>
      <c r="Q25" s="2"/>
      <c r="R25" s="2"/>
      <c r="S25" s="2"/>
      <c r="T25" s="2"/>
      <c r="U25" s="2"/>
      <c r="V25" s="2"/>
      <c r="W25" s="2"/>
      <c r="X25" s="2"/>
      <c r="Y25" s="2"/>
      <c r="Z25" s="2"/>
    </row>
    <row r="26" spans="1:26" ht="15.75" customHeight="1">
      <c r="A26" s="2"/>
      <c r="B26" s="2"/>
      <c r="C26" s="2"/>
      <c r="D26" s="20" t="s">
        <v>23</v>
      </c>
      <c r="E26" s="23" t="s">
        <v>15</v>
      </c>
      <c r="F26" s="2"/>
      <c r="G26" s="22" t="s">
        <v>19</v>
      </c>
      <c r="H26" s="24">
        <v>43971</v>
      </c>
      <c r="I26" s="2"/>
      <c r="J26" s="2"/>
      <c r="K26" s="2"/>
      <c r="L26" s="2"/>
      <c r="M26" s="2"/>
      <c r="N26" s="2"/>
      <c r="O26" s="2"/>
      <c r="P26" s="2"/>
      <c r="Q26" s="2"/>
      <c r="R26" s="2"/>
      <c r="S26" s="2"/>
      <c r="T26" s="2"/>
      <c r="U26" s="2"/>
      <c r="V26" s="2"/>
      <c r="W26" s="2"/>
      <c r="X26" s="2"/>
      <c r="Y26" s="2"/>
      <c r="Z26" s="2"/>
    </row>
    <row r="27" spans="1:26" ht="15.75" customHeight="1">
      <c r="A27" s="2"/>
      <c r="B27" s="2"/>
      <c r="C27" s="2"/>
      <c r="D27" s="20" t="s">
        <v>24</v>
      </c>
      <c r="E27" s="23" t="s">
        <v>15</v>
      </c>
      <c r="F27" s="2"/>
      <c r="G27" s="22" t="s">
        <v>25</v>
      </c>
      <c r="H27" s="24">
        <v>43973</v>
      </c>
      <c r="I27" s="2"/>
      <c r="J27" s="2"/>
      <c r="K27" s="2"/>
      <c r="L27" s="2"/>
      <c r="M27" s="2"/>
      <c r="N27" s="2"/>
      <c r="O27" s="2"/>
      <c r="P27" s="2"/>
      <c r="Q27" s="2"/>
      <c r="R27" s="2"/>
      <c r="S27" s="2"/>
      <c r="T27" s="2"/>
      <c r="U27" s="2"/>
      <c r="V27" s="2"/>
      <c r="W27" s="2"/>
      <c r="X27" s="2"/>
      <c r="Y27" s="2"/>
      <c r="Z27" s="2"/>
    </row>
    <row r="28" spans="1:26" ht="15.75" customHeight="1">
      <c r="A28" s="2"/>
      <c r="B28" s="2"/>
      <c r="C28" s="2"/>
      <c r="D28" s="20" t="s">
        <v>26</v>
      </c>
      <c r="E28" s="21"/>
      <c r="F28" s="2"/>
      <c r="G28" s="22" t="s">
        <v>25</v>
      </c>
      <c r="H28" s="21"/>
      <c r="I28" s="2"/>
      <c r="J28" s="2"/>
      <c r="K28" s="2"/>
      <c r="L28" s="2"/>
      <c r="M28" s="2"/>
      <c r="N28" s="2"/>
      <c r="O28" s="2"/>
      <c r="P28" s="2"/>
      <c r="Q28" s="2"/>
      <c r="R28" s="2"/>
      <c r="S28" s="2"/>
      <c r="T28" s="2"/>
      <c r="U28" s="2"/>
      <c r="V28" s="2"/>
      <c r="W28" s="2"/>
      <c r="X28" s="2"/>
      <c r="Y28" s="2"/>
      <c r="Z28" s="2"/>
    </row>
    <row r="29" spans="1:26" ht="15.75" customHeight="1">
      <c r="A29" s="2"/>
      <c r="B29" s="2"/>
      <c r="C29" s="2"/>
      <c r="D29" s="20" t="s">
        <v>27</v>
      </c>
      <c r="E29" s="23" t="s">
        <v>15</v>
      </c>
      <c r="F29" s="2"/>
      <c r="G29" s="22" t="s">
        <v>13</v>
      </c>
      <c r="H29" s="21"/>
      <c r="I29" s="2"/>
      <c r="J29" s="2"/>
      <c r="K29" s="2"/>
      <c r="L29" s="2"/>
      <c r="M29" s="2"/>
      <c r="N29" s="2"/>
      <c r="O29" s="2"/>
      <c r="P29" s="2"/>
      <c r="Q29" s="2"/>
      <c r="R29" s="2"/>
      <c r="S29" s="2"/>
      <c r="T29" s="2"/>
      <c r="U29" s="2"/>
      <c r="V29" s="2"/>
      <c r="W29" s="2"/>
      <c r="X29" s="2"/>
      <c r="Y29" s="2"/>
      <c r="Z29" s="2"/>
    </row>
    <row r="30" spans="1:26" ht="15.75" customHeight="1">
      <c r="A30" s="2"/>
      <c r="B30" s="2"/>
      <c r="C30" s="2"/>
      <c r="D30" s="20" t="s">
        <v>28</v>
      </c>
      <c r="E30" s="23" t="s">
        <v>15</v>
      </c>
      <c r="F30" s="2"/>
      <c r="G30" s="22" t="s">
        <v>13</v>
      </c>
      <c r="H30" s="21"/>
      <c r="I30" s="2"/>
      <c r="J30" s="2"/>
      <c r="K30" s="2"/>
      <c r="L30" s="2"/>
      <c r="M30" s="2"/>
      <c r="N30" s="2"/>
      <c r="O30" s="2"/>
      <c r="P30" s="2"/>
      <c r="Q30" s="2"/>
      <c r="R30" s="2"/>
      <c r="S30" s="2"/>
      <c r="T30" s="2"/>
      <c r="U30" s="2"/>
      <c r="V30" s="2"/>
      <c r="W30" s="2"/>
      <c r="X30" s="2"/>
      <c r="Y30" s="2"/>
      <c r="Z30" s="2"/>
    </row>
    <row r="31" spans="1:26" ht="15.75" customHeight="1">
      <c r="A31" s="2"/>
      <c r="B31" s="2"/>
      <c r="C31" s="2"/>
      <c r="D31" s="20" t="s">
        <v>29</v>
      </c>
      <c r="E31" s="23" t="s">
        <v>15</v>
      </c>
      <c r="F31" s="2"/>
      <c r="G31" s="22" t="s">
        <v>13</v>
      </c>
      <c r="H31" s="21"/>
      <c r="I31" s="2"/>
      <c r="J31" s="2"/>
      <c r="K31" s="2"/>
      <c r="L31" s="2"/>
      <c r="M31" s="2"/>
      <c r="N31" s="2"/>
      <c r="O31" s="2"/>
      <c r="P31" s="2"/>
      <c r="Q31" s="2"/>
      <c r="R31" s="2"/>
      <c r="S31" s="2"/>
      <c r="T31" s="2"/>
      <c r="U31" s="2"/>
      <c r="V31" s="2"/>
      <c r="W31" s="2"/>
      <c r="X31" s="2"/>
      <c r="Y31" s="2"/>
      <c r="Z31" s="2"/>
    </row>
    <row r="32" spans="1:26" ht="15.75" customHeight="1">
      <c r="A32" s="2"/>
      <c r="B32" s="2"/>
      <c r="C32" s="2"/>
      <c r="D32" s="20" t="s">
        <v>30</v>
      </c>
      <c r="E32" s="23" t="s">
        <v>15</v>
      </c>
      <c r="F32" s="2"/>
      <c r="G32" s="22" t="s">
        <v>31</v>
      </c>
      <c r="H32" s="24">
        <v>43972</v>
      </c>
      <c r="I32" s="2"/>
      <c r="J32" s="2"/>
      <c r="K32" s="2"/>
      <c r="L32" s="2"/>
      <c r="M32" s="2"/>
      <c r="N32" s="2"/>
      <c r="O32" s="2"/>
      <c r="P32" s="2"/>
      <c r="Q32" s="2"/>
      <c r="R32" s="2"/>
      <c r="S32" s="2"/>
      <c r="T32" s="2"/>
      <c r="U32" s="2"/>
      <c r="V32" s="2"/>
      <c r="W32" s="2"/>
      <c r="X32" s="2"/>
      <c r="Y32" s="2"/>
      <c r="Z32" s="2"/>
    </row>
    <row r="33" spans="1:26" ht="15.75" customHeight="1">
      <c r="A33" s="2"/>
      <c r="B33" s="2"/>
      <c r="C33" s="2"/>
      <c r="D33" s="20" t="s">
        <v>32</v>
      </c>
      <c r="E33" s="23" t="s">
        <v>15</v>
      </c>
      <c r="F33" s="25"/>
      <c r="G33" s="22" t="s">
        <v>31</v>
      </c>
      <c r="H33" s="21"/>
      <c r="I33" s="2"/>
      <c r="J33" s="2"/>
      <c r="K33" s="2"/>
      <c r="L33" s="2"/>
      <c r="M33" s="2"/>
      <c r="N33" s="2"/>
      <c r="O33" s="2"/>
      <c r="P33" s="2"/>
      <c r="Q33" s="2"/>
      <c r="R33" s="2"/>
      <c r="S33" s="2"/>
      <c r="T33" s="2"/>
      <c r="U33" s="2"/>
      <c r="V33" s="2"/>
      <c r="W33" s="2"/>
      <c r="X33" s="2"/>
      <c r="Y33" s="2"/>
      <c r="Z33" s="2"/>
    </row>
    <row r="34" spans="1:26" ht="15.75" customHeight="1">
      <c r="A34" s="2"/>
      <c r="B34" s="2"/>
      <c r="C34" s="2"/>
      <c r="D34" s="20" t="s">
        <v>33</v>
      </c>
      <c r="E34" s="23" t="s">
        <v>15</v>
      </c>
      <c r="F34" s="2"/>
      <c r="G34" s="22" t="s">
        <v>13</v>
      </c>
      <c r="H34" s="24">
        <v>43977</v>
      </c>
      <c r="I34" s="2"/>
      <c r="J34" s="2"/>
      <c r="K34" s="2"/>
      <c r="L34" s="2"/>
      <c r="M34" s="2"/>
      <c r="N34" s="2"/>
      <c r="O34" s="2"/>
      <c r="P34" s="2"/>
      <c r="Q34" s="2"/>
      <c r="R34" s="2"/>
      <c r="S34" s="2"/>
      <c r="T34" s="2"/>
      <c r="U34" s="2"/>
      <c r="V34" s="2"/>
      <c r="W34" s="2"/>
      <c r="X34" s="2"/>
      <c r="Y34" s="2"/>
      <c r="Z34" s="2"/>
    </row>
    <row r="35" spans="1:26" ht="15.75" customHeight="1">
      <c r="A35" s="2"/>
      <c r="B35" s="2"/>
      <c r="C35" s="2"/>
      <c r="D35" s="20" t="s">
        <v>34</v>
      </c>
      <c r="E35" s="23" t="s">
        <v>15</v>
      </c>
      <c r="F35" s="2"/>
      <c r="G35" s="22" t="s">
        <v>25</v>
      </c>
      <c r="H35" s="21"/>
      <c r="I35" s="2"/>
      <c r="J35" s="2"/>
      <c r="K35" s="2"/>
      <c r="L35" s="2"/>
      <c r="M35" s="2"/>
      <c r="N35" s="2"/>
      <c r="O35" s="2"/>
      <c r="P35" s="2"/>
      <c r="Q35" s="2"/>
      <c r="R35" s="2"/>
      <c r="S35" s="2"/>
      <c r="T35" s="2"/>
      <c r="U35" s="2"/>
      <c r="V35" s="2"/>
      <c r="W35" s="2"/>
      <c r="X35" s="2"/>
      <c r="Y35" s="2"/>
      <c r="Z35" s="2"/>
    </row>
    <row r="36" spans="1:26" ht="15.75" customHeight="1">
      <c r="A36" s="2"/>
      <c r="B36" s="2"/>
      <c r="C36" s="2"/>
      <c r="D36" s="20" t="s">
        <v>35</v>
      </c>
      <c r="E36" s="21"/>
      <c r="F36" s="2"/>
      <c r="G36" s="22" t="s">
        <v>25</v>
      </c>
      <c r="H36" s="21"/>
      <c r="I36" s="2"/>
      <c r="J36" s="2"/>
      <c r="K36" s="2"/>
      <c r="L36" s="2"/>
      <c r="M36" s="2"/>
      <c r="N36" s="2"/>
      <c r="O36" s="2"/>
      <c r="P36" s="2"/>
      <c r="Q36" s="2"/>
      <c r="R36" s="2"/>
      <c r="S36" s="2"/>
      <c r="T36" s="2"/>
      <c r="U36" s="2"/>
      <c r="V36" s="2"/>
      <c r="W36" s="2"/>
      <c r="X36" s="2"/>
      <c r="Y36" s="2"/>
      <c r="Z36" s="2"/>
    </row>
    <row r="37" spans="1:26" ht="15.75" customHeight="1">
      <c r="A37" s="257"/>
      <c r="B37" s="257"/>
      <c r="C37" s="257"/>
      <c r="D37" s="20" t="s">
        <v>2461</v>
      </c>
      <c r="E37" s="21"/>
      <c r="F37" s="257"/>
      <c r="G37" s="22"/>
      <c r="H37" s="21"/>
      <c r="I37" s="257"/>
      <c r="J37" s="257"/>
      <c r="K37" s="257"/>
      <c r="L37" s="257"/>
      <c r="M37" s="257"/>
      <c r="N37" s="257"/>
      <c r="O37" s="257"/>
      <c r="P37" s="257"/>
      <c r="Q37" s="257"/>
      <c r="R37" s="257"/>
      <c r="S37" s="257"/>
      <c r="T37" s="257"/>
      <c r="U37" s="257"/>
      <c r="V37" s="257"/>
      <c r="W37" s="257"/>
      <c r="X37" s="257"/>
      <c r="Y37" s="257"/>
      <c r="Z37" s="257"/>
    </row>
    <row r="38" spans="1:26" ht="15.75" customHeight="1">
      <c r="A38" s="2"/>
      <c r="B38" s="2"/>
      <c r="C38" s="2"/>
      <c r="D38" s="20" t="s">
        <v>36</v>
      </c>
      <c r="E38" s="23" t="s">
        <v>15</v>
      </c>
      <c r="F38" s="2"/>
      <c r="G38" s="22" t="s">
        <v>13</v>
      </c>
      <c r="H38" s="21"/>
      <c r="I38" s="2"/>
      <c r="J38" s="2"/>
      <c r="K38" s="2"/>
      <c r="L38" s="2"/>
      <c r="M38" s="2"/>
      <c r="N38" s="2"/>
      <c r="O38" s="2"/>
      <c r="P38" s="2"/>
      <c r="Q38" s="2"/>
      <c r="R38" s="2"/>
      <c r="S38" s="2"/>
      <c r="T38" s="2"/>
      <c r="U38" s="2"/>
      <c r="V38" s="2"/>
      <c r="W38" s="2"/>
      <c r="X38" s="2"/>
      <c r="Y38" s="2"/>
      <c r="Z38" s="2"/>
    </row>
    <row r="39" spans="1:26" ht="15.75" customHeight="1">
      <c r="A39" s="2"/>
      <c r="B39" s="2"/>
      <c r="C39" s="2"/>
      <c r="D39" s="20" t="s">
        <v>37</v>
      </c>
      <c r="E39" s="26" t="s">
        <v>15</v>
      </c>
      <c r="F39" s="2"/>
      <c r="G39" s="22" t="s">
        <v>13</v>
      </c>
      <c r="H39" s="27">
        <v>43994</v>
      </c>
      <c r="I39" s="2"/>
      <c r="J39" s="2"/>
      <c r="K39" s="2"/>
      <c r="L39" s="2"/>
      <c r="M39" s="2"/>
      <c r="N39" s="2"/>
      <c r="O39" s="2"/>
      <c r="P39" s="2"/>
      <c r="Q39" s="2"/>
      <c r="R39" s="2"/>
      <c r="S39" s="2"/>
      <c r="T39" s="2"/>
      <c r="U39" s="2"/>
      <c r="V39" s="2"/>
      <c r="W39" s="2"/>
      <c r="X39" s="2"/>
      <c r="Y39" s="2"/>
      <c r="Z39" s="2"/>
    </row>
    <row r="40" spans="1:26" ht="15.75" customHeight="1">
      <c r="A40" s="2"/>
      <c r="B40" s="2"/>
      <c r="C40" s="2"/>
      <c r="D40" s="20" t="s">
        <v>38</v>
      </c>
      <c r="E40" s="21"/>
      <c r="F40" s="2"/>
      <c r="G40" s="22" t="s">
        <v>25</v>
      </c>
      <c r="H40" s="21"/>
      <c r="I40" s="2"/>
      <c r="J40" s="2"/>
      <c r="K40" s="2"/>
      <c r="L40" s="2"/>
      <c r="M40" s="2"/>
      <c r="N40" s="2"/>
      <c r="O40" s="2"/>
      <c r="P40" s="2"/>
      <c r="Q40" s="2"/>
      <c r="R40" s="2"/>
      <c r="S40" s="2"/>
      <c r="T40" s="2"/>
      <c r="U40" s="2"/>
      <c r="V40" s="2"/>
      <c r="W40" s="2"/>
      <c r="X40" s="2"/>
      <c r="Y40" s="2"/>
      <c r="Z40" s="2"/>
    </row>
    <row r="41" spans="1:26" ht="15.75" customHeight="1">
      <c r="A41" s="2"/>
      <c r="B41" s="2"/>
      <c r="C41" s="2"/>
      <c r="D41" s="20" t="s">
        <v>39</v>
      </c>
      <c r="E41" s="23" t="s">
        <v>15</v>
      </c>
      <c r="F41" s="2"/>
      <c r="G41" s="22" t="s">
        <v>25</v>
      </c>
      <c r="H41" s="21"/>
      <c r="I41" s="2"/>
      <c r="J41" s="2"/>
      <c r="K41" s="2"/>
      <c r="L41" s="2"/>
      <c r="M41" s="2"/>
      <c r="N41" s="2"/>
      <c r="O41" s="2"/>
      <c r="P41" s="2"/>
      <c r="Q41" s="2"/>
      <c r="R41" s="2"/>
      <c r="S41" s="2"/>
      <c r="T41" s="2"/>
      <c r="U41" s="2"/>
      <c r="V41" s="2"/>
      <c r="W41" s="2"/>
      <c r="X41" s="2"/>
      <c r="Y41" s="2"/>
      <c r="Z41" s="2"/>
    </row>
    <row r="42" spans="1:26" ht="15.75" customHeight="1">
      <c r="A42" s="2"/>
      <c r="B42" s="2"/>
      <c r="C42" s="2"/>
      <c r="D42" s="20" t="s">
        <v>40</v>
      </c>
      <c r="E42" s="23" t="s">
        <v>15</v>
      </c>
      <c r="F42" s="2"/>
      <c r="G42" s="22" t="s">
        <v>13</v>
      </c>
      <c r="H42" s="21"/>
      <c r="I42" s="2"/>
      <c r="J42" s="2"/>
      <c r="K42" s="2"/>
      <c r="L42" s="2"/>
      <c r="M42" s="2"/>
      <c r="N42" s="2"/>
      <c r="O42" s="2"/>
      <c r="P42" s="2"/>
      <c r="Q42" s="2"/>
      <c r="R42" s="2"/>
      <c r="S42" s="2"/>
      <c r="T42" s="2"/>
      <c r="U42" s="2"/>
      <c r="V42" s="2"/>
      <c r="W42" s="2"/>
      <c r="X42" s="2"/>
      <c r="Y42" s="2"/>
      <c r="Z42" s="2"/>
    </row>
    <row r="43" spans="1:26" ht="15.75" customHeight="1">
      <c r="A43" s="2"/>
      <c r="B43" s="2"/>
      <c r="C43" s="2"/>
      <c r="D43" s="20" t="s">
        <v>41</v>
      </c>
      <c r="E43" s="21"/>
      <c r="F43" s="2"/>
      <c r="G43" s="22" t="s">
        <v>13</v>
      </c>
      <c r="H43" s="21"/>
      <c r="I43" s="2"/>
      <c r="J43" s="2"/>
      <c r="K43" s="2"/>
      <c r="L43" s="2"/>
      <c r="M43" s="2"/>
      <c r="N43" s="2"/>
      <c r="O43" s="2"/>
      <c r="P43" s="2"/>
      <c r="Q43" s="2"/>
      <c r="R43" s="2"/>
      <c r="S43" s="2"/>
      <c r="T43" s="2"/>
      <c r="U43" s="2"/>
      <c r="V43" s="2"/>
      <c r="W43" s="2"/>
      <c r="X43" s="2"/>
      <c r="Y43" s="2"/>
      <c r="Z43" s="2"/>
    </row>
    <row r="44" spans="1:26" ht="15.75" customHeight="1">
      <c r="A44" s="2"/>
      <c r="B44" s="2"/>
      <c r="C44" s="2"/>
      <c r="D44" s="344" t="s">
        <v>2466</v>
      </c>
      <c r="E44" s="21" t="s">
        <v>15</v>
      </c>
      <c r="F44" s="2"/>
      <c r="G44" s="22" t="s">
        <v>19</v>
      </c>
      <c r="H44" s="21"/>
      <c r="I44" s="2"/>
      <c r="J44" s="2"/>
      <c r="K44" s="2"/>
      <c r="L44" s="2"/>
      <c r="M44" s="2"/>
      <c r="N44" s="2"/>
      <c r="O44" s="2"/>
      <c r="P44" s="2"/>
      <c r="Q44" s="2"/>
      <c r="R44" s="2"/>
      <c r="S44" s="2"/>
      <c r="T44" s="2"/>
      <c r="U44" s="2"/>
      <c r="V44" s="2"/>
      <c r="W44" s="2"/>
      <c r="X44" s="2"/>
      <c r="Y44" s="2"/>
      <c r="Z44" s="2"/>
    </row>
    <row r="45" spans="1:26" ht="15.75" customHeight="1">
      <c r="A45" s="2"/>
      <c r="B45" s="2"/>
      <c r="C45" s="2"/>
      <c r="D45" s="20" t="s">
        <v>42</v>
      </c>
      <c r="E45" s="23" t="s">
        <v>15</v>
      </c>
      <c r="F45" s="2"/>
      <c r="G45" s="22" t="s">
        <v>13</v>
      </c>
      <c r="H45" s="21"/>
      <c r="I45" s="2"/>
      <c r="J45" s="2"/>
      <c r="K45" s="2"/>
      <c r="L45" s="2"/>
      <c r="M45" s="2"/>
      <c r="N45" s="2"/>
      <c r="O45" s="2"/>
      <c r="P45" s="2"/>
      <c r="Q45" s="2"/>
      <c r="R45" s="2"/>
      <c r="S45" s="2"/>
      <c r="T45" s="2"/>
      <c r="U45" s="2"/>
      <c r="V45" s="2"/>
      <c r="W45" s="2"/>
      <c r="X45" s="2"/>
      <c r="Y45" s="2"/>
      <c r="Z45" s="2"/>
    </row>
    <row r="46" spans="1:26" ht="15.75" customHeight="1">
      <c r="A46" s="2"/>
      <c r="B46" s="2"/>
      <c r="C46" s="2"/>
      <c r="D46" s="20" t="s">
        <v>43</v>
      </c>
      <c r="E46" s="21"/>
      <c r="F46" s="2"/>
      <c r="G46" s="22" t="s">
        <v>19</v>
      </c>
      <c r="H46" s="21"/>
      <c r="I46" s="2"/>
      <c r="J46" s="2"/>
      <c r="K46" s="2"/>
      <c r="L46" s="2"/>
      <c r="M46" s="2"/>
      <c r="N46" s="2"/>
      <c r="O46" s="2"/>
      <c r="P46" s="2"/>
      <c r="Q46" s="2"/>
      <c r="R46" s="2"/>
      <c r="S46" s="2"/>
      <c r="T46" s="2"/>
      <c r="U46" s="2"/>
      <c r="V46" s="2"/>
      <c r="W46" s="2"/>
      <c r="X46" s="2"/>
      <c r="Y46" s="2"/>
      <c r="Z46" s="2"/>
    </row>
    <row r="47" spans="1:26" ht="15.75" customHeight="1">
      <c r="A47" s="2"/>
      <c r="B47" s="2"/>
      <c r="C47" s="2"/>
      <c r="D47" s="20" t="s">
        <v>44</v>
      </c>
      <c r="E47" s="21"/>
      <c r="F47" s="2"/>
      <c r="G47" s="22" t="s">
        <v>13</v>
      </c>
      <c r="H47" s="21"/>
      <c r="I47" s="2"/>
      <c r="J47" s="2"/>
      <c r="K47" s="2"/>
      <c r="L47" s="2"/>
      <c r="M47" s="2"/>
      <c r="N47" s="2"/>
      <c r="O47" s="2"/>
      <c r="P47" s="2"/>
      <c r="Q47" s="2"/>
      <c r="R47" s="2"/>
      <c r="S47" s="2"/>
      <c r="T47" s="2"/>
      <c r="U47" s="2"/>
      <c r="V47" s="2"/>
      <c r="W47" s="2"/>
      <c r="X47" s="2"/>
      <c r="Y47" s="2"/>
      <c r="Z47" s="2"/>
    </row>
    <row r="48" spans="1:26" ht="15.75" customHeight="1">
      <c r="A48" s="2"/>
      <c r="B48" s="2"/>
      <c r="C48" s="2"/>
      <c r="D48" s="20" t="s">
        <v>45</v>
      </c>
      <c r="E48" s="21"/>
      <c r="F48" s="2"/>
      <c r="G48" s="22" t="s">
        <v>25</v>
      </c>
      <c r="H48" s="21"/>
      <c r="I48" s="2"/>
      <c r="J48" s="2"/>
      <c r="K48" s="2"/>
      <c r="L48" s="2"/>
      <c r="M48" s="2"/>
      <c r="N48" s="2"/>
      <c r="O48" s="2"/>
      <c r="P48" s="2"/>
      <c r="Q48" s="2"/>
      <c r="R48" s="2"/>
      <c r="S48" s="2"/>
      <c r="T48" s="2"/>
      <c r="U48" s="2"/>
      <c r="V48" s="2"/>
      <c r="W48" s="2"/>
      <c r="X48" s="2"/>
      <c r="Y48" s="2"/>
      <c r="Z48" s="2"/>
    </row>
    <row r="49" spans="1:26" ht="15.75" customHeight="1">
      <c r="A49" s="2"/>
      <c r="B49" s="2"/>
      <c r="C49" s="2"/>
      <c r="D49" s="20" t="s">
        <v>46</v>
      </c>
      <c r="E49" s="21"/>
      <c r="F49" s="2"/>
      <c r="G49" s="22" t="s">
        <v>31</v>
      </c>
      <c r="H49" s="21"/>
      <c r="I49" s="2"/>
      <c r="J49" s="2"/>
      <c r="K49" s="2"/>
      <c r="L49" s="2"/>
      <c r="M49" s="2"/>
      <c r="N49" s="2"/>
      <c r="O49" s="2"/>
      <c r="P49" s="2"/>
      <c r="Q49" s="2"/>
      <c r="R49" s="2"/>
      <c r="S49" s="2"/>
      <c r="T49" s="2"/>
      <c r="U49" s="2"/>
      <c r="V49" s="2"/>
      <c r="W49" s="2"/>
      <c r="X49" s="2"/>
      <c r="Y49" s="2"/>
      <c r="Z49" s="2"/>
    </row>
    <row r="50" spans="1:26" ht="15.75" customHeight="1">
      <c r="A50" s="2"/>
      <c r="B50" s="2"/>
      <c r="C50" s="2"/>
      <c r="D50" s="20" t="s">
        <v>47</v>
      </c>
      <c r="E50" s="26" t="s">
        <v>15</v>
      </c>
      <c r="F50" s="2"/>
      <c r="G50" s="22" t="s">
        <v>13</v>
      </c>
      <c r="H50" s="27">
        <v>43980</v>
      </c>
      <c r="I50" s="2"/>
      <c r="J50" s="2"/>
      <c r="K50" s="2"/>
      <c r="L50" s="2"/>
      <c r="M50" s="2"/>
      <c r="N50" s="2"/>
      <c r="O50" s="2"/>
      <c r="P50" s="2"/>
      <c r="Q50" s="2"/>
      <c r="R50" s="2"/>
      <c r="S50" s="2"/>
      <c r="T50" s="2"/>
      <c r="U50" s="2"/>
      <c r="V50" s="2"/>
      <c r="W50" s="2"/>
      <c r="X50" s="2"/>
      <c r="Y50" s="2"/>
      <c r="Z50" s="2"/>
    </row>
    <row r="51" spans="1:26" ht="15.75" customHeight="1">
      <c r="A51" s="2"/>
      <c r="B51" s="2"/>
      <c r="C51" s="2"/>
      <c r="D51" s="344" t="s">
        <v>2464</v>
      </c>
      <c r="E51" s="26" t="s">
        <v>15</v>
      </c>
      <c r="F51" s="2"/>
      <c r="G51" s="22" t="s">
        <v>13</v>
      </c>
      <c r="H51" s="27">
        <v>43978</v>
      </c>
      <c r="I51" s="2"/>
      <c r="J51" s="2"/>
      <c r="K51" s="2"/>
      <c r="L51" s="2"/>
      <c r="M51" s="2"/>
      <c r="N51" s="2"/>
      <c r="O51" s="2"/>
      <c r="P51" s="2"/>
      <c r="Q51" s="2"/>
      <c r="R51" s="2"/>
      <c r="S51" s="2"/>
      <c r="T51" s="2"/>
      <c r="U51" s="2"/>
      <c r="V51" s="2"/>
      <c r="W51" s="2"/>
      <c r="X51" s="2"/>
      <c r="Y51" s="2"/>
      <c r="Z51" s="2"/>
    </row>
    <row r="52" spans="1:26" ht="15.75" customHeight="1">
      <c r="A52" s="2"/>
      <c r="B52" s="2"/>
      <c r="C52" s="2"/>
      <c r="D52" s="20" t="s">
        <v>48</v>
      </c>
      <c r="E52" s="21"/>
      <c r="F52" s="2"/>
      <c r="G52" s="22" t="s">
        <v>13</v>
      </c>
      <c r="H52" s="21"/>
      <c r="I52" s="2"/>
      <c r="J52" s="2"/>
      <c r="K52" s="2"/>
      <c r="L52" s="2"/>
      <c r="M52" s="2"/>
      <c r="N52" s="2"/>
      <c r="O52" s="2"/>
      <c r="P52" s="2"/>
      <c r="Q52" s="2"/>
      <c r="R52" s="2"/>
      <c r="S52" s="2"/>
      <c r="T52" s="2"/>
      <c r="U52" s="2"/>
      <c r="V52" s="2"/>
      <c r="W52" s="2"/>
      <c r="X52" s="2"/>
      <c r="Y52" s="2"/>
      <c r="Z52" s="2"/>
    </row>
    <row r="53" spans="1:26" ht="15.75" customHeight="1">
      <c r="A53" s="2"/>
      <c r="B53" s="2"/>
      <c r="C53" s="2"/>
      <c r="D53" s="20" t="s">
        <v>49</v>
      </c>
      <c r="E53" s="23" t="s">
        <v>15</v>
      </c>
      <c r="F53" s="2"/>
      <c r="G53" s="22" t="s">
        <v>13</v>
      </c>
      <c r="H53" s="21"/>
      <c r="I53" s="2"/>
      <c r="J53" s="2"/>
      <c r="K53" s="2"/>
      <c r="L53" s="2"/>
      <c r="M53" s="2"/>
      <c r="N53" s="2"/>
      <c r="O53" s="2"/>
      <c r="P53" s="2"/>
      <c r="Q53" s="2"/>
      <c r="R53" s="2"/>
      <c r="S53" s="2"/>
      <c r="T53" s="2"/>
      <c r="U53" s="2"/>
      <c r="V53" s="2"/>
      <c r="W53" s="2"/>
      <c r="X53" s="2"/>
      <c r="Y53" s="2"/>
      <c r="Z53" s="2"/>
    </row>
    <row r="54" spans="1:26" ht="15.75" customHeight="1">
      <c r="A54" s="2"/>
      <c r="B54" s="2"/>
      <c r="C54" s="2"/>
      <c r="D54" s="20" t="s">
        <v>50</v>
      </c>
      <c r="E54" s="21"/>
      <c r="F54" s="2"/>
      <c r="G54" s="22" t="s">
        <v>13</v>
      </c>
      <c r="H54" s="21"/>
      <c r="I54" s="2"/>
      <c r="J54" s="2"/>
      <c r="K54" s="2"/>
      <c r="L54" s="2"/>
      <c r="M54" s="2"/>
      <c r="N54" s="2"/>
      <c r="O54" s="2"/>
      <c r="P54" s="2"/>
      <c r="Q54" s="2"/>
      <c r="R54" s="2"/>
      <c r="S54" s="2"/>
      <c r="T54" s="2"/>
      <c r="U54" s="2"/>
      <c r="V54" s="2"/>
      <c r="W54" s="2"/>
      <c r="X54" s="2"/>
      <c r="Y54" s="2"/>
      <c r="Z54" s="2"/>
    </row>
    <row r="55" spans="1:26" ht="15.75" customHeight="1">
      <c r="A55" s="2"/>
      <c r="B55" s="2"/>
      <c r="C55" s="2"/>
      <c r="D55" s="20" t="s">
        <v>51</v>
      </c>
      <c r="E55" s="23" t="s">
        <v>15</v>
      </c>
      <c r="F55" s="2"/>
      <c r="G55" s="22" t="s">
        <v>25</v>
      </c>
      <c r="H55" s="24">
        <v>43973</v>
      </c>
      <c r="I55" s="2"/>
      <c r="J55" s="2"/>
      <c r="K55" s="2"/>
      <c r="L55" s="2"/>
      <c r="M55" s="2"/>
      <c r="N55" s="2"/>
      <c r="O55" s="2"/>
      <c r="P55" s="2"/>
      <c r="Q55" s="2"/>
      <c r="R55" s="2"/>
      <c r="S55" s="2"/>
      <c r="T55" s="2"/>
      <c r="U55" s="2"/>
      <c r="V55" s="2"/>
      <c r="W55" s="2"/>
      <c r="X55" s="2"/>
      <c r="Y55" s="2"/>
      <c r="Z55" s="2"/>
    </row>
    <row r="56" spans="1:26" ht="15.75" customHeight="1">
      <c r="A56" s="2"/>
      <c r="B56" s="2"/>
      <c r="C56" s="2"/>
      <c r="D56" s="20" t="s">
        <v>52</v>
      </c>
      <c r="E56" s="21"/>
      <c r="F56" s="2"/>
      <c r="G56" s="22" t="s">
        <v>19</v>
      </c>
      <c r="H56" s="21"/>
      <c r="I56" s="2"/>
      <c r="J56" s="2"/>
      <c r="K56" s="2"/>
      <c r="L56" s="2"/>
      <c r="M56" s="2"/>
      <c r="N56" s="2"/>
      <c r="O56" s="2"/>
      <c r="P56" s="2"/>
      <c r="Q56" s="2"/>
      <c r="R56" s="2"/>
      <c r="S56" s="2"/>
      <c r="T56" s="2"/>
      <c r="U56" s="2"/>
      <c r="V56" s="2"/>
      <c r="W56" s="2"/>
      <c r="X56" s="2"/>
      <c r="Y56" s="2"/>
      <c r="Z56" s="2"/>
    </row>
    <row r="57" spans="1:26" ht="15.75" customHeight="1">
      <c r="A57" s="2"/>
      <c r="B57" s="2"/>
      <c r="C57" s="2"/>
      <c r="D57" s="344" t="s">
        <v>2465</v>
      </c>
      <c r="E57" s="21"/>
      <c r="F57" s="2"/>
      <c r="G57" s="22" t="s">
        <v>19</v>
      </c>
      <c r="H57" s="21"/>
      <c r="I57" s="2"/>
      <c r="J57" s="2"/>
      <c r="K57" s="2"/>
      <c r="L57" s="2"/>
      <c r="M57" s="2"/>
      <c r="N57" s="2"/>
      <c r="O57" s="2"/>
      <c r="P57" s="2"/>
      <c r="Q57" s="2"/>
      <c r="R57" s="2"/>
      <c r="S57" s="2"/>
      <c r="T57" s="2"/>
      <c r="U57" s="2"/>
      <c r="V57" s="2"/>
      <c r="W57" s="2"/>
      <c r="X57" s="2"/>
      <c r="Y57" s="2"/>
      <c r="Z57" s="2"/>
    </row>
    <row r="58" spans="1:26" ht="15.75" customHeight="1">
      <c r="A58" s="2"/>
      <c r="B58" s="2"/>
      <c r="C58" s="2"/>
      <c r="D58" s="20" t="s">
        <v>53</v>
      </c>
      <c r="E58" s="26" t="s">
        <v>15</v>
      </c>
      <c r="F58" s="2"/>
      <c r="G58" s="22" t="s">
        <v>13</v>
      </c>
      <c r="H58" s="27">
        <v>43986</v>
      </c>
      <c r="I58" s="2"/>
      <c r="J58" s="2"/>
      <c r="K58" s="2"/>
      <c r="L58" s="2"/>
      <c r="M58" s="2"/>
      <c r="N58" s="2"/>
      <c r="O58" s="2"/>
      <c r="P58" s="2"/>
      <c r="Q58" s="2"/>
      <c r="R58" s="2"/>
      <c r="S58" s="2"/>
      <c r="T58" s="2"/>
      <c r="U58" s="2"/>
      <c r="V58" s="2"/>
      <c r="W58" s="2"/>
      <c r="X58" s="2"/>
      <c r="Y58" s="2"/>
      <c r="Z58" s="2"/>
    </row>
    <row r="59" spans="1:26" ht="15.75" customHeight="1">
      <c r="A59" s="2"/>
      <c r="B59" s="2"/>
      <c r="C59" s="2"/>
      <c r="D59" s="20" t="s">
        <v>54</v>
      </c>
      <c r="E59" s="21"/>
      <c r="F59" s="2"/>
      <c r="G59" s="22" t="s">
        <v>13</v>
      </c>
      <c r="H59" s="21"/>
      <c r="I59" s="2"/>
      <c r="J59" s="2"/>
      <c r="K59" s="2"/>
      <c r="L59" s="2"/>
      <c r="M59" s="2"/>
      <c r="N59" s="2"/>
      <c r="O59" s="2"/>
      <c r="P59" s="2"/>
      <c r="Q59" s="2"/>
      <c r="R59" s="2"/>
      <c r="S59" s="2"/>
      <c r="T59" s="2"/>
      <c r="U59" s="2"/>
      <c r="V59" s="2"/>
      <c r="W59" s="2"/>
      <c r="X59" s="2"/>
      <c r="Y59" s="2"/>
      <c r="Z59" s="2"/>
    </row>
    <row r="60" spans="1:26" ht="15.75" customHeight="1">
      <c r="A60" s="2"/>
      <c r="B60" s="2"/>
      <c r="C60" s="2"/>
      <c r="D60" s="344" t="s">
        <v>2467</v>
      </c>
      <c r="E60" s="23" t="s">
        <v>15</v>
      </c>
      <c r="F60" s="2"/>
      <c r="G60" s="22" t="s">
        <v>13</v>
      </c>
      <c r="H60" s="24">
        <v>43978</v>
      </c>
      <c r="I60" s="2"/>
      <c r="J60" s="2"/>
      <c r="K60" s="2"/>
      <c r="L60" s="2"/>
      <c r="M60" s="2"/>
      <c r="N60" s="2"/>
      <c r="O60" s="2"/>
      <c r="P60" s="2"/>
      <c r="Q60" s="2"/>
      <c r="R60" s="2"/>
      <c r="S60" s="2"/>
      <c r="T60" s="2"/>
      <c r="U60" s="2"/>
      <c r="V60" s="2"/>
      <c r="W60" s="2"/>
      <c r="X60" s="2"/>
      <c r="Y60" s="2"/>
      <c r="Z60" s="2"/>
    </row>
    <row r="61" spans="1:26" ht="15.75" customHeight="1">
      <c r="A61" s="2"/>
      <c r="B61" s="2"/>
      <c r="C61" s="2"/>
      <c r="D61" s="20" t="s">
        <v>55</v>
      </c>
      <c r="E61" s="26" t="s">
        <v>15</v>
      </c>
      <c r="F61" s="2"/>
      <c r="G61" s="22" t="s">
        <v>19</v>
      </c>
      <c r="H61" s="27">
        <v>43992</v>
      </c>
      <c r="I61" s="2"/>
      <c r="J61" s="2"/>
      <c r="K61" s="2"/>
      <c r="L61" s="2"/>
      <c r="M61" s="2"/>
      <c r="N61" s="2"/>
      <c r="O61" s="2"/>
      <c r="P61" s="2"/>
      <c r="Q61" s="2"/>
      <c r="R61" s="2"/>
      <c r="S61" s="2"/>
      <c r="T61" s="2"/>
      <c r="U61" s="2"/>
      <c r="V61" s="2"/>
      <c r="W61" s="2"/>
      <c r="X61" s="2"/>
      <c r="Y61" s="2"/>
      <c r="Z61" s="2"/>
    </row>
    <row r="62" spans="1:26" ht="15.75" customHeight="1">
      <c r="A62" s="2"/>
      <c r="B62" s="2"/>
      <c r="C62" s="2"/>
      <c r="D62" s="20" t="s">
        <v>56</v>
      </c>
      <c r="E62" s="28"/>
      <c r="F62" s="2"/>
      <c r="G62" s="22" t="s">
        <v>25</v>
      </c>
      <c r="H62" s="21"/>
      <c r="I62" s="2"/>
      <c r="J62" s="2"/>
      <c r="K62" s="2"/>
      <c r="L62" s="2"/>
      <c r="M62" s="2"/>
      <c r="N62" s="2"/>
      <c r="O62" s="2"/>
      <c r="P62" s="2"/>
      <c r="Q62" s="2"/>
      <c r="R62" s="2"/>
      <c r="S62" s="2"/>
      <c r="T62" s="2"/>
      <c r="U62" s="2"/>
      <c r="V62" s="2"/>
      <c r="W62" s="2"/>
      <c r="X62" s="2"/>
      <c r="Y62" s="2"/>
      <c r="Z62" s="2"/>
    </row>
    <row r="63" spans="1:26" ht="15.75" customHeight="1">
      <c r="A63" s="2"/>
      <c r="B63" s="2"/>
      <c r="C63" s="2"/>
      <c r="D63" s="20" t="s">
        <v>57</v>
      </c>
      <c r="E63" s="26" t="s">
        <v>15</v>
      </c>
      <c r="F63" s="2"/>
      <c r="G63" s="22" t="s">
        <v>13</v>
      </c>
      <c r="H63" s="27">
        <v>43993</v>
      </c>
      <c r="I63" s="2"/>
      <c r="J63" s="2"/>
      <c r="K63" s="2"/>
      <c r="L63" s="2"/>
      <c r="M63" s="2"/>
      <c r="N63" s="2"/>
      <c r="O63" s="2"/>
      <c r="P63" s="2"/>
      <c r="Q63" s="2"/>
      <c r="R63" s="2"/>
      <c r="S63" s="2"/>
      <c r="T63" s="2"/>
      <c r="U63" s="2"/>
      <c r="V63" s="2"/>
      <c r="W63" s="2"/>
      <c r="X63" s="2"/>
      <c r="Y63" s="2"/>
      <c r="Z63" s="2"/>
    </row>
    <row r="64" spans="1:26" ht="15.75" customHeight="1">
      <c r="A64" s="2"/>
      <c r="B64" s="2"/>
      <c r="C64" s="2"/>
      <c r="D64" s="20" t="s">
        <v>58</v>
      </c>
      <c r="E64" s="26" t="s">
        <v>15</v>
      </c>
      <c r="F64" s="2"/>
      <c r="G64" s="22" t="s">
        <v>31</v>
      </c>
      <c r="H64" s="27">
        <v>43979</v>
      </c>
      <c r="I64" s="2"/>
      <c r="J64" s="2"/>
      <c r="K64" s="2"/>
      <c r="L64" s="2"/>
      <c r="M64" s="2"/>
      <c r="N64" s="2"/>
      <c r="O64" s="2"/>
      <c r="P64" s="2"/>
      <c r="Q64" s="2"/>
      <c r="R64" s="2"/>
      <c r="S64" s="2"/>
      <c r="T64" s="2"/>
      <c r="U64" s="2"/>
      <c r="V64" s="2"/>
      <c r="W64" s="2"/>
      <c r="X64" s="2"/>
      <c r="Y64" s="2"/>
      <c r="Z64" s="2"/>
    </row>
    <row r="65" spans="1:26" ht="15.75" customHeight="1">
      <c r="A65" s="2"/>
      <c r="B65" s="2"/>
      <c r="C65" s="2"/>
      <c r="D65" s="20" t="s">
        <v>59</v>
      </c>
      <c r="E65" s="23"/>
      <c r="F65" s="2"/>
      <c r="G65" s="22" t="s">
        <v>13</v>
      </c>
      <c r="H65" s="21"/>
      <c r="I65" s="2"/>
      <c r="J65" s="2"/>
      <c r="K65" s="2"/>
      <c r="L65" s="2"/>
      <c r="M65" s="2"/>
      <c r="N65" s="2"/>
      <c r="O65" s="2"/>
      <c r="P65" s="2"/>
      <c r="Q65" s="2"/>
      <c r="R65" s="2"/>
      <c r="S65" s="2"/>
      <c r="T65" s="2"/>
      <c r="U65" s="2"/>
      <c r="V65" s="2"/>
      <c r="W65" s="2"/>
      <c r="X65" s="2"/>
      <c r="Y65" s="2"/>
      <c r="Z65" s="2"/>
    </row>
    <row r="66" spans="1:26" ht="15.75" customHeight="1">
      <c r="A66" s="2"/>
      <c r="B66" s="2"/>
      <c r="C66" s="2"/>
      <c r="D66" s="20" t="s">
        <v>60</v>
      </c>
      <c r="E66" s="21"/>
      <c r="F66" s="2"/>
      <c r="G66" s="22" t="s">
        <v>13</v>
      </c>
      <c r="H66" s="21"/>
      <c r="I66" s="2"/>
      <c r="J66" s="2"/>
      <c r="K66" s="2"/>
      <c r="L66" s="2"/>
      <c r="M66" s="2"/>
      <c r="N66" s="2"/>
      <c r="O66" s="2"/>
      <c r="P66" s="2"/>
      <c r="Q66" s="2"/>
      <c r="R66" s="2"/>
      <c r="S66" s="2"/>
      <c r="T66" s="2"/>
      <c r="U66" s="2"/>
      <c r="V66" s="2"/>
      <c r="W66" s="2"/>
      <c r="X66" s="2"/>
      <c r="Y66" s="2"/>
      <c r="Z66" s="2"/>
    </row>
    <row r="67" spans="1:26" ht="15.75" customHeight="1">
      <c r="A67" s="257"/>
      <c r="B67" s="257"/>
      <c r="C67" s="257"/>
      <c r="D67" s="20" t="s">
        <v>2462</v>
      </c>
      <c r="E67" s="21"/>
      <c r="F67" s="257"/>
      <c r="G67" s="22"/>
      <c r="H67" s="21"/>
      <c r="I67" s="257"/>
      <c r="J67" s="257"/>
      <c r="K67" s="257"/>
      <c r="L67" s="257"/>
      <c r="M67" s="257"/>
      <c r="N67" s="257"/>
      <c r="O67" s="257"/>
      <c r="P67" s="257"/>
      <c r="Q67" s="257"/>
      <c r="R67" s="257"/>
      <c r="S67" s="257"/>
      <c r="T67" s="257"/>
      <c r="U67" s="257"/>
      <c r="V67" s="257"/>
      <c r="W67" s="257"/>
      <c r="X67" s="257"/>
      <c r="Y67" s="257"/>
      <c r="Z67" s="257"/>
    </row>
    <row r="68" spans="1:26" ht="15.75" customHeight="1">
      <c r="A68" s="2"/>
      <c r="B68" s="2"/>
      <c r="C68" s="2"/>
      <c r="D68" s="20" t="s">
        <v>61</v>
      </c>
      <c r="E68" s="29" t="s">
        <v>15</v>
      </c>
      <c r="F68" s="2"/>
      <c r="G68" s="22" t="s">
        <v>13</v>
      </c>
      <c r="H68" s="24">
        <v>43972</v>
      </c>
      <c r="I68" s="2"/>
      <c r="J68" s="2"/>
      <c r="K68" s="2"/>
      <c r="L68" s="2"/>
      <c r="M68" s="2"/>
      <c r="N68" s="2"/>
      <c r="O68" s="2"/>
      <c r="P68" s="2"/>
      <c r="Q68" s="2"/>
      <c r="R68" s="2"/>
      <c r="S68" s="2"/>
      <c r="T68" s="2"/>
      <c r="U68" s="2"/>
      <c r="V68" s="2"/>
      <c r="W68" s="2"/>
      <c r="X68" s="2"/>
      <c r="Y68" s="2"/>
      <c r="Z68" s="2"/>
    </row>
    <row r="69" spans="1:26" ht="15.75" customHeight="1">
      <c r="A69" s="257"/>
      <c r="B69" s="257"/>
      <c r="C69" s="257"/>
      <c r="D69" s="20" t="s">
        <v>2463</v>
      </c>
      <c r="E69" s="29"/>
      <c r="F69" s="257"/>
      <c r="G69" s="22"/>
      <c r="H69" s="27"/>
      <c r="I69" s="257"/>
      <c r="J69" s="257"/>
      <c r="K69" s="257"/>
      <c r="L69" s="257"/>
      <c r="M69" s="257"/>
      <c r="N69" s="257"/>
      <c r="O69" s="257"/>
      <c r="P69" s="257"/>
      <c r="Q69" s="257"/>
      <c r="R69" s="257"/>
      <c r="S69" s="257"/>
      <c r="T69" s="257"/>
      <c r="U69" s="257"/>
      <c r="V69" s="257"/>
      <c r="W69" s="257"/>
      <c r="X69" s="257"/>
      <c r="Y69" s="257"/>
      <c r="Z69" s="257"/>
    </row>
    <row r="70" spans="1:26" ht="15.75" customHeight="1">
      <c r="A70" s="2"/>
      <c r="B70" s="2"/>
      <c r="C70" s="2"/>
      <c r="D70" s="344" t="s">
        <v>2468</v>
      </c>
      <c r="E70" s="26" t="s">
        <v>15</v>
      </c>
      <c r="F70" s="2"/>
      <c r="G70" s="22" t="s">
        <v>13</v>
      </c>
      <c r="H70" s="27">
        <v>43992</v>
      </c>
      <c r="I70" s="2"/>
      <c r="J70" s="2"/>
      <c r="K70" s="2"/>
      <c r="L70" s="2"/>
      <c r="M70" s="2"/>
      <c r="N70" s="2"/>
      <c r="O70" s="2"/>
      <c r="P70" s="2"/>
      <c r="Q70" s="2"/>
      <c r="R70" s="2"/>
      <c r="S70" s="2"/>
      <c r="T70" s="2"/>
      <c r="U70" s="2"/>
      <c r="V70" s="2"/>
      <c r="W70" s="2"/>
      <c r="X70" s="2"/>
      <c r="Y70" s="2"/>
      <c r="Z70" s="2"/>
    </row>
    <row r="71" spans="1:26" ht="15.75" customHeight="1">
      <c r="A71" s="2"/>
      <c r="B71" s="2"/>
      <c r="C71" s="2"/>
      <c r="D71" s="20" t="s">
        <v>62</v>
      </c>
      <c r="E71" s="21"/>
      <c r="F71" s="2"/>
      <c r="G71" s="22" t="s">
        <v>25</v>
      </c>
      <c r="H71" s="21"/>
      <c r="I71" s="2"/>
      <c r="J71" s="2"/>
      <c r="K71" s="2"/>
      <c r="L71" s="2"/>
      <c r="M71" s="2"/>
      <c r="N71" s="2"/>
      <c r="O71" s="2"/>
      <c r="P71" s="2"/>
      <c r="Q71" s="2"/>
      <c r="R71" s="2"/>
      <c r="S71" s="2"/>
      <c r="T71" s="2"/>
      <c r="U71" s="2"/>
      <c r="V71" s="2"/>
      <c r="W71" s="2"/>
      <c r="X71" s="2"/>
      <c r="Y71" s="2"/>
      <c r="Z71" s="2"/>
    </row>
    <row r="72" spans="1:26" ht="15.75" customHeight="1">
      <c r="A72" s="2"/>
      <c r="B72" s="2"/>
      <c r="C72" s="2"/>
      <c r="D72" s="20" t="s">
        <v>63</v>
      </c>
      <c r="E72" s="21"/>
      <c r="F72" s="2"/>
      <c r="G72" s="22" t="s">
        <v>19</v>
      </c>
      <c r="H72" s="21"/>
      <c r="I72" s="2"/>
      <c r="J72" s="2"/>
      <c r="K72" s="2"/>
      <c r="L72" s="2"/>
      <c r="M72" s="2"/>
      <c r="N72" s="2"/>
      <c r="O72" s="2"/>
      <c r="P72" s="2"/>
      <c r="Q72" s="2"/>
      <c r="R72" s="2"/>
      <c r="S72" s="2"/>
      <c r="T72" s="2"/>
      <c r="U72" s="2"/>
      <c r="V72" s="2"/>
      <c r="W72" s="2"/>
      <c r="X72" s="2"/>
      <c r="Y72" s="2"/>
      <c r="Z72" s="2"/>
    </row>
    <row r="73" spans="1:26" ht="15.75" customHeight="1">
      <c r="A73" s="2"/>
      <c r="B73" s="2"/>
      <c r="C73" s="2"/>
      <c r="D73" s="20" t="s">
        <v>64</v>
      </c>
      <c r="E73" s="23" t="s">
        <v>15</v>
      </c>
      <c r="F73" s="2"/>
      <c r="G73" s="22" t="s">
        <v>13</v>
      </c>
      <c r="H73" s="21"/>
      <c r="I73" s="2"/>
      <c r="J73" s="2"/>
      <c r="K73" s="2"/>
      <c r="L73" s="2"/>
      <c r="M73" s="2"/>
      <c r="N73" s="2"/>
      <c r="O73" s="2"/>
      <c r="P73" s="2"/>
      <c r="Q73" s="2"/>
      <c r="R73" s="2"/>
      <c r="S73" s="2"/>
      <c r="T73" s="2"/>
      <c r="U73" s="2"/>
      <c r="V73" s="2"/>
      <c r="W73" s="2"/>
      <c r="X73" s="2"/>
      <c r="Y73" s="2"/>
      <c r="Z73" s="2"/>
    </row>
    <row r="74" spans="1:26" ht="15.75" customHeight="1">
      <c r="A74" s="2"/>
      <c r="B74" s="2"/>
      <c r="C74" s="2"/>
      <c r="D74" s="20" t="s">
        <v>65</v>
      </c>
      <c r="E74" s="21"/>
      <c r="F74" s="2"/>
      <c r="G74" s="22" t="s">
        <v>13</v>
      </c>
      <c r="H74" s="21"/>
      <c r="I74" s="2"/>
      <c r="J74" s="2"/>
      <c r="K74" s="2"/>
      <c r="L74" s="2"/>
      <c r="M74" s="2"/>
      <c r="N74" s="2"/>
      <c r="O74" s="2"/>
      <c r="P74" s="2"/>
      <c r="Q74" s="2"/>
      <c r="R74" s="2"/>
      <c r="S74" s="2"/>
      <c r="T74" s="2"/>
      <c r="U74" s="2"/>
      <c r="V74" s="2"/>
      <c r="W74" s="2"/>
      <c r="X74" s="2"/>
      <c r="Y74" s="2"/>
      <c r="Z74" s="2"/>
    </row>
    <row r="75" spans="1:26" ht="15.75" customHeight="1">
      <c r="A75" s="2"/>
      <c r="B75" s="2"/>
      <c r="C75" s="2"/>
      <c r="D75" s="20" t="s">
        <v>66</v>
      </c>
      <c r="E75" s="23" t="s">
        <v>15</v>
      </c>
      <c r="F75" s="2"/>
      <c r="G75" s="22" t="s">
        <v>25</v>
      </c>
      <c r="H75" s="21"/>
      <c r="I75" s="2"/>
      <c r="J75" s="2"/>
      <c r="K75" s="2"/>
      <c r="L75" s="2"/>
      <c r="M75" s="2"/>
      <c r="N75" s="2"/>
      <c r="O75" s="2"/>
      <c r="P75" s="2"/>
      <c r="Q75" s="2"/>
      <c r="R75" s="2"/>
      <c r="S75" s="2"/>
      <c r="T75" s="2"/>
      <c r="U75" s="2"/>
      <c r="V75" s="2"/>
      <c r="W75" s="2"/>
      <c r="X75" s="2"/>
      <c r="Y75" s="2"/>
      <c r="Z75" s="2"/>
    </row>
    <row r="76" spans="1:26" ht="15.75" customHeight="1">
      <c r="A76" s="2"/>
      <c r="B76" s="2"/>
      <c r="C76" s="2"/>
      <c r="D76" s="30" t="s">
        <v>67</v>
      </c>
      <c r="E76" s="23" t="s">
        <v>15</v>
      </c>
      <c r="F76" s="2"/>
      <c r="G76" s="22" t="s">
        <v>25</v>
      </c>
      <c r="H76" s="24">
        <v>43973</v>
      </c>
      <c r="I76" s="2"/>
      <c r="J76" s="2"/>
      <c r="K76" s="2"/>
      <c r="L76" s="2"/>
      <c r="M76" s="2"/>
      <c r="N76" s="2"/>
      <c r="O76" s="2"/>
      <c r="P76" s="2"/>
      <c r="Q76" s="2"/>
      <c r="R76" s="2"/>
      <c r="S76" s="2"/>
      <c r="T76" s="2"/>
      <c r="U76" s="2"/>
      <c r="V76" s="2"/>
      <c r="W76" s="2"/>
      <c r="X76" s="2"/>
      <c r="Y76" s="2"/>
      <c r="Z76" s="2"/>
    </row>
    <row r="77" spans="1:26" ht="15.75" customHeight="1">
      <c r="A77" s="2"/>
      <c r="B77" s="2"/>
      <c r="C77" s="2"/>
      <c r="D77" s="20" t="s">
        <v>68</v>
      </c>
      <c r="E77" s="21"/>
      <c r="F77" s="2"/>
      <c r="G77" s="22" t="s">
        <v>13</v>
      </c>
      <c r="H77" s="21"/>
      <c r="I77" s="2"/>
      <c r="J77" s="2"/>
      <c r="K77" s="2"/>
      <c r="L77" s="2"/>
      <c r="M77" s="2"/>
      <c r="N77" s="2"/>
      <c r="O77" s="2"/>
      <c r="P77" s="2"/>
      <c r="Q77" s="2"/>
      <c r="R77" s="2"/>
      <c r="S77" s="2"/>
      <c r="T77" s="2"/>
      <c r="U77" s="2"/>
      <c r="V77" s="2"/>
      <c r="W77" s="2"/>
      <c r="X77" s="2"/>
      <c r="Y77" s="2"/>
      <c r="Z77" s="2"/>
    </row>
    <row r="78" spans="1:26" ht="15.75" customHeight="1">
      <c r="A78" s="2"/>
      <c r="B78" s="2"/>
      <c r="C78" s="2"/>
      <c r="D78" s="20" t="s">
        <v>69</v>
      </c>
      <c r="E78" s="23" t="s">
        <v>15</v>
      </c>
      <c r="F78" s="2"/>
      <c r="G78" s="22" t="s">
        <v>25</v>
      </c>
      <c r="H78" s="21"/>
      <c r="I78" s="2"/>
      <c r="J78" s="2"/>
      <c r="K78" s="2"/>
      <c r="L78" s="2"/>
      <c r="M78" s="2"/>
      <c r="N78" s="2"/>
      <c r="O78" s="2"/>
      <c r="P78" s="2"/>
      <c r="Q78" s="2"/>
      <c r="R78" s="2"/>
      <c r="S78" s="2"/>
      <c r="T78" s="2"/>
      <c r="U78" s="2"/>
      <c r="V78" s="2"/>
      <c r="W78" s="2"/>
      <c r="X78" s="2"/>
      <c r="Y78" s="2"/>
      <c r="Z78" s="2"/>
    </row>
    <row r="79" spans="1:26" ht="15.75" customHeight="1">
      <c r="A79" s="2"/>
      <c r="B79" s="2"/>
      <c r="C79" s="2"/>
      <c r="D79" s="20" t="s">
        <v>70</v>
      </c>
      <c r="E79" s="21"/>
      <c r="F79" s="2"/>
      <c r="G79" s="22" t="s">
        <v>13</v>
      </c>
      <c r="H79" s="21"/>
      <c r="I79" s="2"/>
      <c r="J79" s="2"/>
      <c r="K79" s="2"/>
      <c r="L79" s="2"/>
      <c r="M79" s="2"/>
      <c r="N79" s="2"/>
      <c r="O79" s="2"/>
      <c r="P79" s="2"/>
      <c r="Q79" s="2"/>
      <c r="R79" s="2"/>
      <c r="S79" s="2"/>
      <c r="T79" s="2"/>
      <c r="U79" s="2"/>
      <c r="V79" s="2"/>
      <c r="W79" s="2"/>
      <c r="X79" s="2"/>
      <c r="Y79" s="2"/>
      <c r="Z79" s="2"/>
    </row>
    <row r="80" spans="1:26" ht="15.75" customHeight="1">
      <c r="A80" s="2"/>
      <c r="B80" s="2"/>
      <c r="C80" s="2"/>
      <c r="D80" s="20" t="s">
        <v>71</v>
      </c>
      <c r="E80" s="21"/>
      <c r="F80" s="2"/>
      <c r="G80" s="22" t="s">
        <v>13</v>
      </c>
      <c r="H80" s="21"/>
      <c r="I80" s="2"/>
      <c r="J80" s="2"/>
      <c r="K80" s="2"/>
      <c r="L80" s="2"/>
      <c r="M80" s="2"/>
      <c r="N80" s="2"/>
      <c r="O80" s="2"/>
      <c r="P80" s="2"/>
      <c r="Q80" s="2"/>
      <c r="R80" s="2"/>
      <c r="S80" s="2"/>
      <c r="T80" s="2"/>
      <c r="U80" s="2"/>
      <c r="V80" s="2"/>
      <c r="W80" s="2"/>
      <c r="X80" s="2"/>
      <c r="Y80" s="2"/>
      <c r="Z80" s="2"/>
    </row>
    <row r="81" spans="1:26" ht="15.75" customHeight="1">
      <c r="A81" s="2"/>
      <c r="B81" s="2"/>
      <c r="C81" s="2"/>
      <c r="D81" s="20" t="s">
        <v>72</v>
      </c>
      <c r="E81" s="21"/>
      <c r="F81" s="2"/>
      <c r="G81" s="22" t="s">
        <v>25</v>
      </c>
      <c r="H81" s="21"/>
      <c r="I81" s="2"/>
      <c r="J81" s="2"/>
      <c r="K81" s="2"/>
      <c r="L81" s="2"/>
      <c r="M81" s="2"/>
      <c r="N81" s="2"/>
      <c r="O81" s="2"/>
      <c r="P81" s="2"/>
      <c r="Q81" s="2"/>
      <c r="R81" s="2"/>
      <c r="S81" s="2"/>
      <c r="T81" s="2"/>
      <c r="U81" s="2"/>
      <c r="V81" s="2"/>
      <c r="W81" s="2"/>
      <c r="X81" s="2"/>
      <c r="Y81" s="2"/>
      <c r="Z81" s="2"/>
    </row>
    <row r="82" spans="1:26" ht="15.75" customHeight="1">
      <c r="A82" s="2"/>
      <c r="B82" s="2"/>
      <c r="C82" s="2"/>
      <c r="D82" s="20" t="s">
        <v>73</v>
      </c>
      <c r="E82" s="21"/>
      <c r="F82" s="2"/>
      <c r="G82" s="22" t="s">
        <v>13</v>
      </c>
      <c r="H82" s="21"/>
      <c r="I82" s="2"/>
      <c r="J82" s="2"/>
      <c r="K82" s="2"/>
      <c r="L82" s="2"/>
      <c r="M82" s="2"/>
      <c r="N82" s="2"/>
      <c r="O82" s="2"/>
      <c r="P82" s="2"/>
      <c r="Q82" s="2"/>
      <c r="R82" s="2"/>
      <c r="S82" s="2"/>
      <c r="T82" s="2"/>
      <c r="U82" s="2"/>
      <c r="V82" s="2"/>
      <c r="W82" s="2"/>
      <c r="X82" s="2"/>
      <c r="Y82" s="2"/>
      <c r="Z82" s="2"/>
    </row>
    <row r="83" spans="1:26" ht="15.75" customHeight="1">
      <c r="A83" s="2"/>
      <c r="B83" s="2"/>
      <c r="C83" s="2"/>
      <c r="D83" s="20" t="s">
        <v>74</v>
      </c>
      <c r="E83" s="23" t="s">
        <v>15</v>
      </c>
      <c r="F83" s="2"/>
      <c r="G83" s="22" t="s">
        <v>13</v>
      </c>
      <c r="H83" s="21"/>
      <c r="I83" s="2"/>
      <c r="J83" s="2"/>
      <c r="K83" s="2"/>
      <c r="L83" s="2"/>
      <c r="M83" s="2"/>
      <c r="N83" s="2"/>
      <c r="O83" s="2"/>
      <c r="P83" s="2"/>
      <c r="Q83" s="2"/>
      <c r="R83" s="2"/>
      <c r="S83" s="2"/>
      <c r="T83" s="2"/>
      <c r="U83" s="2"/>
      <c r="V83" s="2"/>
      <c r="W83" s="2"/>
      <c r="X83" s="2"/>
      <c r="Y83" s="2"/>
      <c r="Z83" s="2"/>
    </row>
    <row r="84" spans="1:26" ht="15.75" customHeight="1">
      <c r="A84" s="2"/>
      <c r="B84" s="2"/>
      <c r="C84" s="2"/>
      <c r="D84" s="20" t="s">
        <v>75</v>
      </c>
      <c r="E84" s="21"/>
      <c r="F84" s="2"/>
      <c r="G84" s="22" t="s">
        <v>13</v>
      </c>
      <c r="H84" s="21"/>
      <c r="I84" s="2"/>
      <c r="J84" s="2"/>
      <c r="K84" s="2"/>
      <c r="L84" s="2"/>
      <c r="M84" s="2"/>
      <c r="N84" s="2"/>
      <c r="O84" s="2"/>
      <c r="P84" s="2"/>
      <c r="Q84" s="2"/>
      <c r="R84" s="2"/>
      <c r="S84" s="2"/>
      <c r="T84" s="2"/>
      <c r="U84" s="2"/>
      <c r="V84" s="2"/>
      <c r="W84" s="2"/>
      <c r="X84" s="2"/>
      <c r="Y84" s="2"/>
      <c r="Z84" s="2"/>
    </row>
    <row r="85" spans="1:26" ht="15.75" customHeight="1">
      <c r="A85" s="2"/>
      <c r="B85" s="2"/>
      <c r="C85" s="2"/>
      <c r="D85" s="20" t="s">
        <v>76</v>
      </c>
      <c r="E85" s="23" t="s">
        <v>15</v>
      </c>
      <c r="F85" s="2"/>
      <c r="G85" s="22" t="s">
        <v>13</v>
      </c>
      <c r="H85" s="21"/>
      <c r="I85" s="2"/>
      <c r="J85" s="2"/>
      <c r="K85" s="2"/>
      <c r="L85" s="2"/>
      <c r="M85" s="2"/>
      <c r="N85" s="2"/>
      <c r="O85" s="2"/>
      <c r="P85" s="2"/>
      <c r="Q85" s="2"/>
      <c r="R85" s="2"/>
      <c r="S85" s="2"/>
      <c r="T85" s="2"/>
      <c r="U85" s="2"/>
      <c r="V85" s="2"/>
      <c r="W85" s="2"/>
      <c r="X85" s="2"/>
      <c r="Y85" s="2"/>
      <c r="Z85" s="2"/>
    </row>
    <row r="86" spans="1:26" ht="15.75" customHeight="1">
      <c r="A86" s="2"/>
      <c r="B86" s="2"/>
      <c r="C86" s="2"/>
      <c r="D86" s="20" t="s">
        <v>77</v>
      </c>
      <c r="E86" s="23" t="s">
        <v>15</v>
      </c>
      <c r="F86" s="2"/>
      <c r="G86" s="22" t="s">
        <v>19</v>
      </c>
      <c r="H86" s="21"/>
      <c r="I86" s="2"/>
      <c r="J86" s="2"/>
      <c r="K86" s="2"/>
      <c r="L86" s="2"/>
      <c r="M86" s="2"/>
      <c r="N86" s="2"/>
      <c r="O86" s="2"/>
      <c r="P86" s="2"/>
      <c r="Q86" s="2"/>
      <c r="R86" s="2"/>
      <c r="S86" s="2"/>
      <c r="T86" s="2"/>
      <c r="U86" s="2"/>
      <c r="V86" s="2"/>
      <c r="W86" s="2"/>
      <c r="X86" s="2"/>
      <c r="Y86" s="2"/>
      <c r="Z86" s="2"/>
    </row>
    <row r="87" spans="1:26" ht="15.75" customHeight="1">
      <c r="A87" s="2"/>
      <c r="B87" s="2"/>
      <c r="C87" s="2"/>
      <c r="D87" s="20" t="s">
        <v>78</v>
      </c>
      <c r="E87" s="23" t="s">
        <v>15</v>
      </c>
      <c r="F87" s="2"/>
      <c r="G87" s="22" t="s">
        <v>13</v>
      </c>
      <c r="H87" s="24">
        <v>43972</v>
      </c>
      <c r="I87" s="2"/>
      <c r="J87" s="2"/>
      <c r="K87" s="2"/>
      <c r="L87" s="2"/>
      <c r="M87" s="2"/>
      <c r="N87" s="2"/>
      <c r="O87" s="2"/>
      <c r="P87" s="2"/>
      <c r="Q87" s="2"/>
      <c r="R87" s="2"/>
      <c r="S87" s="2"/>
      <c r="T87" s="2"/>
      <c r="U87" s="2"/>
      <c r="V87" s="2"/>
      <c r="W87" s="2"/>
      <c r="X87" s="2"/>
      <c r="Y87" s="2"/>
      <c r="Z87" s="2"/>
    </row>
    <row r="88" spans="1:26" ht="15.75" customHeight="1">
      <c r="A88" s="2"/>
      <c r="B88" s="2"/>
      <c r="C88" s="2"/>
      <c r="D88" s="20" t="s">
        <v>79</v>
      </c>
      <c r="E88" s="26" t="s">
        <v>15</v>
      </c>
      <c r="F88" s="2"/>
      <c r="G88" s="22" t="s">
        <v>19</v>
      </c>
      <c r="H88" s="27">
        <v>43979</v>
      </c>
      <c r="I88" s="2"/>
      <c r="J88" s="2"/>
      <c r="K88" s="2"/>
      <c r="L88" s="2"/>
      <c r="M88" s="2"/>
      <c r="N88" s="2"/>
      <c r="O88" s="2"/>
      <c r="P88" s="2"/>
      <c r="Q88" s="2"/>
      <c r="R88" s="2"/>
      <c r="S88" s="2"/>
      <c r="T88" s="2"/>
      <c r="U88" s="2"/>
      <c r="V88" s="2"/>
      <c r="W88" s="2"/>
      <c r="X88" s="2"/>
      <c r="Y88" s="2"/>
      <c r="Z88" s="2"/>
    </row>
    <row r="89" spans="1:26" ht="15.75" customHeight="1">
      <c r="A89" s="2"/>
      <c r="B89" s="2"/>
      <c r="C89" s="2"/>
      <c r="D89" s="20" t="s">
        <v>80</v>
      </c>
      <c r="E89" s="345" t="s">
        <v>15</v>
      </c>
      <c r="F89" s="2"/>
      <c r="G89" s="22" t="s">
        <v>25</v>
      </c>
      <c r="H89" s="21"/>
      <c r="I89" s="2"/>
      <c r="J89" s="2"/>
      <c r="K89" s="2"/>
      <c r="L89" s="2"/>
      <c r="M89" s="2"/>
      <c r="N89" s="2"/>
      <c r="O89" s="2"/>
      <c r="P89" s="2"/>
      <c r="Q89" s="2"/>
      <c r="R89" s="2"/>
      <c r="S89" s="2"/>
      <c r="T89" s="2"/>
      <c r="U89" s="2"/>
      <c r="V89" s="2"/>
      <c r="W89" s="2"/>
      <c r="X89" s="2"/>
      <c r="Y89" s="2"/>
      <c r="Z89" s="2"/>
    </row>
    <row r="90" spans="1:26" ht="15.75" customHeight="1">
      <c r="A90" s="2"/>
      <c r="B90" s="2"/>
      <c r="C90" s="2"/>
      <c r="D90" s="20" t="s">
        <v>81</v>
      </c>
      <c r="E90" s="23" t="s">
        <v>15</v>
      </c>
      <c r="F90" s="2"/>
      <c r="G90" s="22" t="s">
        <v>13</v>
      </c>
      <c r="H90" s="21"/>
      <c r="I90" s="2"/>
      <c r="J90" s="2"/>
      <c r="K90" s="2"/>
      <c r="L90" s="2"/>
      <c r="M90" s="2"/>
      <c r="N90" s="2"/>
      <c r="O90" s="2"/>
      <c r="P90" s="2"/>
      <c r="Q90" s="2"/>
      <c r="R90" s="2"/>
      <c r="S90" s="2"/>
      <c r="T90" s="2"/>
      <c r="U90" s="2"/>
      <c r="V90" s="2"/>
      <c r="W90" s="2"/>
      <c r="X90" s="2"/>
      <c r="Y90" s="2"/>
      <c r="Z90" s="2"/>
    </row>
    <row r="91" spans="1:26" ht="15.75" customHeight="1">
      <c r="A91" s="2"/>
      <c r="B91" s="2"/>
      <c r="C91" s="2"/>
      <c r="D91" s="20" t="s">
        <v>82</v>
      </c>
      <c r="E91" s="26" t="s">
        <v>15</v>
      </c>
      <c r="F91" s="2"/>
      <c r="G91" s="22" t="s">
        <v>13</v>
      </c>
      <c r="H91" s="27">
        <v>43993</v>
      </c>
      <c r="I91" s="2"/>
      <c r="J91" s="2"/>
      <c r="K91" s="2"/>
      <c r="L91" s="2"/>
      <c r="M91" s="2"/>
      <c r="N91" s="2"/>
      <c r="O91" s="2"/>
      <c r="P91" s="2"/>
      <c r="Q91" s="2"/>
      <c r="R91" s="2"/>
      <c r="S91" s="2"/>
      <c r="T91" s="2"/>
      <c r="U91" s="2"/>
      <c r="V91" s="2"/>
      <c r="W91" s="2"/>
      <c r="X91" s="2"/>
      <c r="Y91" s="2"/>
      <c r="Z91" s="2"/>
    </row>
    <row r="92" spans="1:26" ht="15.75" customHeight="1">
      <c r="A92" s="2"/>
      <c r="B92" s="2"/>
      <c r="C92" s="2"/>
      <c r="D92" s="31" t="s">
        <v>83</v>
      </c>
      <c r="E92" s="23" t="s">
        <v>15</v>
      </c>
      <c r="F92" s="2"/>
      <c r="G92" s="22" t="s">
        <v>13</v>
      </c>
      <c r="H92" s="21"/>
      <c r="I92" s="2"/>
      <c r="J92" s="2"/>
      <c r="K92" s="2"/>
      <c r="L92" s="2"/>
      <c r="M92" s="2"/>
      <c r="N92" s="2"/>
      <c r="O92" s="2"/>
      <c r="P92" s="2"/>
      <c r="Q92" s="2"/>
      <c r="R92" s="2"/>
      <c r="S92" s="2"/>
      <c r="T92" s="2"/>
      <c r="U92" s="2"/>
      <c r="V92" s="2"/>
      <c r="W92" s="2"/>
      <c r="X92" s="2"/>
      <c r="Y92" s="2"/>
      <c r="Z92" s="2"/>
    </row>
    <row r="93" spans="1:26" ht="15.75" customHeight="1">
      <c r="A93" s="2"/>
      <c r="B93" s="2"/>
      <c r="C93" s="2"/>
      <c r="D93" s="20" t="s">
        <v>84</v>
      </c>
      <c r="E93" s="23" t="s">
        <v>15</v>
      </c>
      <c r="F93" s="2"/>
      <c r="G93" s="22" t="s">
        <v>25</v>
      </c>
      <c r="H93" s="24">
        <v>43971</v>
      </c>
      <c r="I93" s="2"/>
      <c r="J93" s="2"/>
      <c r="K93" s="2"/>
      <c r="L93" s="2"/>
      <c r="M93" s="2"/>
      <c r="N93" s="2"/>
      <c r="O93" s="2"/>
      <c r="P93" s="2"/>
      <c r="Q93" s="2"/>
      <c r="R93" s="2"/>
      <c r="S93" s="2"/>
      <c r="T93" s="2"/>
      <c r="U93" s="2"/>
      <c r="V93" s="2"/>
      <c r="W93" s="2"/>
      <c r="X93" s="2"/>
      <c r="Y93" s="2"/>
      <c r="Z93" s="2"/>
    </row>
    <row r="94" spans="1:26" ht="15.75" customHeight="1">
      <c r="A94" s="2"/>
      <c r="B94" s="2"/>
      <c r="C94" s="2"/>
      <c r="D94" s="20" t="s">
        <v>85</v>
      </c>
      <c r="E94" s="23" t="s">
        <v>15</v>
      </c>
      <c r="F94" s="2"/>
      <c r="G94" s="22" t="s">
        <v>19</v>
      </c>
      <c r="H94" s="24">
        <v>43973</v>
      </c>
      <c r="I94" s="2"/>
      <c r="J94" s="2"/>
      <c r="K94" s="2"/>
      <c r="L94" s="2"/>
      <c r="M94" s="2"/>
      <c r="N94" s="2"/>
      <c r="O94" s="2"/>
      <c r="P94" s="2"/>
      <c r="Q94" s="2"/>
      <c r="R94" s="2"/>
      <c r="S94" s="2"/>
      <c r="T94" s="2"/>
      <c r="U94" s="2"/>
      <c r="V94" s="2"/>
      <c r="W94" s="2"/>
      <c r="X94" s="2"/>
      <c r="Y94" s="2"/>
      <c r="Z94" s="2"/>
    </row>
    <row r="95" spans="1:26" ht="15.75" customHeight="1">
      <c r="A95" s="2"/>
      <c r="B95" s="2"/>
      <c r="C95" s="2"/>
      <c r="D95" s="20" t="s">
        <v>86</v>
      </c>
      <c r="E95" s="23" t="s">
        <v>15</v>
      </c>
      <c r="F95" s="2"/>
      <c r="G95" s="22" t="s">
        <v>13</v>
      </c>
      <c r="H95" s="21"/>
      <c r="I95" s="2"/>
      <c r="J95" s="2"/>
      <c r="K95" s="2"/>
      <c r="L95" s="2"/>
      <c r="M95" s="2"/>
      <c r="N95" s="2"/>
      <c r="O95" s="2"/>
      <c r="P95" s="2"/>
      <c r="Q95" s="2"/>
      <c r="R95" s="2"/>
      <c r="S95" s="2"/>
      <c r="T95" s="2"/>
      <c r="U95" s="2"/>
      <c r="V95" s="2"/>
      <c r="W95" s="2"/>
      <c r="X95" s="2"/>
      <c r="Y95" s="2"/>
      <c r="Z95" s="2"/>
    </row>
    <row r="96" spans="1:26" ht="15.75" customHeight="1">
      <c r="A96" s="2"/>
      <c r="B96" s="2"/>
      <c r="C96" s="2"/>
      <c r="D96" s="20" t="s">
        <v>87</v>
      </c>
      <c r="E96" s="29" t="s">
        <v>15</v>
      </c>
      <c r="F96" s="2"/>
      <c r="G96" s="22" t="s">
        <v>13</v>
      </c>
      <c r="H96" s="21"/>
      <c r="I96" s="2"/>
      <c r="J96" s="2"/>
      <c r="K96" s="2"/>
      <c r="L96" s="2"/>
      <c r="M96" s="2"/>
      <c r="N96" s="2"/>
      <c r="O96" s="2"/>
      <c r="P96" s="2"/>
      <c r="Q96" s="2"/>
      <c r="R96" s="2"/>
      <c r="S96" s="2"/>
      <c r="T96" s="2"/>
      <c r="U96" s="2"/>
      <c r="V96" s="2"/>
      <c r="W96" s="2"/>
      <c r="X96" s="2"/>
      <c r="Y96" s="2"/>
      <c r="Z96" s="2"/>
    </row>
    <row r="97" spans="1:26" ht="15.75" customHeight="1">
      <c r="A97" s="2"/>
      <c r="B97" s="2"/>
      <c r="C97" s="2"/>
      <c r="D97" s="20" t="s">
        <v>88</v>
      </c>
      <c r="E97" s="23"/>
      <c r="F97" s="2"/>
      <c r="G97" s="22" t="s">
        <v>13</v>
      </c>
      <c r="H97" s="24"/>
      <c r="I97" s="2"/>
      <c r="J97" s="2"/>
      <c r="K97" s="2"/>
      <c r="L97" s="2"/>
      <c r="M97" s="2"/>
      <c r="N97" s="2"/>
      <c r="O97" s="2"/>
      <c r="P97" s="2"/>
      <c r="Q97" s="2"/>
      <c r="R97" s="2"/>
      <c r="S97" s="2"/>
      <c r="T97" s="2"/>
      <c r="U97" s="2"/>
      <c r="V97" s="2"/>
      <c r="W97" s="2"/>
      <c r="X97" s="2"/>
      <c r="Y97" s="2"/>
      <c r="Z97" s="2"/>
    </row>
    <row r="98" spans="1:26" ht="15.75" customHeight="1">
      <c r="A98" s="2"/>
      <c r="B98" s="2"/>
      <c r="C98" s="2"/>
      <c r="D98" s="20" t="s">
        <v>89</v>
      </c>
      <c r="E98" s="23" t="s">
        <v>15</v>
      </c>
      <c r="F98" s="2"/>
      <c r="G98" s="22" t="s">
        <v>25</v>
      </c>
      <c r="H98" s="21"/>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7.25" customHeight="1">
      <c r="A101" s="32" t="s">
        <v>90</v>
      </c>
      <c r="B101" s="14"/>
      <c r="C101" s="9"/>
      <c r="D101" s="9"/>
      <c r="E101" s="9"/>
      <c r="F101" s="14"/>
      <c r="G101" s="9"/>
      <c r="H101" s="9"/>
      <c r="I101" s="9"/>
      <c r="J101" s="9"/>
      <c r="K101" s="9"/>
      <c r="L101" s="9"/>
      <c r="M101" s="2"/>
      <c r="N101" s="2"/>
      <c r="O101" s="2"/>
      <c r="P101" s="2"/>
      <c r="Q101" s="2"/>
      <c r="R101" s="2"/>
      <c r="S101" s="2"/>
      <c r="T101" s="2"/>
      <c r="U101" s="2"/>
      <c r="V101" s="2"/>
      <c r="W101" s="2"/>
      <c r="X101" s="2"/>
      <c r="Y101" s="2"/>
      <c r="Z101" s="2"/>
    </row>
    <row r="102" spans="1:26" ht="35.25" customHeight="1">
      <c r="A102" s="902" t="s">
        <v>91</v>
      </c>
      <c r="B102" s="897"/>
      <c r="C102" s="897"/>
      <c r="D102" s="897"/>
      <c r="E102" s="897"/>
      <c r="F102" s="897"/>
      <c r="G102" s="897"/>
      <c r="H102" s="897"/>
      <c r="I102" s="897"/>
      <c r="J102" s="897"/>
      <c r="K102" s="897"/>
      <c r="L102" s="33"/>
      <c r="M102" s="2"/>
      <c r="N102" s="2"/>
      <c r="O102" s="2"/>
      <c r="P102" s="2"/>
      <c r="Q102" s="2"/>
      <c r="R102" s="2"/>
      <c r="S102" s="2"/>
      <c r="T102" s="2"/>
      <c r="U102" s="2"/>
      <c r="V102" s="2"/>
      <c r="W102" s="2"/>
      <c r="X102" s="2"/>
      <c r="Y102" s="2"/>
      <c r="Z102" s="2"/>
    </row>
    <row r="103" spans="1:26" ht="61.5" customHeight="1">
      <c r="A103" s="896" t="s">
        <v>92</v>
      </c>
      <c r="B103" s="897"/>
      <c r="C103" s="897"/>
      <c r="D103" s="897"/>
      <c r="E103" s="897"/>
      <c r="F103" s="897"/>
      <c r="G103" s="897"/>
      <c r="H103" s="897"/>
      <c r="I103" s="897"/>
      <c r="J103" s="897"/>
      <c r="K103" s="897"/>
      <c r="L103" s="897"/>
      <c r="M103" s="2"/>
      <c r="N103" s="2"/>
      <c r="O103" s="2"/>
      <c r="P103" s="2"/>
      <c r="Q103" s="2"/>
      <c r="R103" s="2"/>
      <c r="S103" s="2"/>
      <c r="T103" s="2"/>
      <c r="U103" s="2"/>
      <c r="V103" s="2"/>
      <c r="W103" s="2"/>
      <c r="X103" s="2"/>
      <c r="Y103" s="2"/>
      <c r="Z103" s="2"/>
    </row>
    <row r="104" spans="1:26" ht="132" customHeight="1">
      <c r="A104" s="896" t="s">
        <v>93</v>
      </c>
      <c r="B104" s="897"/>
      <c r="C104" s="897"/>
      <c r="D104" s="897"/>
      <c r="E104" s="897"/>
      <c r="F104" s="897"/>
      <c r="G104" s="897"/>
      <c r="H104" s="897"/>
      <c r="I104" s="897"/>
      <c r="J104" s="897"/>
      <c r="K104" s="897"/>
      <c r="L104" s="897"/>
      <c r="M104" s="2"/>
      <c r="N104" s="2"/>
      <c r="O104" s="2"/>
      <c r="P104" s="2"/>
      <c r="Q104" s="2"/>
      <c r="R104" s="2"/>
      <c r="S104" s="2"/>
      <c r="T104" s="2"/>
      <c r="U104" s="2"/>
      <c r="V104" s="2"/>
      <c r="W104" s="2"/>
      <c r="X104" s="2"/>
      <c r="Y104" s="2"/>
      <c r="Z104" s="2"/>
    </row>
    <row r="105" spans="1:26" ht="48" customHeight="1">
      <c r="A105" s="896" t="s">
        <v>94</v>
      </c>
      <c r="B105" s="897"/>
      <c r="C105" s="897"/>
      <c r="D105" s="897"/>
      <c r="E105" s="897"/>
      <c r="F105" s="897"/>
      <c r="G105" s="897"/>
      <c r="H105" s="897"/>
      <c r="I105" s="897"/>
      <c r="J105" s="897"/>
      <c r="K105" s="897"/>
      <c r="L105" s="897"/>
      <c r="M105" s="2"/>
      <c r="N105" s="2"/>
      <c r="O105" s="2"/>
      <c r="P105" s="2"/>
      <c r="Q105" s="2"/>
      <c r="R105" s="2"/>
      <c r="S105" s="2"/>
      <c r="T105" s="2"/>
      <c r="U105" s="2"/>
      <c r="V105" s="2"/>
      <c r="W105" s="2"/>
      <c r="X105" s="2"/>
      <c r="Y105" s="2"/>
      <c r="Z105" s="2"/>
    </row>
    <row r="106" spans="1:26" ht="75" customHeight="1">
      <c r="A106" s="903" t="s">
        <v>95</v>
      </c>
      <c r="B106" s="897"/>
      <c r="C106" s="897"/>
      <c r="D106" s="897"/>
      <c r="E106" s="897"/>
      <c r="F106" s="897"/>
      <c r="G106" s="897"/>
      <c r="H106" s="897"/>
      <c r="I106" s="897"/>
      <c r="J106" s="897"/>
      <c r="K106" s="897"/>
      <c r="L106" s="897"/>
      <c r="M106" s="2"/>
      <c r="N106" s="2"/>
      <c r="O106" s="2"/>
      <c r="P106" s="2"/>
      <c r="Q106" s="2"/>
      <c r="R106" s="2"/>
      <c r="S106" s="2"/>
      <c r="T106" s="2"/>
      <c r="U106" s="2"/>
      <c r="V106" s="2"/>
      <c r="W106" s="2"/>
      <c r="X106" s="2"/>
      <c r="Y106" s="2"/>
      <c r="Z106" s="2"/>
    </row>
    <row r="107" spans="1:26" ht="39.75" customHeight="1">
      <c r="A107" s="896" t="s">
        <v>96</v>
      </c>
      <c r="B107" s="897"/>
      <c r="C107" s="897"/>
      <c r="D107" s="897"/>
      <c r="E107" s="897"/>
      <c r="F107" s="897"/>
      <c r="G107" s="897"/>
      <c r="H107" s="897"/>
      <c r="I107" s="897"/>
      <c r="J107" s="897"/>
      <c r="K107" s="897"/>
      <c r="L107" s="897"/>
      <c r="M107" s="2"/>
      <c r="N107" s="2"/>
      <c r="O107" s="2"/>
      <c r="P107" s="2"/>
      <c r="Q107" s="2"/>
      <c r="R107" s="2"/>
      <c r="S107" s="2"/>
      <c r="T107" s="2"/>
      <c r="U107" s="2"/>
      <c r="V107" s="2"/>
      <c r="W107" s="2"/>
      <c r="X107" s="2"/>
      <c r="Y107" s="2"/>
      <c r="Z107" s="2"/>
    </row>
    <row r="108" spans="1:26" ht="39.75" customHeight="1">
      <c r="A108" s="896" t="s">
        <v>97</v>
      </c>
      <c r="B108" s="897"/>
      <c r="C108" s="897"/>
      <c r="D108" s="897"/>
      <c r="E108" s="897"/>
      <c r="F108" s="897"/>
      <c r="G108" s="897"/>
      <c r="H108" s="897"/>
      <c r="I108" s="897"/>
      <c r="J108" s="897"/>
      <c r="K108" s="897"/>
      <c r="L108" s="897"/>
      <c r="M108" s="2"/>
      <c r="N108" s="2"/>
      <c r="O108" s="2"/>
      <c r="P108" s="2"/>
      <c r="Q108" s="2"/>
      <c r="R108" s="2"/>
      <c r="S108" s="2"/>
      <c r="T108" s="2"/>
      <c r="U108" s="2"/>
      <c r="V108" s="2"/>
      <c r="W108" s="2"/>
      <c r="X108" s="2"/>
      <c r="Y108" s="2"/>
      <c r="Z108" s="2"/>
    </row>
    <row r="109" spans="1:26" ht="60" customHeight="1">
      <c r="A109" s="904" t="s">
        <v>2553</v>
      </c>
      <c r="B109" s="897"/>
      <c r="C109" s="897"/>
      <c r="D109" s="897"/>
      <c r="E109" s="897"/>
      <c r="F109" s="897"/>
      <c r="G109" s="897"/>
      <c r="H109" s="897"/>
      <c r="I109" s="897"/>
      <c r="J109" s="897"/>
      <c r="K109" s="897"/>
      <c r="L109" s="897"/>
      <c r="M109" s="2"/>
      <c r="N109" s="2"/>
      <c r="O109" s="2"/>
      <c r="P109" s="2"/>
      <c r="Q109" s="2"/>
      <c r="R109" s="2"/>
      <c r="S109" s="2"/>
      <c r="T109" s="2"/>
      <c r="U109" s="2"/>
      <c r="V109" s="2"/>
      <c r="W109" s="2"/>
      <c r="X109" s="2"/>
      <c r="Y109" s="2"/>
      <c r="Z109" s="2"/>
    </row>
    <row r="110" spans="1:26" ht="49.5" customHeight="1">
      <c r="A110" s="896" t="s">
        <v>98</v>
      </c>
      <c r="B110" s="897"/>
      <c r="C110" s="897"/>
      <c r="D110" s="897"/>
      <c r="E110" s="897"/>
      <c r="F110" s="897"/>
      <c r="G110" s="897"/>
      <c r="H110" s="897"/>
      <c r="I110" s="897"/>
      <c r="J110" s="897"/>
      <c r="K110" s="897"/>
      <c r="L110" s="897"/>
      <c r="M110" s="2"/>
      <c r="N110" s="2"/>
      <c r="O110" s="2"/>
      <c r="P110" s="2"/>
      <c r="Q110" s="2"/>
      <c r="R110" s="2"/>
      <c r="S110" s="2"/>
      <c r="T110" s="2"/>
      <c r="U110" s="2"/>
      <c r="V110" s="2"/>
      <c r="W110" s="2"/>
      <c r="X110" s="2"/>
      <c r="Y110" s="2"/>
      <c r="Z110" s="2"/>
    </row>
    <row r="111" spans="1:26" ht="49.5" customHeight="1">
      <c r="A111" s="896" t="s">
        <v>99</v>
      </c>
      <c r="B111" s="897"/>
      <c r="C111" s="897"/>
      <c r="D111" s="897"/>
      <c r="E111" s="897"/>
      <c r="F111" s="897"/>
      <c r="G111" s="897"/>
      <c r="H111" s="897"/>
      <c r="I111" s="897"/>
      <c r="J111" s="897"/>
      <c r="K111" s="897"/>
      <c r="L111" s="897"/>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row r="313" spans="1:26" ht="15.75" customHeight="1"/>
    <row r="314" spans="1:26" ht="15.75" customHeight="1"/>
    <row r="315" spans="1:26" ht="15.75" customHeight="1"/>
    <row r="316" spans="1:26" ht="15.75" customHeight="1"/>
    <row r="317" spans="1:26" ht="15.75" customHeight="1"/>
    <row r="318" spans="1:26" ht="15.75" customHeight="1"/>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algorithmName="SHA-512" hashValue="8eo1IAka47qzbGb7khdT+KeIAVfRAsubWB4M8zuTOvu6bD9q/27lII/q69e7aLPN+0wBYuyexwZXKwSqvyWgiw==" saltValue="b4o6Vm8U9rH4Not4i2dktw==" spinCount="100000" sheet="1" objects="1" scenarios="1"/>
  <mergeCells count="14">
    <mergeCell ref="A110:L110"/>
    <mergeCell ref="A111:L111"/>
    <mergeCell ref="A1:N1"/>
    <mergeCell ref="B2:M2"/>
    <mergeCell ref="D7:E7"/>
    <mergeCell ref="J7:K7"/>
    <mergeCell ref="A102:K102"/>
    <mergeCell ref="A103:L103"/>
    <mergeCell ref="A104:L104"/>
    <mergeCell ref="A105:L105"/>
    <mergeCell ref="A106:L106"/>
    <mergeCell ref="A107:L107"/>
    <mergeCell ref="A108:L108"/>
    <mergeCell ref="A109:L109"/>
  </mergeCells>
  <pageMargins left="0.70866141732283472" right="0.70866141732283472" top="0.74803149606299213" bottom="0.74803149606299213" header="0" footer="0"/>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F34E5242-DB21-4063-B757-2EB6E94E3888}">
            <xm:f>NOT(ISERROR(SEARCH($E$17,E16)))</xm:f>
            <xm:f>$E$17</xm:f>
            <x14:dxf>
              <font>
                <color rgb="FF00B050"/>
              </font>
            </x14:dxf>
          </x14:cfRule>
          <xm:sqref>E16:E98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workbookViewId="0">
      <selection activeCell="A2" sqref="A2:A4"/>
    </sheetView>
  </sheetViews>
  <sheetFormatPr baseColWidth="10" defaultColWidth="12.625" defaultRowHeight="15" customHeight="1"/>
  <cols>
    <col min="1" max="1" width="44.125" bestFit="1" customWidth="1"/>
    <col min="2" max="2" width="12.625" customWidth="1"/>
    <col min="3" max="3" width="18.625" bestFit="1" customWidth="1"/>
    <col min="4" max="6" width="12.625" customWidth="1"/>
    <col min="10" max="10" width="16.375" bestFit="1" customWidth="1"/>
  </cols>
  <sheetData>
    <row r="1" spans="1:11">
      <c r="A1" s="152"/>
      <c r="B1" s="153"/>
      <c r="C1" s="153"/>
      <c r="D1" s="153"/>
      <c r="E1" s="153"/>
      <c r="F1" s="153"/>
      <c r="G1" s="153"/>
      <c r="H1" s="153"/>
      <c r="I1" s="153"/>
      <c r="J1" s="153"/>
      <c r="K1" s="154"/>
    </row>
    <row r="2" spans="1:11">
      <c r="A2" s="133" t="s">
        <v>100</v>
      </c>
      <c r="B2" s="153"/>
      <c r="C2" s="153"/>
      <c r="D2" s="153"/>
      <c r="E2" s="153"/>
      <c r="F2" s="153"/>
      <c r="G2" s="153"/>
      <c r="H2" s="153"/>
      <c r="I2" s="153"/>
      <c r="J2" s="153"/>
      <c r="K2" s="155" t="s">
        <v>101</v>
      </c>
    </row>
    <row r="3" spans="1:11">
      <c r="A3" s="57" t="s">
        <v>173</v>
      </c>
      <c r="B3" s="156"/>
      <c r="C3" s="153"/>
      <c r="D3" s="153"/>
      <c r="E3" s="153"/>
      <c r="F3" s="153"/>
      <c r="G3" s="153"/>
      <c r="H3" s="153"/>
      <c r="I3" s="153"/>
      <c r="J3" s="153"/>
      <c r="K3" s="153"/>
    </row>
    <row r="4" spans="1:11">
      <c r="A4" s="459" t="s">
        <v>2477</v>
      </c>
      <c r="B4" s="156"/>
      <c r="C4" s="153"/>
      <c r="D4" s="153"/>
      <c r="E4" s="153"/>
      <c r="F4" s="153"/>
      <c r="G4" s="153"/>
      <c r="H4" s="153"/>
      <c r="I4" s="153"/>
      <c r="J4" s="153"/>
      <c r="K4" s="153"/>
    </row>
    <row r="5" spans="1:11">
      <c r="A5" s="153"/>
      <c r="B5" s="153"/>
      <c r="C5" s="153"/>
      <c r="D5" s="153"/>
      <c r="E5" s="153"/>
      <c r="F5" s="153"/>
      <c r="G5" s="153"/>
      <c r="H5" s="153"/>
      <c r="I5" s="153"/>
      <c r="J5" s="153"/>
      <c r="K5" s="153"/>
    </row>
    <row r="6" spans="1:11">
      <c r="A6" s="157" t="s">
        <v>102</v>
      </c>
      <c r="B6" s="157" t="s">
        <v>103</v>
      </c>
      <c r="C6" s="157" t="s">
        <v>104</v>
      </c>
      <c r="D6" s="157"/>
      <c r="E6" s="909" t="s">
        <v>105</v>
      </c>
      <c r="F6" s="897"/>
      <c r="G6" s="157" t="s">
        <v>106</v>
      </c>
      <c r="H6" s="909" t="s">
        <v>107</v>
      </c>
      <c r="I6" s="897"/>
      <c r="J6" s="157" t="s">
        <v>108</v>
      </c>
      <c r="K6" s="157" t="s">
        <v>109</v>
      </c>
    </row>
    <row r="7" spans="1:11" ht="14.25">
      <c r="A7" s="907" t="s">
        <v>110</v>
      </c>
      <c r="B7" s="949" t="s">
        <v>111</v>
      </c>
      <c r="C7" s="949" t="s">
        <v>112</v>
      </c>
      <c r="D7" s="949" t="s">
        <v>515</v>
      </c>
      <c r="E7" s="950" t="s">
        <v>114</v>
      </c>
      <c r="F7" s="915"/>
      <c r="G7" s="949" t="s">
        <v>115</v>
      </c>
      <c r="H7" s="950" t="s">
        <v>116</v>
      </c>
      <c r="I7" s="915"/>
      <c r="J7" s="949" t="s">
        <v>117</v>
      </c>
      <c r="K7" s="907" t="s">
        <v>516</v>
      </c>
    </row>
    <row r="8" spans="1:11">
      <c r="A8" s="908"/>
      <c r="B8" s="908"/>
      <c r="C8" s="908"/>
      <c r="D8" s="908"/>
      <c r="E8" s="158" t="s">
        <v>119</v>
      </c>
      <c r="F8" s="158" t="s">
        <v>120</v>
      </c>
      <c r="G8" s="908"/>
      <c r="H8" s="158" t="s">
        <v>119</v>
      </c>
      <c r="I8" s="158" t="s">
        <v>120</v>
      </c>
      <c r="J8" s="908"/>
      <c r="K8" s="908"/>
    </row>
    <row r="9" spans="1:11">
      <c r="A9" s="159" t="s">
        <v>121</v>
      </c>
      <c r="B9" s="160"/>
      <c r="C9" s="160"/>
      <c r="D9" s="160"/>
      <c r="E9" s="160"/>
      <c r="F9" s="160"/>
      <c r="G9" s="160"/>
      <c r="H9" s="160"/>
      <c r="I9" s="160"/>
      <c r="J9" s="160"/>
      <c r="K9" s="161">
        <f>SUM(K10)</f>
        <v>0</v>
      </c>
    </row>
    <row r="10" spans="1:11">
      <c r="A10" s="162"/>
      <c r="B10" s="141"/>
      <c r="C10" s="141"/>
      <c r="D10" s="142"/>
      <c r="E10" s="142"/>
      <c r="F10" s="142"/>
      <c r="G10" s="141"/>
      <c r="H10" s="141"/>
      <c r="I10" s="141"/>
      <c r="J10" s="141"/>
      <c r="K10" s="163"/>
    </row>
    <row r="11" spans="1:11">
      <c r="A11" s="159" t="s">
        <v>122</v>
      </c>
      <c r="B11" s="160"/>
      <c r="C11" s="160"/>
      <c r="D11" s="164"/>
      <c r="E11" s="164"/>
      <c r="F11" s="164"/>
      <c r="G11" s="160"/>
      <c r="H11" s="160"/>
      <c r="I11" s="160"/>
      <c r="J11" s="160"/>
      <c r="K11" s="161">
        <v>700000</v>
      </c>
    </row>
    <row r="12" spans="1:11">
      <c r="A12" s="165" t="s">
        <v>517</v>
      </c>
      <c r="B12" s="166"/>
      <c r="C12" s="166"/>
      <c r="D12" s="167"/>
      <c r="E12" s="167"/>
      <c r="F12" s="167"/>
      <c r="G12" s="166"/>
      <c r="H12" s="166"/>
      <c r="I12" s="166"/>
      <c r="J12" s="166"/>
      <c r="K12" s="168"/>
    </row>
    <row r="13" spans="1:11" ht="30">
      <c r="A13" s="74" t="s">
        <v>518</v>
      </c>
      <c r="B13" s="141"/>
      <c r="C13" s="141" t="s">
        <v>156</v>
      </c>
      <c r="D13" s="142"/>
      <c r="E13" s="142"/>
      <c r="F13" s="142"/>
      <c r="G13" s="163">
        <v>360</v>
      </c>
      <c r="H13" s="141"/>
      <c r="I13" s="141"/>
      <c r="J13" s="141" t="s">
        <v>519</v>
      </c>
      <c r="K13" s="163"/>
    </row>
    <row r="14" spans="1:11" ht="30">
      <c r="A14" s="74" t="s">
        <v>520</v>
      </c>
      <c r="B14" s="141"/>
      <c r="C14" s="141" t="s">
        <v>156</v>
      </c>
      <c r="D14" s="142"/>
      <c r="E14" s="142"/>
      <c r="F14" s="142"/>
      <c r="G14" s="163">
        <v>400</v>
      </c>
      <c r="H14" s="141"/>
      <c r="I14" s="141"/>
      <c r="J14" s="141" t="s">
        <v>519</v>
      </c>
      <c r="K14" s="163"/>
    </row>
    <row r="15" spans="1:11" ht="30">
      <c r="A15" s="74" t="s">
        <v>521</v>
      </c>
      <c r="B15" s="141"/>
      <c r="C15" s="141" t="s">
        <v>156</v>
      </c>
      <c r="D15" s="142"/>
      <c r="E15" s="142"/>
      <c r="F15" s="142"/>
      <c r="G15" s="163">
        <v>150</v>
      </c>
      <c r="H15" s="141"/>
      <c r="I15" s="141"/>
      <c r="J15" s="141" t="s">
        <v>519</v>
      </c>
      <c r="K15" s="163"/>
    </row>
    <row r="16" spans="1:11" ht="30">
      <c r="A16" s="74" t="s">
        <v>522</v>
      </c>
      <c r="B16" s="141"/>
      <c r="C16" s="141" t="s">
        <v>156</v>
      </c>
      <c r="D16" s="142"/>
      <c r="E16" s="142"/>
      <c r="F16" s="142"/>
      <c r="G16" s="163">
        <v>1000</v>
      </c>
      <c r="H16" s="141"/>
      <c r="I16" s="141"/>
      <c r="J16" s="141" t="s">
        <v>519</v>
      </c>
      <c r="K16" s="163"/>
    </row>
    <row r="17" spans="1:11">
      <c r="A17" s="65"/>
      <c r="B17" s="166"/>
      <c r="C17" s="166"/>
      <c r="D17" s="166"/>
      <c r="E17" s="166"/>
      <c r="F17" s="166"/>
      <c r="G17" s="166"/>
      <c r="H17" s="166"/>
      <c r="I17" s="166"/>
      <c r="J17" s="166"/>
      <c r="K17" s="166"/>
    </row>
    <row r="18" spans="1:11">
      <c r="A18" s="169" t="s">
        <v>129</v>
      </c>
      <c r="B18" s="160"/>
      <c r="C18" s="160"/>
      <c r="D18" s="164"/>
      <c r="E18" s="164"/>
      <c r="F18" s="164"/>
      <c r="G18" s="160"/>
      <c r="H18" s="160"/>
      <c r="I18" s="160"/>
      <c r="J18" s="160"/>
      <c r="K18" s="161">
        <f>SUM(K19:K20)</f>
        <v>0</v>
      </c>
    </row>
    <row r="19" spans="1:11">
      <c r="A19" s="74"/>
      <c r="B19" s="141"/>
      <c r="C19" s="141"/>
      <c r="D19" s="142"/>
      <c r="E19" s="142"/>
      <c r="F19" s="142"/>
      <c r="G19" s="141"/>
      <c r="H19" s="141"/>
      <c r="I19" s="141"/>
      <c r="J19" s="141"/>
      <c r="K19" s="163"/>
    </row>
    <row r="20" spans="1:11">
      <c r="A20" s="74"/>
      <c r="B20" s="141"/>
      <c r="C20" s="141"/>
      <c r="D20" s="142"/>
      <c r="E20" s="142"/>
      <c r="F20" s="142"/>
      <c r="G20" s="141"/>
      <c r="H20" s="141"/>
      <c r="I20" s="141"/>
      <c r="J20" s="141"/>
      <c r="K20" s="163"/>
    </row>
    <row r="21" spans="1:11" ht="15.75" customHeight="1">
      <c r="A21" s="169" t="s">
        <v>130</v>
      </c>
      <c r="B21" s="160"/>
      <c r="C21" s="160"/>
      <c r="D21" s="164"/>
      <c r="E21" s="164"/>
      <c r="F21" s="164"/>
      <c r="G21" s="160"/>
      <c r="H21" s="160"/>
      <c r="I21" s="160"/>
      <c r="J21" s="160"/>
      <c r="K21" s="161">
        <f>SUM(K23:K64)</f>
        <v>0</v>
      </c>
    </row>
    <row r="22" spans="1:11" ht="15.75" customHeight="1">
      <c r="A22" s="74"/>
      <c r="B22" s="141"/>
      <c r="C22" s="141"/>
      <c r="D22" s="142"/>
      <c r="E22" s="142"/>
      <c r="F22" s="142"/>
      <c r="G22" s="141"/>
      <c r="H22" s="141"/>
      <c r="I22" s="141"/>
      <c r="J22" s="166"/>
      <c r="K22" s="163"/>
    </row>
    <row r="23" spans="1:11" ht="30">
      <c r="A23" s="170" t="s">
        <v>523</v>
      </c>
      <c r="B23" s="141"/>
      <c r="C23" s="141"/>
      <c r="D23" s="142"/>
      <c r="E23" s="142"/>
      <c r="F23" s="142"/>
      <c r="G23" s="141"/>
      <c r="H23" s="141"/>
      <c r="I23" s="141"/>
      <c r="J23" s="141"/>
      <c r="K23" s="168"/>
    </row>
    <row r="24" spans="1:11" ht="15.75" customHeight="1">
      <c r="A24" s="74"/>
      <c r="B24" s="141"/>
      <c r="C24" s="141"/>
      <c r="D24" s="142"/>
      <c r="E24" s="142"/>
      <c r="F24" s="142"/>
      <c r="G24" s="141"/>
      <c r="H24" s="141"/>
      <c r="I24" s="141"/>
      <c r="J24" s="141"/>
      <c r="K24" s="163"/>
    </row>
    <row r="25" spans="1:11" ht="30">
      <c r="A25" s="74" t="s">
        <v>524</v>
      </c>
      <c r="B25" s="163" t="s">
        <v>525</v>
      </c>
      <c r="C25" s="141" t="s">
        <v>125</v>
      </c>
      <c r="D25" s="163"/>
      <c r="E25" s="142"/>
      <c r="F25" s="142"/>
      <c r="G25" s="163">
        <v>3</v>
      </c>
      <c r="H25" s="141"/>
      <c r="I25" s="141"/>
      <c r="J25" s="141" t="s">
        <v>526</v>
      </c>
      <c r="K25" s="163"/>
    </row>
    <row r="26" spans="1:11">
      <c r="A26" s="74" t="s">
        <v>527</v>
      </c>
      <c r="B26" s="163" t="s">
        <v>525</v>
      </c>
      <c r="C26" s="141" t="s">
        <v>125</v>
      </c>
      <c r="D26" s="163"/>
      <c r="E26" s="142"/>
      <c r="F26" s="142"/>
      <c r="G26" s="163">
        <v>3.97</v>
      </c>
      <c r="H26" s="141"/>
      <c r="I26" s="141"/>
      <c r="J26" s="141" t="s">
        <v>526</v>
      </c>
      <c r="K26" s="163"/>
    </row>
    <row r="27" spans="1:11" ht="30">
      <c r="A27" s="74" t="s">
        <v>528</v>
      </c>
      <c r="B27" s="163" t="s">
        <v>525</v>
      </c>
      <c r="C27" s="141" t="s">
        <v>125</v>
      </c>
      <c r="D27" s="163"/>
      <c r="E27" s="142"/>
      <c r="F27" s="142"/>
      <c r="G27" s="163">
        <v>14.7</v>
      </c>
      <c r="H27" s="141"/>
      <c r="I27" s="141"/>
      <c r="J27" s="141" t="s">
        <v>526</v>
      </c>
      <c r="K27" s="163"/>
    </row>
    <row r="28" spans="1:11" ht="30">
      <c r="A28" s="74" t="s">
        <v>529</v>
      </c>
      <c r="B28" s="163" t="s">
        <v>525</v>
      </c>
      <c r="C28" s="141" t="s">
        <v>125</v>
      </c>
      <c r="D28" s="163"/>
      <c r="E28" s="142"/>
      <c r="F28" s="142"/>
      <c r="G28" s="163">
        <v>1.5</v>
      </c>
      <c r="H28" s="141"/>
      <c r="I28" s="141"/>
      <c r="J28" s="141" t="s">
        <v>526</v>
      </c>
      <c r="K28" s="163"/>
    </row>
    <row r="29" spans="1:11" ht="30">
      <c r="A29" s="74" t="s">
        <v>530</v>
      </c>
      <c r="B29" s="163" t="s">
        <v>525</v>
      </c>
      <c r="C29" s="141" t="s">
        <v>125</v>
      </c>
      <c r="D29" s="163"/>
      <c r="E29" s="142"/>
      <c r="F29" s="142"/>
      <c r="G29" s="163">
        <v>1.65</v>
      </c>
      <c r="H29" s="141"/>
      <c r="I29" s="141"/>
      <c r="J29" s="141" t="s">
        <v>526</v>
      </c>
      <c r="K29" s="163"/>
    </row>
    <row r="30" spans="1:11">
      <c r="A30" s="74" t="s">
        <v>531</v>
      </c>
      <c r="B30" s="163" t="s">
        <v>525</v>
      </c>
      <c r="C30" s="141" t="s">
        <v>125</v>
      </c>
      <c r="D30" s="163"/>
      <c r="E30" s="142"/>
      <c r="F30" s="142"/>
      <c r="G30" s="163">
        <v>1.95</v>
      </c>
      <c r="H30" s="141"/>
      <c r="I30" s="141"/>
      <c r="J30" s="141" t="s">
        <v>526</v>
      </c>
      <c r="K30" s="163"/>
    </row>
    <row r="31" spans="1:11" ht="30">
      <c r="A31" s="74" t="s">
        <v>532</v>
      </c>
      <c r="B31" s="163" t="s">
        <v>525</v>
      </c>
      <c r="C31" s="141" t="s">
        <v>125</v>
      </c>
      <c r="D31" s="163"/>
      <c r="E31" s="142"/>
      <c r="F31" s="142"/>
      <c r="G31" s="163">
        <v>1.65</v>
      </c>
      <c r="H31" s="141"/>
      <c r="I31" s="141"/>
      <c r="J31" s="141" t="s">
        <v>526</v>
      </c>
      <c r="K31" s="163"/>
    </row>
    <row r="32" spans="1:11">
      <c r="A32" s="74" t="s">
        <v>533</v>
      </c>
      <c r="B32" s="163" t="s">
        <v>525</v>
      </c>
      <c r="C32" s="141" t="s">
        <v>125</v>
      </c>
      <c r="D32" s="163"/>
      <c r="E32" s="142"/>
      <c r="F32" s="142"/>
      <c r="G32" s="163">
        <v>1.2</v>
      </c>
      <c r="H32" s="141"/>
      <c r="I32" s="141"/>
      <c r="J32" s="141" t="s">
        <v>526</v>
      </c>
      <c r="K32" s="163"/>
    </row>
    <row r="33" spans="1:11">
      <c r="A33" s="74" t="s">
        <v>534</v>
      </c>
      <c r="B33" s="163" t="s">
        <v>525</v>
      </c>
      <c r="C33" s="141" t="s">
        <v>125</v>
      </c>
      <c r="D33" s="163"/>
      <c r="E33" s="142"/>
      <c r="F33" s="142"/>
      <c r="G33" s="163">
        <v>12.75</v>
      </c>
      <c r="H33" s="141"/>
      <c r="I33" s="141"/>
      <c r="J33" s="141" t="s">
        <v>526</v>
      </c>
      <c r="K33" s="163"/>
    </row>
    <row r="34" spans="1:11">
      <c r="A34" s="74" t="s">
        <v>535</v>
      </c>
      <c r="B34" s="163" t="s">
        <v>525</v>
      </c>
      <c r="C34" s="141" t="s">
        <v>125</v>
      </c>
      <c r="D34" s="163"/>
      <c r="E34" s="142"/>
      <c r="F34" s="142"/>
      <c r="G34" s="163">
        <v>4.95</v>
      </c>
      <c r="H34" s="141"/>
      <c r="I34" s="141"/>
      <c r="J34" s="141" t="s">
        <v>526</v>
      </c>
      <c r="K34" s="163"/>
    </row>
    <row r="35" spans="1:11">
      <c r="A35" s="74" t="s">
        <v>536</v>
      </c>
      <c r="B35" s="163" t="s">
        <v>525</v>
      </c>
      <c r="C35" s="141" t="s">
        <v>125</v>
      </c>
      <c r="D35" s="163"/>
      <c r="E35" s="142"/>
      <c r="F35" s="142"/>
      <c r="G35" s="163">
        <v>8.02</v>
      </c>
      <c r="H35" s="141"/>
      <c r="I35" s="141"/>
      <c r="J35" s="141" t="s">
        <v>526</v>
      </c>
      <c r="K35" s="163"/>
    </row>
    <row r="36" spans="1:11" ht="30">
      <c r="A36" s="74" t="s">
        <v>537</v>
      </c>
      <c r="B36" s="163" t="s">
        <v>525</v>
      </c>
      <c r="C36" s="141" t="s">
        <v>125</v>
      </c>
      <c r="D36" s="163"/>
      <c r="E36" s="142"/>
      <c r="F36" s="142"/>
      <c r="G36" s="163">
        <v>14.7</v>
      </c>
      <c r="H36" s="141"/>
      <c r="I36" s="141"/>
      <c r="J36" s="141" t="s">
        <v>526</v>
      </c>
      <c r="K36" s="163"/>
    </row>
    <row r="37" spans="1:11" ht="45">
      <c r="A37" s="74" t="s">
        <v>538</v>
      </c>
      <c r="B37" s="163" t="s">
        <v>525</v>
      </c>
      <c r="C37" s="141" t="s">
        <v>125</v>
      </c>
      <c r="D37" s="163"/>
      <c r="E37" s="142"/>
      <c r="F37" s="142"/>
      <c r="G37" s="163">
        <v>14.7</v>
      </c>
      <c r="H37" s="141"/>
      <c r="I37" s="141"/>
      <c r="J37" s="141" t="s">
        <v>526</v>
      </c>
      <c r="K37" s="163"/>
    </row>
    <row r="38" spans="1:11" ht="30">
      <c r="A38" s="74" t="s">
        <v>539</v>
      </c>
      <c r="B38" s="163" t="s">
        <v>525</v>
      </c>
      <c r="C38" s="141" t="s">
        <v>125</v>
      </c>
      <c r="D38" s="163"/>
      <c r="E38" s="142"/>
      <c r="F38" s="142"/>
      <c r="G38" s="163">
        <v>10.8</v>
      </c>
      <c r="H38" s="141"/>
      <c r="I38" s="141"/>
      <c r="J38" s="141" t="s">
        <v>526</v>
      </c>
      <c r="K38" s="163"/>
    </row>
    <row r="39" spans="1:11">
      <c r="A39" s="74" t="s">
        <v>540</v>
      </c>
      <c r="B39" s="163" t="s">
        <v>525</v>
      </c>
      <c r="C39" s="141" t="s">
        <v>125</v>
      </c>
      <c r="D39" s="142">
        <v>0.05</v>
      </c>
      <c r="E39" s="142"/>
      <c r="F39" s="142"/>
      <c r="G39" s="141"/>
      <c r="H39" s="141"/>
      <c r="I39" s="141"/>
      <c r="J39" s="141" t="s">
        <v>526</v>
      </c>
      <c r="K39" s="163"/>
    </row>
    <row r="40" spans="1:11" ht="15.75" customHeight="1">
      <c r="A40" s="74"/>
      <c r="B40" s="163"/>
      <c r="C40" s="141"/>
      <c r="D40" s="142"/>
      <c r="E40" s="142"/>
      <c r="F40" s="142"/>
      <c r="G40" s="141"/>
      <c r="H40" s="141"/>
      <c r="I40" s="141"/>
      <c r="J40" s="141"/>
      <c r="K40" s="163"/>
    </row>
    <row r="41" spans="1:11" ht="15.75" customHeight="1">
      <c r="A41" s="165" t="s">
        <v>541</v>
      </c>
      <c r="B41" s="166"/>
      <c r="C41" s="166"/>
      <c r="D41" s="166"/>
      <c r="E41" s="166"/>
      <c r="F41" s="166"/>
      <c r="G41" s="166"/>
      <c r="H41" s="166"/>
      <c r="I41" s="166"/>
      <c r="J41" s="166"/>
      <c r="K41" s="168"/>
    </row>
    <row r="42" spans="1:11" ht="30">
      <c r="A42" s="74" t="s">
        <v>542</v>
      </c>
      <c r="B42" s="141"/>
      <c r="C42" s="141" t="s">
        <v>543</v>
      </c>
      <c r="D42" s="142"/>
      <c r="E42" s="142"/>
      <c r="F42" s="142"/>
      <c r="G42" s="163">
        <v>180</v>
      </c>
      <c r="H42" s="141"/>
      <c r="I42" s="141"/>
      <c r="J42" s="141" t="s">
        <v>519</v>
      </c>
      <c r="K42" s="163"/>
    </row>
    <row r="43" spans="1:11" ht="30">
      <c r="A43" s="74" t="s">
        <v>544</v>
      </c>
      <c r="B43" s="141"/>
      <c r="C43" s="141" t="s">
        <v>543</v>
      </c>
      <c r="D43" s="142"/>
      <c r="E43" s="142"/>
      <c r="F43" s="142"/>
      <c r="G43" s="163">
        <v>210</v>
      </c>
      <c r="H43" s="141"/>
      <c r="I43" s="141"/>
      <c r="J43" s="141" t="s">
        <v>519</v>
      </c>
      <c r="K43" s="163"/>
    </row>
    <row r="44" spans="1:11" ht="30">
      <c r="A44" s="74" t="s">
        <v>545</v>
      </c>
      <c r="B44" s="141"/>
      <c r="C44" s="141" t="s">
        <v>543</v>
      </c>
      <c r="D44" s="142"/>
      <c r="E44" s="142"/>
      <c r="F44" s="142"/>
      <c r="G44" s="163">
        <v>250</v>
      </c>
      <c r="H44" s="141"/>
      <c r="I44" s="141"/>
      <c r="J44" s="141" t="s">
        <v>519</v>
      </c>
      <c r="K44" s="163"/>
    </row>
    <row r="45" spans="1:11" ht="30">
      <c r="A45" s="74" t="s">
        <v>546</v>
      </c>
      <c r="B45" s="141"/>
      <c r="C45" s="141" t="s">
        <v>543</v>
      </c>
      <c r="D45" s="142"/>
      <c r="E45" s="142"/>
      <c r="F45" s="142"/>
      <c r="G45" s="163">
        <v>260</v>
      </c>
      <c r="H45" s="141"/>
      <c r="I45" s="141"/>
      <c r="J45" s="141" t="s">
        <v>519</v>
      </c>
      <c r="K45" s="163"/>
    </row>
    <row r="46" spans="1:11" ht="30">
      <c r="A46" s="74" t="s">
        <v>547</v>
      </c>
      <c r="B46" s="141"/>
      <c r="C46" s="141" t="s">
        <v>543</v>
      </c>
      <c r="D46" s="142"/>
      <c r="E46" s="142"/>
      <c r="F46" s="142"/>
      <c r="G46" s="163">
        <v>260</v>
      </c>
      <c r="H46" s="141"/>
      <c r="I46" s="141"/>
      <c r="J46" s="141" t="s">
        <v>519</v>
      </c>
      <c r="K46" s="163"/>
    </row>
    <row r="47" spans="1:11" ht="30">
      <c r="A47" s="74" t="s">
        <v>548</v>
      </c>
      <c r="B47" s="141"/>
      <c r="C47" s="141" t="s">
        <v>543</v>
      </c>
      <c r="D47" s="142"/>
      <c r="E47" s="142"/>
      <c r="F47" s="142"/>
      <c r="G47" s="163">
        <v>240</v>
      </c>
      <c r="H47" s="141"/>
      <c r="I47" s="141"/>
      <c r="J47" s="141" t="s">
        <v>519</v>
      </c>
      <c r="K47" s="163"/>
    </row>
    <row r="48" spans="1:11" ht="30">
      <c r="A48" s="74" t="s">
        <v>549</v>
      </c>
      <c r="B48" s="141"/>
      <c r="C48" s="141" t="s">
        <v>543</v>
      </c>
      <c r="D48" s="142"/>
      <c r="E48" s="142"/>
      <c r="F48" s="142"/>
      <c r="G48" s="163">
        <v>130</v>
      </c>
      <c r="H48" s="141"/>
      <c r="I48" s="141"/>
      <c r="J48" s="141" t="s">
        <v>519</v>
      </c>
      <c r="K48" s="163"/>
    </row>
    <row r="49" spans="1:11" ht="15.75" customHeight="1">
      <c r="A49" s="65"/>
      <c r="B49" s="166"/>
      <c r="C49" s="166"/>
      <c r="D49" s="167"/>
      <c r="E49" s="167"/>
      <c r="F49" s="167"/>
      <c r="G49" s="166"/>
      <c r="H49" s="166"/>
      <c r="I49" s="166"/>
      <c r="J49" s="166"/>
      <c r="K49" s="168"/>
    </row>
    <row r="50" spans="1:11" ht="15.75" customHeight="1">
      <c r="A50" s="165" t="s">
        <v>550</v>
      </c>
      <c r="B50" s="166"/>
      <c r="C50" s="166"/>
      <c r="D50" s="167"/>
      <c r="E50" s="167"/>
      <c r="F50" s="167"/>
      <c r="G50" s="166"/>
      <c r="H50" s="166"/>
      <c r="I50" s="166"/>
      <c r="J50" s="166" t="s">
        <v>551</v>
      </c>
      <c r="K50" s="168"/>
    </row>
    <row r="51" spans="1:11">
      <c r="A51" s="74" t="s">
        <v>552</v>
      </c>
      <c r="B51" s="141"/>
      <c r="C51" s="141"/>
      <c r="D51" s="142"/>
      <c r="E51" s="142"/>
      <c r="F51" s="142"/>
      <c r="G51" s="141"/>
      <c r="H51" s="141"/>
      <c r="I51" s="141"/>
      <c r="J51" s="166"/>
      <c r="K51" s="163"/>
    </row>
    <row r="52" spans="1:11">
      <c r="A52" s="74" t="s">
        <v>553</v>
      </c>
      <c r="B52" s="141"/>
      <c r="C52" s="141"/>
      <c r="D52" s="142"/>
      <c r="E52" s="142"/>
      <c r="F52" s="142"/>
      <c r="G52" s="141"/>
      <c r="H52" s="141"/>
      <c r="I52" s="141"/>
      <c r="J52" s="166"/>
      <c r="K52" s="163"/>
    </row>
    <row r="53" spans="1:11">
      <c r="A53" s="74" t="s">
        <v>554</v>
      </c>
      <c r="B53" s="141"/>
      <c r="C53" s="141"/>
      <c r="D53" s="142"/>
      <c r="E53" s="142"/>
      <c r="F53" s="142"/>
      <c r="G53" s="141"/>
      <c r="H53" s="141"/>
      <c r="I53" s="141"/>
      <c r="J53" s="166"/>
      <c r="K53" s="163"/>
    </row>
    <row r="54" spans="1:11" ht="15.75" customHeight="1">
      <c r="A54" s="74" t="s">
        <v>555</v>
      </c>
      <c r="B54" s="141"/>
      <c r="C54" s="141"/>
      <c r="D54" s="142"/>
      <c r="E54" s="142"/>
      <c r="F54" s="142"/>
      <c r="G54" s="141"/>
      <c r="H54" s="141"/>
      <c r="I54" s="141"/>
      <c r="J54" s="166"/>
      <c r="K54" s="163"/>
    </row>
    <row r="55" spans="1:11" ht="15.75" customHeight="1">
      <c r="A55" s="74"/>
      <c r="B55" s="141"/>
      <c r="C55" s="141"/>
      <c r="D55" s="142"/>
      <c r="E55" s="142"/>
      <c r="F55" s="142"/>
      <c r="G55" s="141"/>
      <c r="H55" s="141"/>
      <c r="I55" s="141"/>
      <c r="J55" s="166"/>
      <c r="K55" s="163"/>
    </row>
    <row r="56" spans="1:11" ht="45">
      <c r="A56" s="74" t="s">
        <v>556</v>
      </c>
      <c r="B56" s="141"/>
      <c r="C56" s="141"/>
      <c r="D56" s="142"/>
      <c r="E56" s="142"/>
      <c r="F56" s="142"/>
      <c r="G56" s="141"/>
      <c r="H56" s="141"/>
      <c r="I56" s="141"/>
      <c r="J56" s="141" t="s">
        <v>557</v>
      </c>
      <c r="K56" s="163">
        <v>0</v>
      </c>
    </row>
    <row r="57" spans="1:11" ht="15.75" customHeight="1">
      <c r="A57" s="65"/>
      <c r="B57" s="166"/>
      <c r="C57" s="166"/>
      <c r="D57" s="167"/>
      <c r="E57" s="167"/>
      <c r="F57" s="167"/>
      <c r="G57" s="166"/>
      <c r="H57" s="166"/>
      <c r="I57" s="166"/>
      <c r="J57" s="166"/>
      <c r="K57" s="168"/>
    </row>
    <row r="58" spans="1:11" ht="15.75" customHeight="1">
      <c r="A58" s="65"/>
      <c r="B58" s="166"/>
      <c r="C58" s="166"/>
      <c r="D58" s="167"/>
      <c r="E58" s="167"/>
      <c r="F58" s="167"/>
      <c r="G58" s="166"/>
      <c r="H58" s="166"/>
      <c r="I58" s="166"/>
      <c r="J58" s="166"/>
      <c r="K58" s="168"/>
    </row>
    <row r="59" spans="1:11" ht="15.75" customHeight="1">
      <c r="A59" s="170" t="s">
        <v>558</v>
      </c>
      <c r="B59" s="141"/>
      <c r="C59" s="141" t="s">
        <v>543</v>
      </c>
      <c r="D59" s="142"/>
      <c r="E59" s="142"/>
      <c r="F59" s="142"/>
      <c r="G59" s="163">
        <v>100</v>
      </c>
      <c r="H59" s="141"/>
      <c r="I59" s="141"/>
      <c r="J59" s="141" t="s">
        <v>519</v>
      </c>
      <c r="K59" s="168"/>
    </row>
    <row r="60" spans="1:11" ht="15.75" customHeight="1">
      <c r="A60" s="171"/>
      <c r="B60" s="141"/>
      <c r="C60" s="141"/>
      <c r="D60" s="142"/>
      <c r="E60" s="142"/>
      <c r="F60" s="142"/>
      <c r="G60" s="163"/>
      <c r="H60" s="141"/>
      <c r="I60" s="141"/>
      <c r="J60" s="141"/>
      <c r="K60" s="168"/>
    </row>
    <row r="61" spans="1:11" ht="15.75" customHeight="1">
      <c r="A61" s="65" t="s">
        <v>559</v>
      </c>
      <c r="B61" s="168"/>
      <c r="C61" s="166" t="s">
        <v>543</v>
      </c>
      <c r="D61" s="167"/>
      <c r="E61" s="167"/>
      <c r="F61" s="167"/>
      <c r="G61" s="168">
        <v>500</v>
      </c>
      <c r="H61" s="166"/>
      <c r="I61" s="166"/>
      <c r="J61" s="166" t="s">
        <v>519</v>
      </c>
      <c r="K61" s="168"/>
    </row>
    <row r="62" spans="1:11" ht="15.75" customHeight="1">
      <c r="A62" s="74" t="s">
        <v>560</v>
      </c>
      <c r="B62" s="163"/>
      <c r="C62" s="141" t="s">
        <v>543</v>
      </c>
      <c r="D62" s="142"/>
      <c r="E62" s="142"/>
      <c r="F62" s="142"/>
      <c r="G62" s="163">
        <v>600</v>
      </c>
      <c r="H62" s="141"/>
      <c r="I62" s="141"/>
      <c r="J62" s="141" t="s">
        <v>561</v>
      </c>
      <c r="K62" s="168"/>
    </row>
    <row r="63" spans="1:11" ht="15.75" customHeight="1">
      <c r="A63" s="74" t="s">
        <v>562</v>
      </c>
      <c r="B63" s="163"/>
      <c r="C63" s="141" t="s">
        <v>543</v>
      </c>
      <c r="D63" s="142"/>
      <c r="E63" s="142"/>
      <c r="F63" s="142"/>
      <c r="G63" s="163">
        <v>250</v>
      </c>
      <c r="H63" s="141"/>
      <c r="I63" s="141"/>
      <c r="J63" s="141" t="s">
        <v>519</v>
      </c>
      <c r="K63" s="168">
        <v>0</v>
      </c>
    </row>
    <row r="64" spans="1:11" ht="15.75" customHeight="1">
      <c r="A64" s="74"/>
      <c r="B64" s="163"/>
      <c r="C64" s="141"/>
      <c r="D64" s="142"/>
      <c r="E64" s="142"/>
      <c r="F64" s="142"/>
      <c r="G64" s="163"/>
      <c r="H64" s="141"/>
      <c r="I64" s="141"/>
      <c r="J64" s="141"/>
      <c r="K64" s="163"/>
    </row>
    <row r="65" spans="1:11" ht="15.75" customHeight="1">
      <c r="A65" s="169" t="s">
        <v>133</v>
      </c>
      <c r="B65" s="160"/>
      <c r="C65" s="160"/>
      <c r="D65" s="164"/>
      <c r="E65" s="164"/>
      <c r="F65" s="164"/>
      <c r="G65" s="160"/>
      <c r="H65" s="160"/>
      <c r="I65" s="160"/>
      <c r="J65" s="160"/>
      <c r="K65" s="161">
        <f>SUM(K66)</f>
        <v>0</v>
      </c>
    </row>
    <row r="66" spans="1:11" ht="15.75" customHeight="1">
      <c r="A66" s="74"/>
      <c r="B66" s="141"/>
      <c r="C66" s="141"/>
      <c r="D66" s="142"/>
      <c r="E66" s="142"/>
      <c r="F66" s="142"/>
      <c r="G66" s="141"/>
      <c r="H66" s="141"/>
      <c r="I66" s="141"/>
      <c r="J66" s="141"/>
      <c r="K66" s="163"/>
    </row>
    <row r="67" spans="1:11" ht="15.75" customHeight="1">
      <c r="A67" s="169" t="s">
        <v>134</v>
      </c>
      <c r="B67" s="160"/>
      <c r="C67" s="160"/>
      <c r="D67" s="164"/>
      <c r="E67" s="164"/>
      <c r="F67" s="164"/>
      <c r="G67" s="160"/>
      <c r="H67" s="160"/>
      <c r="I67" s="160"/>
      <c r="J67" s="160"/>
      <c r="K67" s="161">
        <f>SUM(K68)</f>
        <v>0</v>
      </c>
    </row>
    <row r="68" spans="1:11" ht="15.75" customHeight="1">
      <c r="A68" s="74"/>
      <c r="B68" s="141"/>
      <c r="C68" s="141"/>
      <c r="D68" s="142"/>
      <c r="E68" s="142"/>
      <c r="F68" s="142"/>
      <c r="G68" s="141"/>
      <c r="H68" s="141"/>
      <c r="I68" s="141"/>
      <c r="J68" s="141"/>
      <c r="K68" s="163"/>
    </row>
    <row r="69" spans="1:11" ht="15.75" customHeight="1">
      <c r="A69" s="169" t="s">
        <v>135</v>
      </c>
      <c r="B69" s="160"/>
      <c r="C69" s="160"/>
      <c r="D69" s="164"/>
      <c r="E69" s="164"/>
      <c r="F69" s="164"/>
      <c r="G69" s="160"/>
      <c r="H69" s="160"/>
      <c r="I69" s="160"/>
      <c r="J69" s="160"/>
      <c r="K69" s="161">
        <f>SUM(K70)</f>
        <v>0</v>
      </c>
    </row>
    <row r="70" spans="1:11" ht="15.75" customHeight="1">
      <c r="A70" s="74"/>
      <c r="B70" s="141"/>
      <c r="C70" s="141"/>
      <c r="D70" s="142"/>
      <c r="E70" s="142"/>
      <c r="F70" s="142"/>
      <c r="G70" s="141"/>
      <c r="H70" s="141"/>
      <c r="I70" s="141"/>
      <c r="J70" s="141"/>
      <c r="K70" s="163"/>
    </row>
    <row r="71" spans="1:11" ht="15.75" customHeight="1">
      <c r="A71" s="169" t="s">
        <v>136</v>
      </c>
      <c r="B71" s="160"/>
      <c r="C71" s="160"/>
      <c r="D71" s="164"/>
      <c r="E71" s="164"/>
      <c r="F71" s="164"/>
      <c r="G71" s="160"/>
      <c r="H71" s="160"/>
      <c r="I71" s="160"/>
      <c r="J71" s="160"/>
      <c r="K71" s="161"/>
    </row>
    <row r="72" spans="1:11" ht="15.75" customHeight="1">
      <c r="A72" s="65" t="s">
        <v>415</v>
      </c>
      <c r="B72" s="166"/>
      <c r="C72" s="166"/>
      <c r="D72" s="167"/>
      <c r="E72" s="167"/>
      <c r="F72" s="167"/>
      <c r="G72" s="166"/>
      <c r="H72" s="166"/>
      <c r="I72" s="166"/>
      <c r="J72" s="166"/>
      <c r="K72" s="168">
        <v>750000</v>
      </c>
    </row>
    <row r="73" spans="1:11" ht="15.75" customHeight="1">
      <c r="A73" s="74" t="s">
        <v>563</v>
      </c>
      <c r="B73" s="141"/>
      <c r="C73" s="141"/>
      <c r="D73" s="142"/>
      <c r="E73" s="142"/>
      <c r="F73" s="142"/>
      <c r="G73" s="141"/>
      <c r="H73" s="141"/>
      <c r="I73" s="141"/>
      <c r="J73" s="141"/>
      <c r="K73" s="168">
        <v>50000</v>
      </c>
    </row>
    <row r="74" spans="1:11" ht="15.75" customHeight="1">
      <c r="A74" s="65"/>
      <c r="B74" s="166"/>
      <c r="C74" s="166"/>
      <c r="D74" s="166"/>
      <c r="E74" s="166"/>
      <c r="F74" s="166"/>
      <c r="G74" s="166"/>
      <c r="H74" s="166"/>
      <c r="I74" s="166"/>
      <c r="J74" s="166"/>
      <c r="K74" s="166"/>
    </row>
    <row r="75" spans="1:11" ht="15.75" customHeight="1">
      <c r="A75" s="172" t="s">
        <v>137</v>
      </c>
      <c r="B75" s="103"/>
      <c r="C75" s="103"/>
      <c r="D75" s="173"/>
      <c r="E75" s="173"/>
      <c r="F75" s="173"/>
      <c r="G75" s="103"/>
      <c r="H75" s="103"/>
      <c r="I75" s="103"/>
      <c r="J75" s="103"/>
      <c r="K75" s="174">
        <f>+K9+K11+K18+K21+K65+K67+K69+K71+K72+K73</f>
        <v>1500000</v>
      </c>
    </row>
    <row r="76" spans="1:11" ht="15.75" customHeight="1"/>
    <row r="77" spans="1:11" ht="15.75" customHeight="1">
      <c r="A77" s="175"/>
      <c r="B77" s="175"/>
      <c r="C77" s="175"/>
      <c r="D77" s="175"/>
      <c r="E77" s="175"/>
      <c r="F77" s="175"/>
      <c r="G77" s="175"/>
      <c r="H77" s="175"/>
      <c r="I77" s="175"/>
      <c r="J77" s="175"/>
      <c r="K77" s="175"/>
    </row>
    <row r="78" spans="1:11" ht="15.75" customHeight="1">
      <c r="A78" s="175"/>
      <c r="B78" s="175"/>
      <c r="C78" s="175"/>
      <c r="D78" s="175"/>
      <c r="E78" s="175"/>
      <c r="F78" s="175"/>
      <c r="G78" s="175"/>
      <c r="H78" s="175"/>
      <c r="I78" s="175"/>
      <c r="J78" s="175"/>
      <c r="K78" s="175"/>
    </row>
    <row r="79" spans="1:11" ht="15.75" customHeight="1">
      <c r="A79" s="175"/>
      <c r="B79" s="175"/>
      <c r="C79" s="175"/>
      <c r="D79" s="175"/>
      <c r="E79" s="175"/>
      <c r="F79" s="175"/>
      <c r="G79" s="175"/>
      <c r="H79" s="175"/>
      <c r="I79" s="175"/>
      <c r="J79" s="175"/>
      <c r="K79" s="175"/>
    </row>
    <row r="80" spans="1:11" ht="15.75" customHeight="1">
      <c r="A80" s="175"/>
      <c r="B80" s="175"/>
      <c r="C80" s="175"/>
      <c r="D80" s="175"/>
      <c r="E80" s="175"/>
      <c r="F80" s="175"/>
      <c r="G80" s="175"/>
      <c r="H80" s="175"/>
      <c r="I80" s="175"/>
      <c r="J80" s="175"/>
      <c r="K80" s="175"/>
    </row>
    <row r="81" spans="1:11" ht="15.75" customHeight="1">
      <c r="A81" s="175"/>
      <c r="B81" s="175"/>
      <c r="C81" s="175"/>
      <c r="D81" s="175"/>
      <c r="E81" s="175"/>
      <c r="F81" s="175"/>
      <c r="G81" s="175"/>
      <c r="H81" s="175"/>
      <c r="I81" s="175"/>
      <c r="J81" s="175"/>
      <c r="K81" s="175"/>
    </row>
    <row r="82" spans="1:11" ht="15.75" customHeight="1">
      <c r="A82" s="175"/>
      <c r="B82" s="175"/>
      <c r="C82" s="175"/>
      <c r="D82" s="175"/>
      <c r="E82" s="175"/>
      <c r="F82" s="175"/>
      <c r="G82" s="175"/>
      <c r="H82" s="175"/>
      <c r="I82" s="175"/>
      <c r="J82" s="175"/>
      <c r="K82" s="175"/>
    </row>
    <row r="83" spans="1:11" ht="15.75" customHeight="1">
      <c r="A83" s="175"/>
      <c r="B83" s="175"/>
      <c r="C83" s="175"/>
      <c r="D83" s="175"/>
      <c r="E83" s="175"/>
      <c r="F83" s="175"/>
      <c r="G83" s="175"/>
      <c r="H83" s="175"/>
      <c r="I83" s="175"/>
      <c r="J83" s="175"/>
      <c r="K83" s="175"/>
    </row>
    <row r="84" spans="1:11" ht="15.75" customHeight="1">
      <c r="A84" s="175"/>
      <c r="B84" s="175"/>
      <c r="C84" s="175"/>
      <c r="D84" s="175"/>
      <c r="E84" s="175"/>
      <c r="F84" s="175"/>
      <c r="G84" s="175"/>
      <c r="H84" s="175"/>
      <c r="I84" s="175"/>
      <c r="J84" s="175"/>
      <c r="K84" s="175"/>
    </row>
    <row r="85" spans="1:11" ht="15.75" customHeight="1">
      <c r="A85" s="175"/>
      <c r="B85" s="175"/>
      <c r="C85" s="175"/>
      <c r="D85" s="175"/>
      <c r="E85" s="175"/>
      <c r="F85" s="175"/>
      <c r="G85" s="175"/>
      <c r="H85" s="175"/>
      <c r="I85" s="175"/>
      <c r="J85" s="175"/>
      <c r="K85" s="175"/>
    </row>
    <row r="86" spans="1:11" ht="15.75" customHeight="1">
      <c r="A86" s="175"/>
      <c r="B86" s="175"/>
      <c r="C86" s="175"/>
      <c r="D86" s="175"/>
      <c r="E86" s="175"/>
      <c r="F86" s="175"/>
      <c r="G86" s="175"/>
      <c r="H86" s="175"/>
      <c r="I86" s="175"/>
      <c r="J86" s="175"/>
      <c r="K86" s="175"/>
    </row>
    <row r="87" spans="1:11" ht="15.75" customHeight="1">
      <c r="A87" s="175"/>
      <c r="B87" s="175"/>
      <c r="C87" s="175"/>
      <c r="D87" s="175"/>
      <c r="E87" s="175"/>
      <c r="F87" s="175"/>
      <c r="G87" s="175"/>
      <c r="H87" s="175"/>
      <c r="I87" s="175"/>
      <c r="J87" s="175"/>
      <c r="K87" s="175"/>
    </row>
    <row r="88" spans="1:11" ht="15.75" customHeight="1">
      <c r="A88" s="175"/>
      <c r="B88" s="175"/>
      <c r="C88" s="175"/>
      <c r="D88" s="175"/>
      <c r="E88" s="175"/>
      <c r="F88" s="175"/>
      <c r="G88" s="175"/>
      <c r="H88" s="175"/>
      <c r="I88" s="175"/>
      <c r="J88" s="175"/>
      <c r="K88" s="175"/>
    </row>
    <row r="89" spans="1:11" ht="15.75" customHeight="1">
      <c r="A89" s="175"/>
      <c r="B89" s="175"/>
      <c r="C89" s="175"/>
      <c r="D89" s="175"/>
      <c r="E89" s="175"/>
      <c r="F89" s="175"/>
      <c r="G89" s="175"/>
      <c r="H89" s="175"/>
      <c r="I89" s="175"/>
      <c r="J89" s="175"/>
      <c r="K89" s="175"/>
    </row>
    <row r="90" spans="1:11" ht="15.75" customHeight="1">
      <c r="A90" s="175"/>
      <c r="B90" s="175"/>
      <c r="C90" s="175"/>
      <c r="D90" s="175"/>
      <c r="E90" s="175"/>
      <c r="F90" s="175"/>
      <c r="G90" s="175"/>
      <c r="H90" s="175"/>
      <c r="I90" s="175"/>
      <c r="J90" s="175"/>
      <c r="K90" s="175"/>
    </row>
    <row r="91" spans="1:11" ht="15.75" customHeight="1">
      <c r="A91" s="175"/>
      <c r="B91" s="175"/>
      <c r="C91" s="175"/>
      <c r="D91" s="175"/>
      <c r="E91" s="175"/>
      <c r="F91" s="175"/>
      <c r="G91" s="175"/>
      <c r="H91" s="175"/>
      <c r="I91" s="175"/>
      <c r="J91" s="175"/>
      <c r="K91" s="175"/>
    </row>
    <row r="92" spans="1:11" ht="15.75" customHeight="1">
      <c r="A92" s="175"/>
      <c r="B92" s="175"/>
      <c r="C92" s="175"/>
      <c r="D92" s="175"/>
      <c r="E92" s="175"/>
      <c r="F92" s="175"/>
      <c r="G92" s="175"/>
      <c r="H92" s="175"/>
      <c r="I92" s="175"/>
      <c r="J92" s="175"/>
      <c r="K92" s="175"/>
    </row>
    <row r="93" spans="1:11" ht="15.75" customHeight="1">
      <c r="A93" s="175"/>
      <c r="B93" s="175"/>
      <c r="C93" s="175"/>
      <c r="D93" s="175"/>
      <c r="E93" s="175"/>
      <c r="F93" s="175"/>
      <c r="G93" s="175"/>
      <c r="H93" s="175"/>
      <c r="I93" s="175"/>
      <c r="J93" s="175"/>
      <c r="K93" s="175"/>
    </row>
    <row r="94" spans="1:11" ht="15.75" customHeight="1">
      <c r="A94" s="175"/>
      <c r="B94" s="175"/>
      <c r="C94" s="175"/>
      <c r="D94" s="175"/>
      <c r="E94" s="175"/>
      <c r="F94" s="175"/>
      <c r="G94" s="175"/>
      <c r="H94" s="175"/>
      <c r="I94" s="175"/>
      <c r="J94" s="175"/>
      <c r="K94" s="175"/>
    </row>
    <row r="95" spans="1:11" ht="15.75" customHeight="1">
      <c r="A95" s="175"/>
      <c r="B95" s="175"/>
      <c r="C95" s="175"/>
      <c r="D95" s="175"/>
      <c r="E95" s="175"/>
      <c r="F95" s="175"/>
      <c r="G95" s="175"/>
      <c r="H95" s="175"/>
      <c r="I95" s="175"/>
      <c r="J95" s="175"/>
      <c r="K95" s="175"/>
    </row>
    <row r="96" spans="1:11" ht="15.75" customHeight="1">
      <c r="A96" s="175"/>
      <c r="B96" s="175"/>
      <c r="C96" s="175"/>
      <c r="D96" s="175"/>
      <c r="E96" s="175"/>
      <c r="F96" s="175"/>
      <c r="G96" s="175"/>
      <c r="H96" s="175"/>
      <c r="I96" s="175"/>
      <c r="J96" s="175"/>
      <c r="K96" s="175"/>
    </row>
    <row r="97" spans="1:11" ht="15.75" customHeight="1">
      <c r="A97" s="175"/>
      <c r="B97" s="175"/>
      <c r="C97" s="175"/>
      <c r="D97" s="175"/>
      <c r="E97" s="175"/>
      <c r="F97" s="175"/>
      <c r="G97" s="175"/>
      <c r="H97" s="175"/>
      <c r="I97" s="175"/>
      <c r="J97" s="175"/>
      <c r="K97" s="175"/>
    </row>
    <row r="98" spans="1:11" ht="15.75" customHeight="1">
      <c r="A98" s="175"/>
      <c r="B98" s="175"/>
      <c r="C98" s="175"/>
      <c r="D98" s="175"/>
      <c r="E98" s="175"/>
      <c r="F98" s="175"/>
      <c r="G98" s="175"/>
      <c r="H98" s="175"/>
      <c r="I98" s="175"/>
      <c r="J98" s="175"/>
      <c r="K98" s="175"/>
    </row>
    <row r="99" spans="1:11" ht="15.75" customHeight="1">
      <c r="A99" s="175"/>
      <c r="B99" s="175"/>
      <c r="C99" s="175"/>
      <c r="D99" s="175"/>
      <c r="E99" s="175"/>
      <c r="F99" s="175"/>
      <c r="G99" s="175"/>
      <c r="H99" s="175"/>
      <c r="I99" s="175"/>
      <c r="J99" s="175"/>
      <c r="K99" s="175"/>
    </row>
    <row r="100" spans="1:11" ht="15.75" customHeight="1">
      <c r="A100" s="175"/>
      <c r="B100" s="175"/>
      <c r="C100" s="175"/>
      <c r="D100" s="175"/>
      <c r="E100" s="175"/>
      <c r="F100" s="175"/>
      <c r="G100" s="175"/>
      <c r="H100" s="175"/>
      <c r="I100" s="175"/>
      <c r="J100" s="175"/>
      <c r="K100" s="175"/>
    </row>
    <row r="101" spans="1:11" ht="15.75" customHeight="1">
      <c r="A101" s="175"/>
      <c r="B101" s="175"/>
      <c r="C101" s="175"/>
      <c r="D101" s="175"/>
      <c r="E101" s="175"/>
      <c r="F101" s="175"/>
      <c r="G101" s="175"/>
      <c r="H101" s="175"/>
      <c r="I101" s="175"/>
      <c r="J101" s="175"/>
      <c r="K101" s="175"/>
    </row>
    <row r="102" spans="1:11" ht="15.75" customHeight="1">
      <c r="A102" s="175"/>
      <c r="B102" s="175"/>
      <c r="C102" s="175"/>
      <c r="D102" s="175"/>
      <c r="E102" s="175"/>
      <c r="F102" s="175"/>
      <c r="G102" s="175"/>
      <c r="H102" s="175"/>
      <c r="I102" s="175"/>
      <c r="J102" s="175"/>
      <c r="K102" s="175"/>
    </row>
    <row r="103" spans="1:11" ht="15.75" customHeight="1">
      <c r="A103" s="175"/>
      <c r="B103" s="175"/>
      <c r="C103" s="175"/>
      <c r="D103" s="175"/>
      <c r="E103" s="175"/>
      <c r="F103" s="175"/>
      <c r="G103" s="175"/>
      <c r="H103" s="175"/>
      <c r="I103" s="175"/>
      <c r="J103" s="175"/>
      <c r="K103" s="175"/>
    </row>
    <row r="104" spans="1:11" ht="15.75" customHeight="1">
      <c r="A104" s="175"/>
      <c r="B104" s="175"/>
      <c r="C104" s="175"/>
      <c r="D104" s="175"/>
      <c r="E104" s="175"/>
      <c r="F104" s="175"/>
      <c r="G104" s="175"/>
      <c r="H104" s="175"/>
      <c r="I104" s="175"/>
      <c r="J104" s="175"/>
      <c r="K104" s="175"/>
    </row>
    <row r="105" spans="1:11" ht="15.75" customHeight="1">
      <c r="A105" s="175"/>
      <c r="B105" s="175"/>
      <c r="C105" s="175"/>
      <c r="D105" s="175"/>
      <c r="E105" s="175"/>
      <c r="F105" s="175"/>
      <c r="G105" s="175"/>
      <c r="H105" s="175"/>
      <c r="I105" s="175"/>
      <c r="J105" s="175"/>
      <c r="K105" s="175"/>
    </row>
    <row r="106" spans="1:11" ht="15.75" customHeight="1">
      <c r="A106" s="175"/>
      <c r="B106" s="175"/>
      <c r="C106" s="175"/>
      <c r="D106" s="175"/>
      <c r="E106" s="175"/>
      <c r="F106" s="175"/>
      <c r="G106" s="175"/>
      <c r="H106" s="175"/>
      <c r="I106" s="175"/>
      <c r="J106" s="175"/>
      <c r="K106" s="175"/>
    </row>
    <row r="107" spans="1:11" ht="15.75" customHeight="1">
      <c r="A107" s="175"/>
      <c r="B107" s="175"/>
      <c r="C107" s="175"/>
      <c r="D107" s="175"/>
      <c r="E107" s="175"/>
      <c r="F107" s="175"/>
      <c r="G107" s="175"/>
      <c r="H107" s="175"/>
      <c r="I107" s="175"/>
      <c r="J107" s="175"/>
      <c r="K107" s="175"/>
    </row>
    <row r="108" spans="1:11" ht="15.75" customHeight="1">
      <c r="A108" s="175"/>
      <c r="B108" s="175"/>
      <c r="C108" s="175"/>
      <c r="D108" s="175"/>
      <c r="E108" s="175"/>
      <c r="F108" s="175"/>
      <c r="G108" s="175"/>
      <c r="H108" s="175"/>
      <c r="I108" s="175"/>
      <c r="J108" s="175"/>
      <c r="K108" s="175"/>
    </row>
    <row r="109" spans="1:11" ht="15.75" customHeight="1">
      <c r="A109" s="175"/>
      <c r="B109" s="175"/>
      <c r="C109" s="175"/>
      <c r="D109" s="175"/>
      <c r="E109" s="175"/>
      <c r="F109" s="175"/>
      <c r="G109" s="175"/>
      <c r="H109" s="175"/>
      <c r="I109" s="175"/>
      <c r="J109" s="175"/>
      <c r="K109" s="175"/>
    </row>
    <row r="110" spans="1:11" ht="15.75" customHeight="1">
      <c r="A110" s="175"/>
      <c r="B110" s="175"/>
      <c r="C110" s="175"/>
      <c r="D110" s="175"/>
      <c r="E110" s="175"/>
      <c r="F110" s="175"/>
      <c r="G110" s="175"/>
      <c r="H110" s="175"/>
      <c r="I110" s="175"/>
      <c r="J110" s="175"/>
      <c r="K110" s="175"/>
    </row>
    <row r="111" spans="1:11" ht="15.75" customHeight="1">
      <c r="A111" s="175"/>
      <c r="B111" s="175"/>
      <c r="C111" s="175"/>
      <c r="D111" s="175"/>
      <c r="E111" s="175"/>
      <c r="F111" s="175"/>
      <c r="G111" s="175"/>
      <c r="H111" s="175"/>
      <c r="I111" s="175"/>
      <c r="J111" s="175"/>
      <c r="K111" s="175"/>
    </row>
    <row r="112" spans="1:11" ht="15.75" customHeight="1">
      <c r="A112" s="175"/>
      <c r="B112" s="175"/>
      <c r="C112" s="175"/>
      <c r="D112" s="175"/>
      <c r="E112" s="175"/>
      <c r="F112" s="175"/>
      <c r="G112" s="175"/>
      <c r="H112" s="175"/>
      <c r="I112" s="175"/>
      <c r="J112" s="175"/>
      <c r="K112" s="175"/>
    </row>
    <row r="113" spans="1:11" ht="15.75" customHeight="1">
      <c r="A113" s="175"/>
      <c r="B113" s="175"/>
      <c r="C113" s="175"/>
      <c r="D113" s="175"/>
      <c r="E113" s="175"/>
      <c r="F113" s="175"/>
      <c r="G113" s="175"/>
      <c r="H113" s="175"/>
      <c r="I113" s="175"/>
      <c r="J113" s="175"/>
      <c r="K113" s="175"/>
    </row>
    <row r="114" spans="1:11" ht="15.75" customHeight="1">
      <c r="A114" s="175"/>
      <c r="B114" s="175"/>
      <c r="C114" s="175"/>
      <c r="D114" s="175"/>
      <c r="E114" s="175"/>
      <c r="F114" s="175"/>
      <c r="G114" s="175"/>
      <c r="H114" s="175"/>
      <c r="I114" s="175"/>
      <c r="J114" s="175"/>
      <c r="K114" s="175"/>
    </row>
    <row r="115" spans="1:11" ht="15.75" customHeight="1">
      <c r="A115" s="175"/>
      <c r="B115" s="175"/>
      <c r="C115" s="175"/>
      <c r="D115" s="175"/>
      <c r="E115" s="175"/>
      <c r="F115" s="175"/>
      <c r="G115" s="175"/>
      <c r="H115" s="175"/>
      <c r="I115" s="175"/>
      <c r="J115" s="175"/>
      <c r="K115" s="175"/>
    </row>
    <row r="116" spans="1:11" ht="15.75" customHeight="1">
      <c r="A116" s="175"/>
      <c r="B116" s="175"/>
      <c r="C116" s="175"/>
      <c r="D116" s="175"/>
      <c r="E116" s="175"/>
      <c r="F116" s="175"/>
      <c r="G116" s="175"/>
      <c r="H116" s="175"/>
      <c r="I116" s="175"/>
      <c r="J116" s="175"/>
      <c r="K116" s="175"/>
    </row>
    <row r="117" spans="1:11" ht="15.75" customHeight="1">
      <c r="A117" s="175"/>
      <c r="B117" s="175"/>
      <c r="C117" s="175"/>
      <c r="D117" s="175"/>
      <c r="E117" s="175"/>
      <c r="F117" s="175"/>
      <c r="G117" s="175"/>
      <c r="H117" s="175"/>
      <c r="I117" s="175"/>
      <c r="J117" s="175"/>
      <c r="K117" s="175"/>
    </row>
    <row r="118" spans="1:11" ht="15.75" customHeight="1">
      <c r="A118" s="175"/>
      <c r="B118" s="175"/>
      <c r="C118" s="175"/>
      <c r="D118" s="175"/>
      <c r="E118" s="175"/>
      <c r="F118" s="175"/>
      <c r="G118" s="175"/>
      <c r="H118" s="175"/>
      <c r="I118" s="175"/>
      <c r="J118" s="175"/>
      <c r="K118" s="175"/>
    </row>
    <row r="119" spans="1:11" ht="15.75" customHeight="1">
      <c r="A119" s="175"/>
      <c r="B119" s="175"/>
      <c r="C119" s="175"/>
      <c r="D119" s="175"/>
      <c r="E119" s="175"/>
      <c r="F119" s="175"/>
      <c r="G119" s="175"/>
      <c r="H119" s="175"/>
      <c r="I119" s="175"/>
      <c r="J119" s="175"/>
      <c r="K119" s="175"/>
    </row>
    <row r="120" spans="1:11" ht="15.75" customHeight="1">
      <c r="A120" s="175"/>
      <c r="B120" s="175"/>
      <c r="C120" s="175"/>
      <c r="D120" s="175"/>
      <c r="E120" s="175"/>
      <c r="F120" s="175"/>
      <c r="G120" s="175"/>
      <c r="H120" s="175"/>
      <c r="I120" s="175"/>
      <c r="J120" s="175"/>
      <c r="K120" s="175"/>
    </row>
    <row r="121" spans="1:11" ht="15.75" customHeight="1">
      <c r="A121" s="175"/>
      <c r="B121" s="175"/>
      <c r="C121" s="175"/>
      <c r="D121" s="175"/>
      <c r="E121" s="175"/>
      <c r="F121" s="175"/>
      <c r="G121" s="175"/>
      <c r="H121" s="175"/>
      <c r="I121" s="175"/>
      <c r="J121" s="175"/>
      <c r="K121" s="175"/>
    </row>
    <row r="122" spans="1:11" ht="15.75" customHeight="1">
      <c r="A122" s="175"/>
      <c r="B122" s="175"/>
      <c r="C122" s="175"/>
      <c r="D122" s="175"/>
      <c r="E122" s="175"/>
      <c r="F122" s="175"/>
      <c r="G122" s="175"/>
      <c r="H122" s="175"/>
      <c r="I122" s="175"/>
      <c r="J122" s="175"/>
      <c r="K122" s="175"/>
    </row>
    <row r="123" spans="1:11" ht="15.75" customHeight="1">
      <c r="A123" s="175"/>
      <c r="B123" s="175"/>
      <c r="C123" s="175"/>
      <c r="D123" s="175"/>
      <c r="E123" s="175"/>
      <c r="F123" s="175"/>
      <c r="G123" s="175"/>
      <c r="H123" s="175"/>
      <c r="I123" s="175"/>
      <c r="J123" s="175"/>
      <c r="K123" s="175"/>
    </row>
    <row r="124" spans="1:11" ht="15.75" customHeight="1">
      <c r="A124" s="175"/>
      <c r="B124" s="175"/>
      <c r="C124" s="175"/>
      <c r="D124" s="175"/>
      <c r="E124" s="175"/>
      <c r="F124" s="175"/>
      <c r="G124" s="175"/>
      <c r="H124" s="175"/>
      <c r="I124" s="175"/>
      <c r="J124" s="175"/>
      <c r="K124" s="175"/>
    </row>
    <row r="125" spans="1:11" ht="15.75" customHeight="1">
      <c r="A125" s="175"/>
      <c r="B125" s="175"/>
      <c r="C125" s="175"/>
      <c r="D125" s="175"/>
      <c r="E125" s="175"/>
      <c r="F125" s="175"/>
      <c r="G125" s="175"/>
      <c r="H125" s="175"/>
      <c r="I125" s="175"/>
      <c r="J125" s="175"/>
      <c r="K125" s="175"/>
    </row>
    <row r="126" spans="1:11" ht="15.75" customHeight="1">
      <c r="A126" s="175"/>
      <c r="B126" s="175"/>
      <c r="C126" s="175"/>
      <c r="D126" s="175"/>
      <c r="E126" s="175"/>
      <c r="F126" s="175"/>
      <c r="G126" s="175"/>
      <c r="H126" s="175"/>
      <c r="I126" s="175"/>
      <c r="J126" s="175"/>
      <c r="K126" s="175"/>
    </row>
    <row r="127" spans="1:11" ht="15.75" customHeight="1">
      <c r="A127" s="175"/>
      <c r="B127" s="175"/>
      <c r="C127" s="175"/>
      <c r="D127" s="175"/>
      <c r="E127" s="175"/>
      <c r="F127" s="175"/>
      <c r="G127" s="175"/>
      <c r="H127" s="175"/>
      <c r="I127" s="175"/>
      <c r="J127" s="175"/>
      <c r="K127" s="175"/>
    </row>
    <row r="128" spans="1:11" ht="15.75" customHeight="1">
      <c r="A128" s="175"/>
      <c r="B128" s="175"/>
      <c r="C128" s="175"/>
      <c r="D128" s="175"/>
      <c r="E128" s="175"/>
      <c r="F128" s="175"/>
      <c r="G128" s="175"/>
      <c r="H128" s="175"/>
      <c r="I128" s="175"/>
      <c r="J128" s="175"/>
      <c r="K128" s="175"/>
    </row>
    <row r="129" spans="1:11" ht="15.75" customHeight="1">
      <c r="A129" s="175"/>
      <c r="B129" s="175"/>
      <c r="C129" s="175"/>
      <c r="D129" s="175"/>
      <c r="E129" s="175"/>
      <c r="F129" s="175"/>
      <c r="G129" s="175"/>
      <c r="H129" s="175"/>
      <c r="I129" s="175"/>
      <c r="J129" s="175"/>
      <c r="K129" s="175"/>
    </row>
    <row r="130" spans="1:11" ht="15.75" customHeight="1">
      <c r="A130" s="175"/>
      <c r="B130" s="175"/>
      <c r="C130" s="175"/>
      <c r="D130" s="175"/>
      <c r="E130" s="175"/>
      <c r="F130" s="175"/>
      <c r="G130" s="175"/>
      <c r="H130" s="175"/>
      <c r="I130" s="175"/>
      <c r="J130" s="175"/>
      <c r="K130" s="175"/>
    </row>
    <row r="131" spans="1:11" ht="15.75" customHeight="1">
      <c r="A131" s="175"/>
      <c r="B131" s="175"/>
      <c r="C131" s="175"/>
      <c r="D131" s="175"/>
      <c r="E131" s="175"/>
      <c r="F131" s="175"/>
      <c r="G131" s="175"/>
      <c r="H131" s="175"/>
      <c r="I131" s="175"/>
      <c r="J131" s="175"/>
      <c r="K131" s="175"/>
    </row>
    <row r="132" spans="1:11" ht="15.75" customHeight="1">
      <c r="A132" s="175"/>
      <c r="B132" s="175"/>
      <c r="C132" s="175"/>
      <c r="D132" s="175"/>
      <c r="E132" s="175"/>
      <c r="F132" s="175"/>
      <c r="G132" s="175"/>
      <c r="H132" s="175"/>
      <c r="I132" s="175"/>
      <c r="J132" s="175"/>
      <c r="K132" s="175"/>
    </row>
    <row r="133" spans="1:11" ht="15.75" customHeight="1">
      <c r="A133" s="175"/>
      <c r="B133" s="175"/>
      <c r="C133" s="175"/>
      <c r="D133" s="175"/>
      <c r="E133" s="175"/>
      <c r="F133" s="175"/>
      <c r="G133" s="175"/>
      <c r="H133" s="175"/>
      <c r="I133" s="175"/>
      <c r="J133" s="175"/>
      <c r="K133" s="175"/>
    </row>
    <row r="134" spans="1:11" ht="15.75" customHeight="1">
      <c r="A134" s="175"/>
      <c r="B134" s="175"/>
      <c r="C134" s="175"/>
      <c r="D134" s="175"/>
      <c r="E134" s="175"/>
      <c r="F134" s="175"/>
      <c r="G134" s="175"/>
      <c r="H134" s="175"/>
      <c r="I134" s="175"/>
      <c r="J134" s="175"/>
      <c r="K134" s="175"/>
    </row>
    <row r="135" spans="1:11" ht="15.75" customHeight="1">
      <c r="A135" s="175"/>
      <c r="B135" s="175"/>
      <c r="C135" s="175"/>
      <c r="D135" s="175"/>
      <c r="E135" s="175"/>
      <c r="F135" s="175"/>
      <c r="G135" s="175"/>
      <c r="H135" s="175"/>
      <c r="I135" s="175"/>
      <c r="J135" s="175"/>
      <c r="K135" s="175"/>
    </row>
    <row r="136" spans="1:11" ht="15.75" customHeight="1">
      <c r="A136" s="175"/>
      <c r="B136" s="175"/>
      <c r="C136" s="175"/>
      <c r="D136" s="175"/>
      <c r="E136" s="175"/>
      <c r="F136" s="175"/>
      <c r="G136" s="175"/>
      <c r="H136" s="175"/>
      <c r="I136" s="175"/>
      <c r="J136" s="175"/>
      <c r="K136" s="175"/>
    </row>
    <row r="137" spans="1:11" ht="15.75" customHeight="1">
      <c r="A137" s="175"/>
      <c r="B137" s="175"/>
      <c r="C137" s="175"/>
      <c r="D137" s="175"/>
      <c r="E137" s="175"/>
      <c r="F137" s="175"/>
      <c r="G137" s="175"/>
      <c r="H137" s="175"/>
      <c r="I137" s="175"/>
      <c r="J137" s="175"/>
      <c r="K137" s="175"/>
    </row>
    <row r="138" spans="1:11" ht="15.75" customHeight="1">
      <c r="A138" s="175"/>
      <c r="B138" s="175"/>
      <c r="C138" s="175"/>
      <c r="D138" s="175"/>
      <c r="E138" s="175"/>
      <c r="F138" s="175"/>
      <c r="G138" s="175"/>
      <c r="H138" s="175"/>
      <c r="I138" s="175"/>
      <c r="J138" s="175"/>
      <c r="K138" s="175"/>
    </row>
    <row r="139" spans="1:11" ht="15.75" customHeight="1">
      <c r="A139" s="175"/>
      <c r="B139" s="175"/>
      <c r="C139" s="175"/>
      <c r="D139" s="175"/>
      <c r="E139" s="175"/>
      <c r="F139" s="175"/>
      <c r="G139" s="175"/>
      <c r="H139" s="175"/>
      <c r="I139" s="175"/>
      <c r="J139" s="175"/>
      <c r="K139" s="175"/>
    </row>
    <row r="140" spans="1:11" ht="15.75" customHeight="1">
      <c r="A140" s="175"/>
      <c r="B140" s="175"/>
      <c r="C140" s="175"/>
      <c r="D140" s="175"/>
      <c r="E140" s="175"/>
      <c r="F140" s="175"/>
      <c r="G140" s="175"/>
      <c r="H140" s="175"/>
      <c r="I140" s="175"/>
      <c r="J140" s="175"/>
      <c r="K140" s="175"/>
    </row>
    <row r="141" spans="1:11" ht="15.75" customHeight="1">
      <c r="A141" s="175"/>
      <c r="B141" s="175"/>
      <c r="C141" s="175"/>
      <c r="D141" s="175"/>
      <c r="E141" s="175"/>
      <c r="F141" s="175"/>
      <c r="G141" s="175"/>
      <c r="H141" s="175"/>
      <c r="I141" s="175"/>
      <c r="J141" s="175"/>
      <c r="K141" s="175"/>
    </row>
    <row r="142" spans="1:11" ht="15.75" customHeight="1">
      <c r="A142" s="175"/>
      <c r="B142" s="175"/>
      <c r="C142" s="175"/>
      <c r="D142" s="175"/>
      <c r="E142" s="175"/>
      <c r="F142" s="175"/>
      <c r="G142" s="175"/>
      <c r="H142" s="175"/>
      <c r="I142" s="175"/>
      <c r="J142" s="175"/>
      <c r="K142" s="175"/>
    </row>
    <row r="143" spans="1:11" ht="15.75" customHeight="1">
      <c r="A143" s="175"/>
      <c r="B143" s="175"/>
      <c r="C143" s="175"/>
      <c r="D143" s="175"/>
      <c r="E143" s="175"/>
      <c r="F143" s="175"/>
      <c r="G143" s="175"/>
      <c r="H143" s="175"/>
      <c r="I143" s="175"/>
      <c r="J143" s="175"/>
      <c r="K143" s="175"/>
    </row>
    <row r="144" spans="1:11" ht="15.75" customHeight="1">
      <c r="A144" s="175"/>
      <c r="B144" s="175"/>
      <c r="C144" s="175"/>
      <c r="D144" s="175"/>
      <c r="E144" s="175"/>
      <c r="F144" s="175"/>
      <c r="G144" s="175"/>
      <c r="H144" s="175"/>
      <c r="I144" s="175"/>
      <c r="J144" s="175"/>
      <c r="K144" s="175"/>
    </row>
    <row r="145" spans="1:11" ht="15.75" customHeight="1">
      <c r="A145" s="175"/>
      <c r="B145" s="175"/>
      <c r="C145" s="175"/>
      <c r="D145" s="175"/>
      <c r="E145" s="175"/>
      <c r="F145" s="175"/>
      <c r="G145" s="175"/>
      <c r="H145" s="175"/>
      <c r="I145" s="175"/>
      <c r="J145" s="175"/>
      <c r="K145" s="175"/>
    </row>
    <row r="146" spans="1:11" ht="15.75" customHeight="1">
      <c r="A146" s="175"/>
      <c r="B146" s="175"/>
      <c r="C146" s="175"/>
      <c r="D146" s="175"/>
      <c r="E146" s="175"/>
      <c r="F146" s="175"/>
      <c r="G146" s="175"/>
      <c r="H146" s="175"/>
      <c r="I146" s="175"/>
      <c r="J146" s="175"/>
      <c r="K146" s="175"/>
    </row>
    <row r="147" spans="1:11" ht="15.75" customHeight="1">
      <c r="A147" s="175"/>
      <c r="B147" s="175"/>
      <c r="C147" s="175"/>
      <c r="D147" s="175"/>
      <c r="E147" s="175"/>
      <c r="F147" s="175"/>
      <c r="G147" s="175"/>
      <c r="H147" s="175"/>
      <c r="I147" s="175"/>
      <c r="J147" s="175"/>
      <c r="K147" s="175"/>
    </row>
    <row r="148" spans="1:11" ht="15.75" customHeight="1">
      <c r="A148" s="175"/>
      <c r="B148" s="175"/>
      <c r="C148" s="175"/>
      <c r="D148" s="175"/>
      <c r="E148" s="175"/>
      <c r="F148" s="175"/>
      <c r="G148" s="175"/>
      <c r="H148" s="175"/>
      <c r="I148" s="175"/>
      <c r="J148" s="175"/>
      <c r="K148" s="175"/>
    </row>
    <row r="149" spans="1:11" ht="15.75" customHeight="1">
      <c r="A149" s="175"/>
      <c r="B149" s="175"/>
      <c r="C149" s="175"/>
      <c r="D149" s="175"/>
      <c r="E149" s="175"/>
      <c r="F149" s="175"/>
      <c r="G149" s="175"/>
      <c r="H149" s="175"/>
      <c r="I149" s="175"/>
      <c r="J149" s="175"/>
      <c r="K149" s="175"/>
    </row>
    <row r="150" spans="1:11" ht="15.75" customHeight="1">
      <c r="A150" s="175"/>
      <c r="B150" s="175"/>
      <c r="C150" s="175"/>
      <c r="D150" s="175"/>
      <c r="E150" s="175"/>
      <c r="F150" s="175"/>
      <c r="G150" s="175"/>
      <c r="H150" s="175"/>
      <c r="I150" s="175"/>
      <c r="J150" s="175"/>
      <c r="K150" s="175"/>
    </row>
    <row r="151" spans="1:11" ht="15.75" customHeight="1">
      <c r="A151" s="175"/>
      <c r="B151" s="175"/>
      <c r="C151" s="175"/>
      <c r="D151" s="175"/>
      <c r="E151" s="175"/>
      <c r="F151" s="175"/>
      <c r="G151" s="175"/>
      <c r="H151" s="175"/>
      <c r="I151" s="175"/>
      <c r="J151" s="175"/>
      <c r="K151" s="175"/>
    </row>
    <row r="152" spans="1:11" ht="15.75" customHeight="1">
      <c r="A152" s="175"/>
      <c r="B152" s="175"/>
      <c r="C152" s="175"/>
      <c r="D152" s="175"/>
      <c r="E152" s="175"/>
      <c r="F152" s="175"/>
      <c r="G152" s="175"/>
      <c r="H152" s="175"/>
      <c r="I152" s="175"/>
      <c r="J152" s="175"/>
      <c r="K152" s="175"/>
    </row>
    <row r="153" spans="1:11" ht="15.75" customHeight="1">
      <c r="A153" s="175"/>
      <c r="B153" s="175"/>
      <c r="C153" s="175"/>
      <c r="D153" s="175"/>
      <c r="E153" s="175"/>
      <c r="F153" s="175"/>
      <c r="G153" s="175"/>
      <c r="H153" s="175"/>
      <c r="I153" s="175"/>
      <c r="J153" s="175"/>
      <c r="K153" s="175"/>
    </row>
    <row r="154" spans="1:11" ht="15.75" customHeight="1">
      <c r="A154" s="175"/>
      <c r="B154" s="175"/>
      <c r="C154" s="175"/>
      <c r="D154" s="175"/>
      <c r="E154" s="175"/>
      <c r="F154" s="175"/>
      <c r="G154" s="175"/>
      <c r="H154" s="175"/>
      <c r="I154" s="175"/>
      <c r="J154" s="175"/>
      <c r="K154" s="175"/>
    </row>
    <row r="155" spans="1:11" ht="15.75" customHeight="1">
      <c r="A155" s="175"/>
      <c r="B155" s="175"/>
      <c r="C155" s="175"/>
      <c r="D155" s="175"/>
      <c r="E155" s="175"/>
      <c r="F155" s="175"/>
      <c r="G155" s="175"/>
      <c r="H155" s="175"/>
      <c r="I155" s="175"/>
      <c r="J155" s="175"/>
      <c r="K155" s="175"/>
    </row>
    <row r="156" spans="1:11" ht="15.75" customHeight="1">
      <c r="A156" s="175"/>
      <c r="B156" s="175"/>
      <c r="C156" s="175"/>
      <c r="D156" s="175"/>
      <c r="E156" s="175"/>
      <c r="F156" s="175"/>
      <c r="G156" s="175"/>
      <c r="H156" s="175"/>
      <c r="I156" s="175"/>
      <c r="J156" s="175"/>
      <c r="K156" s="175"/>
    </row>
    <row r="157" spans="1:11" ht="15.75" customHeight="1">
      <c r="A157" s="175"/>
      <c r="B157" s="175"/>
      <c r="C157" s="175"/>
      <c r="D157" s="175"/>
      <c r="E157" s="175"/>
      <c r="F157" s="175"/>
      <c r="G157" s="175"/>
      <c r="H157" s="175"/>
      <c r="I157" s="175"/>
      <c r="J157" s="175"/>
      <c r="K157" s="175"/>
    </row>
    <row r="158" spans="1:11" ht="15.75" customHeight="1">
      <c r="A158" s="175"/>
      <c r="B158" s="175"/>
      <c r="C158" s="175"/>
      <c r="D158" s="175"/>
      <c r="E158" s="175"/>
      <c r="F158" s="175"/>
      <c r="G158" s="175"/>
      <c r="H158" s="175"/>
      <c r="I158" s="175"/>
      <c r="J158" s="175"/>
      <c r="K158" s="175"/>
    </row>
    <row r="159" spans="1:11" ht="15.75" customHeight="1">
      <c r="A159" s="175"/>
      <c r="B159" s="175"/>
      <c r="C159" s="175"/>
      <c r="D159" s="175"/>
      <c r="E159" s="175"/>
      <c r="F159" s="175"/>
      <c r="G159" s="175"/>
      <c r="H159" s="175"/>
      <c r="I159" s="175"/>
      <c r="J159" s="175"/>
      <c r="K159" s="175"/>
    </row>
    <row r="160" spans="1:11" ht="15.75" customHeight="1">
      <c r="A160" s="175"/>
      <c r="B160" s="175"/>
      <c r="C160" s="175"/>
      <c r="D160" s="175"/>
      <c r="E160" s="175"/>
      <c r="F160" s="175"/>
      <c r="G160" s="175"/>
      <c r="H160" s="175"/>
      <c r="I160" s="175"/>
      <c r="J160" s="175"/>
      <c r="K160" s="175"/>
    </row>
    <row r="161" spans="1:11" ht="15.75" customHeight="1">
      <c r="A161" s="175"/>
      <c r="B161" s="175"/>
      <c r="C161" s="175"/>
      <c r="D161" s="175"/>
      <c r="E161" s="175"/>
      <c r="F161" s="175"/>
      <c r="G161" s="175"/>
      <c r="H161" s="175"/>
      <c r="I161" s="175"/>
      <c r="J161" s="175"/>
      <c r="K161" s="175"/>
    </row>
    <row r="162" spans="1:11" ht="15.75" customHeight="1">
      <c r="A162" s="175"/>
      <c r="B162" s="175"/>
      <c r="C162" s="175"/>
      <c r="D162" s="175"/>
      <c r="E162" s="175"/>
      <c r="F162" s="175"/>
      <c r="G162" s="175"/>
      <c r="H162" s="175"/>
      <c r="I162" s="175"/>
      <c r="J162" s="175"/>
      <c r="K162" s="175"/>
    </row>
    <row r="163" spans="1:11" ht="15.75" customHeight="1">
      <c r="A163" s="175"/>
      <c r="B163" s="175"/>
      <c r="C163" s="175"/>
      <c r="D163" s="175"/>
      <c r="E163" s="175"/>
      <c r="F163" s="175"/>
      <c r="G163" s="175"/>
      <c r="H163" s="175"/>
      <c r="I163" s="175"/>
      <c r="J163" s="175"/>
      <c r="K163" s="175"/>
    </row>
    <row r="164" spans="1:11" ht="15.75" customHeight="1">
      <c r="A164" s="175"/>
      <c r="B164" s="175"/>
      <c r="C164" s="175"/>
      <c r="D164" s="175"/>
      <c r="E164" s="175"/>
      <c r="F164" s="175"/>
      <c r="G164" s="175"/>
      <c r="H164" s="175"/>
      <c r="I164" s="175"/>
      <c r="J164" s="175"/>
      <c r="K164" s="175"/>
    </row>
    <row r="165" spans="1:11" ht="15.75" customHeight="1">
      <c r="A165" s="175"/>
      <c r="B165" s="175"/>
      <c r="C165" s="175"/>
      <c r="D165" s="175"/>
      <c r="E165" s="175"/>
      <c r="F165" s="175"/>
      <c r="G165" s="175"/>
      <c r="H165" s="175"/>
      <c r="I165" s="175"/>
      <c r="J165" s="175"/>
      <c r="K165" s="175"/>
    </row>
    <row r="166" spans="1:11" ht="15.75" customHeight="1">
      <c r="A166" s="175"/>
      <c r="B166" s="175"/>
      <c r="C166" s="175"/>
      <c r="D166" s="175"/>
      <c r="E166" s="175"/>
      <c r="F166" s="175"/>
      <c r="G166" s="175"/>
      <c r="H166" s="175"/>
      <c r="I166" s="175"/>
      <c r="J166" s="175"/>
      <c r="K166" s="175"/>
    </row>
    <row r="167" spans="1:11" ht="15.75" customHeight="1">
      <c r="A167" s="175"/>
      <c r="B167" s="175"/>
      <c r="C167" s="175"/>
      <c r="D167" s="175"/>
      <c r="E167" s="175"/>
      <c r="F167" s="175"/>
      <c r="G167" s="175"/>
      <c r="H167" s="175"/>
      <c r="I167" s="175"/>
      <c r="J167" s="175"/>
      <c r="K167" s="175"/>
    </row>
    <row r="168" spans="1:11" ht="15.75" customHeight="1">
      <c r="A168" s="175"/>
      <c r="B168" s="175"/>
      <c r="C168" s="175"/>
      <c r="D168" s="175"/>
      <c r="E168" s="175"/>
      <c r="F168" s="175"/>
      <c r="G168" s="175"/>
      <c r="H168" s="175"/>
      <c r="I168" s="175"/>
      <c r="J168" s="175"/>
      <c r="K168" s="175"/>
    </row>
    <row r="169" spans="1:11" ht="15.75" customHeight="1">
      <c r="A169" s="175"/>
      <c r="B169" s="175"/>
      <c r="C169" s="175"/>
      <c r="D169" s="175"/>
      <c r="E169" s="175"/>
      <c r="F169" s="175"/>
      <c r="G169" s="175"/>
      <c r="H169" s="175"/>
      <c r="I169" s="175"/>
      <c r="J169" s="175"/>
      <c r="K169" s="175"/>
    </row>
    <row r="170" spans="1:11" ht="15.75" customHeight="1">
      <c r="A170" s="175"/>
      <c r="B170" s="175"/>
      <c r="C170" s="175"/>
      <c r="D170" s="175"/>
      <c r="E170" s="175"/>
      <c r="F170" s="175"/>
      <c r="G170" s="175"/>
      <c r="H170" s="175"/>
      <c r="I170" s="175"/>
      <c r="J170" s="175"/>
      <c r="K170" s="175"/>
    </row>
    <row r="171" spans="1:11" ht="15.75" customHeight="1">
      <c r="A171" s="175"/>
      <c r="B171" s="175"/>
      <c r="C171" s="175"/>
      <c r="D171" s="175"/>
      <c r="E171" s="175"/>
      <c r="F171" s="175"/>
      <c r="G171" s="175"/>
      <c r="H171" s="175"/>
      <c r="I171" s="175"/>
      <c r="J171" s="175"/>
      <c r="K171" s="175"/>
    </row>
    <row r="172" spans="1:11" ht="15.75" customHeight="1">
      <c r="A172" s="175"/>
      <c r="B172" s="175"/>
      <c r="C172" s="175"/>
      <c r="D172" s="175"/>
      <c r="E172" s="175"/>
      <c r="F172" s="175"/>
      <c r="G172" s="175"/>
      <c r="H172" s="175"/>
      <c r="I172" s="175"/>
      <c r="J172" s="175"/>
      <c r="K172" s="175"/>
    </row>
    <row r="173" spans="1:11" ht="15.75" customHeight="1">
      <c r="A173" s="175"/>
      <c r="B173" s="175"/>
      <c r="C173" s="175"/>
      <c r="D173" s="175"/>
      <c r="E173" s="175"/>
      <c r="F173" s="175"/>
      <c r="G173" s="175"/>
      <c r="H173" s="175"/>
      <c r="I173" s="175"/>
      <c r="J173" s="175"/>
      <c r="K173" s="175"/>
    </row>
    <row r="174" spans="1:11" ht="15.75" customHeight="1">
      <c r="A174" s="175"/>
      <c r="B174" s="175"/>
      <c r="C174" s="175"/>
      <c r="D174" s="175"/>
      <c r="E174" s="175"/>
      <c r="F174" s="175"/>
      <c r="G174" s="175"/>
      <c r="H174" s="175"/>
      <c r="I174" s="175"/>
      <c r="J174" s="175"/>
      <c r="K174" s="175"/>
    </row>
    <row r="175" spans="1:11" ht="15.75" customHeight="1">
      <c r="A175" s="175"/>
      <c r="B175" s="175"/>
      <c r="C175" s="175"/>
      <c r="D175" s="175"/>
      <c r="E175" s="175"/>
      <c r="F175" s="175"/>
      <c r="G175" s="175"/>
      <c r="H175" s="175"/>
      <c r="I175" s="175"/>
      <c r="J175" s="175"/>
      <c r="K175" s="175"/>
    </row>
    <row r="176" spans="1:11" ht="15.75" customHeight="1">
      <c r="A176" s="175"/>
      <c r="B176" s="175"/>
      <c r="C176" s="175"/>
      <c r="D176" s="175"/>
      <c r="E176" s="175"/>
      <c r="F176" s="175"/>
      <c r="G176" s="175"/>
      <c r="H176" s="175"/>
      <c r="I176" s="175"/>
      <c r="J176" s="175"/>
      <c r="K176" s="175"/>
    </row>
    <row r="177" spans="1:11" ht="15.75" customHeight="1">
      <c r="A177" s="175"/>
      <c r="B177" s="175"/>
      <c r="C177" s="175"/>
      <c r="D177" s="175"/>
      <c r="E177" s="175"/>
      <c r="F177" s="175"/>
      <c r="G177" s="175"/>
      <c r="H177" s="175"/>
      <c r="I177" s="175"/>
      <c r="J177" s="175"/>
      <c r="K177" s="175"/>
    </row>
    <row r="178" spans="1:11" ht="15.75" customHeight="1">
      <c r="A178" s="175"/>
      <c r="B178" s="175"/>
      <c r="C178" s="175"/>
      <c r="D178" s="175"/>
      <c r="E178" s="175"/>
      <c r="F178" s="175"/>
      <c r="G178" s="175"/>
      <c r="H178" s="175"/>
      <c r="I178" s="175"/>
      <c r="J178" s="175"/>
      <c r="K178" s="175"/>
    </row>
    <row r="179" spans="1:11" ht="15.75" customHeight="1">
      <c r="A179" s="175"/>
      <c r="B179" s="175"/>
      <c r="C179" s="175"/>
      <c r="D179" s="175"/>
      <c r="E179" s="175"/>
      <c r="F179" s="175"/>
      <c r="G179" s="175"/>
      <c r="H179" s="175"/>
      <c r="I179" s="175"/>
      <c r="J179" s="175"/>
      <c r="K179" s="175"/>
    </row>
    <row r="180" spans="1:11" ht="15.75" customHeight="1">
      <c r="A180" s="175"/>
      <c r="B180" s="175"/>
      <c r="C180" s="175"/>
      <c r="D180" s="175"/>
      <c r="E180" s="175"/>
      <c r="F180" s="175"/>
      <c r="G180" s="175"/>
      <c r="H180" s="175"/>
      <c r="I180" s="175"/>
      <c r="J180" s="175"/>
      <c r="K180" s="175"/>
    </row>
    <row r="181" spans="1:11" ht="15.75" customHeight="1">
      <c r="A181" s="175"/>
      <c r="B181" s="175"/>
      <c r="C181" s="175"/>
      <c r="D181" s="175"/>
      <c r="E181" s="175"/>
      <c r="F181" s="175"/>
      <c r="G181" s="175"/>
      <c r="H181" s="175"/>
      <c r="I181" s="175"/>
      <c r="J181" s="175"/>
      <c r="K181" s="175"/>
    </row>
    <row r="182" spans="1:11" ht="15.75" customHeight="1">
      <c r="A182" s="175"/>
      <c r="B182" s="175"/>
      <c r="C182" s="175"/>
      <c r="D182" s="175"/>
      <c r="E182" s="175"/>
      <c r="F182" s="175"/>
      <c r="G182" s="175"/>
      <c r="H182" s="175"/>
      <c r="I182" s="175"/>
      <c r="J182" s="175"/>
      <c r="K182" s="175"/>
    </row>
    <row r="183" spans="1:11" ht="15.75" customHeight="1">
      <c r="A183" s="175"/>
      <c r="B183" s="175"/>
      <c r="C183" s="175"/>
      <c r="D183" s="175"/>
      <c r="E183" s="175"/>
      <c r="F183" s="175"/>
      <c r="G183" s="175"/>
      <c r="H183" s="175"/>
      <c r="I183" s="175"/>
      <c r="J183" s="175"/>
      <c r="K183" s="175"/>
    </row>
    <row r="184" spans="1:11" ht="15.75" customHeight="1">
      <c r="A184" s="175"/>
      <c r="B184" s="175"/>
      <c r="C184" s="175"/>
      <c r="D184" s="175"/>
      <c r="E184" s="175"/>
      <c r="F184" s="175"/>
      <c r="G184" s="175"/>
      <c r="H184" s="175"/>
      <c r="I184" s="175"/>
      <c r="J184" s="175"/>
      <c r="K184" s="175"/>
    </row>
    <row r="185" spans="1:11" ht="15.75" customHeight="1">
      <c r="A185" s="175"/>
      <c r="B185" s="175"/>
      <c r="C185" s="175"/>
      <c r="D185" s="175"/>
      <c r="E185" s="175"/>
      <c r="F185" s="175"/>
      <c r="G185" s="175"/>
      <c r="H185" s="175"/>
      <c r="I185" s="175"/>
      <c r="J185" s="175"/>
      <c r="K185" s="175"/>
    </row>
    <row r="186" spans="1:11" ht="15.75" customHeight="1">
      <c r="A186" s="175"/>
      <c r="B186" s="175"/>
      <c r="C186" s="175"/>
      <c r="D186" s="175"/>
      <c r="E186" s="175"/>
      <c r="F186" s="175"/>
      <c r="G186" s="175"/>
      <c r="H186" s="175"/>
      <c r="I186" s="175"/>
      <c r="J186" s="175"/>
      <c r="K186" s="175"/>
    </row>
    <row r="187" spans="1:11" ht="15.75" customHeight="1">
      <c r="A187" s="175"/>
      <c r="B187" s="175"/>
      <c r="C187" s="175"/>
      <c r="D187" s="175"/>
      <c r="E187" s="175"/>
      <c r="F187" s="175"/>
      <c r="G187" s="175"/>
      <c r="H187" s="175"/>
      <c r="I187" s="175"/>
      <c r="J187" s="175"/>
      <c r="K187" s="175"/>
    </row>
    <row r="188" spans="1:11" ht="15.75" customHeight="1">
      <c r="A188" s="175"/>
      <c r="B188" s="175"/>
      <c r="C188" s="175"/>
      <c r="D188" s="175"/>
      <c r="E188" s="175"/>
      <c r="F188" s="175"/>
      <c r="G188" s="175"/>
      <c r="H188" s="175"/>
      <c r="I188" s="175"/>
      <c r="J188" s="175"/>
      <c r="K188" s="175"/>
    </row>
    <row r="189" spans="1:11" ht="15.75" customHeight="1">
      <c r="A189" s="175"/>
      <c r="B189" s="175"/>
      <c r="C189" s="175"/>
      <c r="D189" s="175"/>
      <c r="E189" s="175"/>
      <c r="F189" s="175"/>
      <c r="G189" s="175"/>
      <c r="H189" s="175"/>
      <c r="I189" s="175"/>
      <c r="J189" s="175"/>
      <c r="K189" s="175"/>
    </row>
    <row r="190" spans="1:11" ht="15.75" customHeight="1">
      <c r="A190" s="175"/>
      <c r="B190" s="175"/>
      <c r="C190" s="175"/>
      <c r="D190" s="175"/>
      <c r="E190" s="175"/>
      <c r="F190" s="175"/>
      <c r="G190" s="175"/>
      <c r="H190" s="175"/>
      <c r="I190" s="175"/>
      <c r="J190" s="175"/>
      <c r="K190" s="175"/>
    </row>
    <row r="191" spans="1:11" ht="15.75" customHeight="1">
      <c r="A191" s="175"/>
      <c r="B191" s="175"/>
      <c r="C191" s="175"/>
      <c r="D191" s="175"/>
      <c r="E191" s="175"/>
      <c r="F191" s="175"/>
      <c r="G191" s="175"/>
      <c r="H191" s="175"/>
      <c r="I191" s="175"/>
      <c r="J191" s="175"/>
      <c r="K191" s="175"/>
    </row>
    <row r="192" spans="1:11" ht="15.75" customHeight="1">
      <c r="A192" s="175"/>
      <c r="B192" s="175"/>
      <c r="C192" s="175"/>
      <c r="D192" s="175"/>
      <c r="E192" s="175"/>
      <c r="F192" s="175"/>
      <c r="G192" s="175"/>
      <c r="H192" s="175"/>
      <c r="I192" s="175"/>
      <c r="J192" s="175"/>
      <c r="K192" s="175"/>
    </row>
    <row r="193" spans="1:11" ht="15.75" customHeight="1">
      <c r="A193" s="175"/>
      <c r="B193" s="175"/>
      <c r="C193" s="175"/>
      <c r="D193" s="175"/>
      <c r="E193" s="175"/>
      <c r="F193" s="175"/>
      <c r="G193" s="175"/>
      <c r="H193" s="175"/>
      <c r="I193" s="175"/>
      <c r="J193" s="175"/>
      <c r="K193" s="175"/>
    </row>
    <row r="194" spans="1:11" ht="15.75" customHeight="1">
      <c r="A194" s="175"/>
      <c r="B194" s="175"/>
      <c r="C194" s="175"/>
      <c r="D194" s="175"/>
      <c r="E194" s="175"/>
      <c r="F194" s="175"/>
      <c r="G194" s="175"/>
      <c r="H194" s="175"/>
      <c r="I194" s="175"/>
      <c r="J194" s="175"/>
      <c r="K194" s="175"/>
    </row>
    <row r="195" spans="1:11" ht="15.75" customHeight="1">
      <c r="A195" s="175"/>
      <c r="B195" s="175"/>
      <c r="C195" s="175"/>
      <c r="D195" s="175"/>
      <c r="E195" s="175"/>
      <c r="F195" s="175"/>
      <c r="G195" s="175"/>
      <c r="H195" s="175"/>
      <c r="I195" s="175"/>
      <c r="J195" s="175"/>
      <c r="K195" s="175"/>
    </row>
    <row r="196" spans="1:11" ht="15.75" customHeight="1">
      <c r="A196" s="175"/>
      <c r="B196" s="175"/>
      <c r="C196" s="175"/>
      <c r="D196" s="175"/>
      <c r="E196" s="175"/>
      <c r="F196" s="175"/>
      <c r="G196" s="175"/>
      <c r="H196" s="175"/>
      <c r="I196" s="175"/>
      <c r="J196" s="175"/>
      <c r="K196" s="175"/>
    </row>
    <row r="197" spans="1:11" ht="15.75" customHeight="1">
      <c r="A197" s="175"/>
      <c r="B197" s="175"/>
      <c r="C197" s="175"/>
      <c r="D197" s="175"/>
      <c r="E197" s="175"/>
      <c r="F197" s="175"/>
      <c r="G197" s="175"/>
      <c r="H197" s="175"/>
      <c r="I197" s="175"/>
      <c r="J197" s="175"/>
      <c r="K197" s="175"/>
    </row>
    <row r="198" spans="1:11" ht="15.75" customHeight="1">
      <c r="A198" s="175"/>
      <c r="B198" s="175"/>
      <c r="C198" s="175"/>
      <c r="D198" s="175"/>
      <c r="E198" s="175"/>
      <c r="F198" s="175"/>
      <c r="G198" s="175"/>
      <c r="H198" s="175"/>
      <c r="I198" s="175"/>
      <c r="J198" s="175"/>
      <c r="K198" s="175"/>
    </row>
    <row r="199" spans="1:11" ht="15.75" customHeight="1">
      <c r="A199" s="175"/>
      <c r="B199" s="175"/>
      <c r="C199" s="175"/>
      <c r="D199" s="175"/>
      <c r="E199" s="175"/>
      <c r="F199" s="175"/>
      <c r="G199" s="175"/>
      <c r="H199" s="175"/>
      <c r="I199" s="175"/>
      <c r="J199" s="175"/>
      <c r="K199" s="175"/>
    </row>
    <row r="200" spans="1:11" ht="15.75" customHeight="1">
      <c r="A200" s="175"/>
      <c r="B200" s="175"/>
      <c r="C200" s="175"/>
      <c r="D200" s="175"/>
      <c r="E200" s="175"/>
      <c r="F200" s="175"/>
      <c r="G200" s="175"/>
      <c r="H200" s="175"/>
      <c r="I200" s="175"/>
      <c r="J200" s="175"/>
      <c r="K200" s="175"/>
    </row>
    <row r="201" spans="1:11" ht="15.75" customHeight="1">
      <c r="A201" s="175"/>
      <c r="B201" s="175"/>
      <c r="C201" s="175"/>
      <c r="D201" s="175"/>
      <c r="E201" s="175"/>
      <c r="F201" s="175"/>
      <c r="G201" s="175"/>
      <c r="H201" s="175"/>
      <c r="I201" s="175"/>
      <c r="J201" s="175"/>
      <c r="K201" s="175"/>
    </row>
    <row r="202" spans="1:11" ht="15.75" customHeight="1">
      <c r="A202" s="175"/>
      <c r="B202" s="175"/>
      <c r="C202" s="175"/>
      <c r="D202" s="175"/>
      <c r="E202" s="175"/>
      <c r="F202" s="175"/>
      <c r="G202" s="175"/>
      <c r="H202" s="175"/>
      <c r="I202" s="175"/>
      <c r="J202" s="175"/>
      <c r="K202" s="175"/>
    </row>
    <row r="203" spans="1:11" ht="15.75" customHeight="1">
      <c r="A203" s="175"/>
      <c r="B203" s="175"/>
      <c r="C203" s="175"/>
      <c r="D203" s="175"/>
      <c r="E203" s="175"/>
      <c r="F203" s="175"/>
      <c r="G203" s="175"/>
      <c r="H203" s="175"/>
      <c r="I203" s="175"/>
      <c r="J203" s="175"/>
      <c r="K203" s="175"/>
    </row>
    <row r="204" spans="1:11" ht="15.75" customHeight="1">
      <c r="A204" s="175"/>
      <c r="B204" s="175"/>
      <c r="C204" s="175"/>
      <c r="D204" s="175"/>
      <c r="E204" s="175"/>
      <c r="F204" s="175"/>
      <c r="G204" s="175"/>
      <c r="H204" s="175"/>
      <c r="I204" s="175"/>
      <c r="J204" s="175"/>
      <c r="K204" s="175"/>
    </row>
    <row r="205" spans="1:11" ht="15.75" customHeight="1">
      <c r="A205" s="175"/>
      <c r="B205" s="175"/>
      <c r="C205" s="175"/>
      <c r="D205" s="175"/>
      <c r="E205" s="175"/>
      <c r="F205" s="175"/>
      <c r="G205" s="175"/>
      <c r="H205" s="175"/>
      <c r="I205" s="175"/>
      <c r="J205" s="175"/>
      <c r="K205" s="175"/>
    </row>
    <row r="206" spans="1:11" ht="15.75" customHeight="1">
      <c r="A206" s="175"/>
      <c r="B206" s="175"/>
      <c r="C206" s="175"/>
      <c r="D206" s="175"/>
      <c r="E206" s="175"/>
      <c r="F206" s="175"/>
      <c r="G206" s="175"/>
      <c r="H206" s="175"/>
      <c r="I206" s="175"/>
      <c r="J206" s="175"/>
      <c r="K206" s="175"/>
    </row>
    <row r="207" spans="1:11" ht="15.75" customHeight="1">
      <c r="A207" s="175"/>
      <c r="B207" s="175"/>
      <c r="C207" s="175"/>
      <c r="D207" s="175"/>
      <c r="E207" s="175"/>
      <c r="F207" s="175"/>
      <c r="G207" s="175"/>
      <c r="H207" s="175"/>
      <c r="I207" s="175"/>
      <c r="J207" s="175"/>
      <c r="K207" s="175"/>
    </row>
    <row r="208" spans="1:11" ht="15.75" customHeight="1">
      <c r="A208" s="175"/>
      <c r="B208" s="175"/>
      <c r="C208" s="175"/>
      <c r="D208" s="175"/>
      <c r="E208" s="175"/>
      <c r="F208" s="175"/>
      <c r="G208" s="175"/>
      <c r="H208" s="175"/>
      <c r="I208" s="175"/>
      <c r="J208" s="175"/>
      <c r="K208" s="175"/>
    </row>
    <row r="209" spans="1:11" ht="15.75" customHeight="1">
      <c r="A209" s="175"/>
      <c r="B209" s="175"/>
      <c r="C209" s="175"/>
      <c r="D209" s="175"/>
      <c r="E209" s="175"/>
      <c r="F209" s="175"/>
      <c r="G209" s="175"/>
      <c r="H209" s="175"/>
      <c r="I209" s="175"/>
      <c r="J209" s="175"/>
      <c r="K209" s="175"/>
    </row>
    <row r="210" spans="1:11" ht="15.75" customHeight="1">
      <c r="A210" s="175"/>
      <c r="B210" s="175"/>
      <c r="C210" s="175"/>
      <c r="D210" s="175"/>
      <c r="E210" s="175"/>
      <c r="F210" s="175"/>
      <c r="G210" s="175"/>
      <c r="H210" s="175"/>
      <c r="I210" s="175"/>
      <c r="J210" s="175"/>
      <c r="K210" s="175"/>
    </row>
    <row r="211" spans="1:11" ht="15.75" customHeight="1">
      <c r="A211" s="175"/>
      <c r="B211" s="175"/>
      <c r="C211" s="175"/>
      <c r="D211" s="175"/>
      <c r="E211" s="175"/>
      <c r="F211" s="175"/>
      <c r="G211" s="175"/>
      <c r="H211" s="175"/>
      <c r="I211" s="175"/>
      <c r="J211" s="175"/>
      <c r="K211" s="175"/>
    </row>
    <row r="212" spans="1:11" ht="15.75" customHeight="1">
      <c r="A212" s="175"/>
      <c r="B212" s="175"/>
      <c r="C212" s="175"/>
      <c r="D212" s="175"/>
      <c r="E212" s="175"/>
      <c r="F212" s="175"/>
      <c r="G212" s="175"/>
      <c r="H212" s="175"/>
      <c r="I212" s="175"/>
      <c r="J212" s="175"/>
      <c r="K212" s="175"/>
    </row>
    <row r="213" spans="1:11" ht="15.75" customHeight="1">
      <c r="A213" s="175"/>
      <c r="B213" s="175"/>
      <c r="C213" s="175"/>
      <c r="D213" s="175"/>
      <c r="E213" s="175"/>
      <c r="F213" s="175"/>
      <c r="G213" s="175"/>
      <c r="H213" s="175"/>
      <c r="I213" s="175"/>
      <c r="J213" s="175"/>
      <c r="K213" s="175"/>
    </row>
    <row r="214" spans="1:11" ht="15.75" customHeight="1">
      <c r="A214" s="175"/>
      <c r="B214" s="175"/>
      <c r="C214" s="175"/>
      <c r="D214" s="175"/>
      <c r="E214" s="175"/>
      <c r="F214" s="175"/>
      <c r="G214" s="175"/>
      <c r="H214" s="175"/>
      <c r="I214" s="175"/>
      <c r="J214" s="175"/>
      <c r="K214" s="175"/>
    </row>
    <row r="215" spans="1:11" ht="15.75" customHeight="1">
      <c r="A215" s="175"/>
      <c r="B215" s="175"/>
      <c r="C215" s="175"/>
      <c r="D215" s="175"/>
      <c r="E215" s="175"/>
      <c r="F215" s="175"/>
      <c r="G215" s="175"/>
      <c r="H215" s="175"/>
      <c r="I215" s="175"/>
      <c r="J215" s="175"/>
      <c r="K215" s="175"/>
    </row>
    <row r="216" spans="1:11" ht="15.75" customHeight="1">
      <c r="A216" s="175"/>
      <c r="B216" s="175"/>
      <c r="C216" s="175"/>
      <c r="D216" s="175"/>
      <c r="E216" s="175"/>
      <c r="F216" s="175"/>
      <c r="G216" s="175"/>
      <c r="H216" s="175"/>
      <c r="I216" s="175"/>
      <c r="J216" s="175"/>
      <c r="K216" s="175"/>
    </row>
    <row r="217" spans="1:11" ht="15.75" customHeight="1">
      <c r="A217" s="175"/>
      <c r="B217" s="175"/>
      <c r="C217" s="175"/>
      <c r="D217" s="175"/>
      <c r="E217" s="175"/>
      <c r="F217" s="175"/>
      <c r="G217" s="175"/>
      <c r="H217" s="175"/>
      <c r="I217" s="175"/>
      <c r="J217" s="175"/>
      <c r="K217" s="175"/>
    </row>
    <row r="218" spans="1:11" ht="15.75" customHeight="1">
      <c r="A218" s="175"/>
      <c r="B218" s="175"/>
      <c r="C218" s="175"/>
      <c r="D218" s="175"/>
      <c r="E218" s="175"/>
      <c r="F218" s="175"/>
      <c r="G218" s="175"/>
      <c r="H218" s="175"/>
      <c r="I218" s="175"/>
      <c r="J218" s="175"/>
      <c r="K218" s="175"/>
    </row>
    <row r="219" spans="1:11" ht="15.75" customHeight="1">
      <c r="A219" s="175"/>
      <c r="B219" s="175"/>
      <c r="C219" s="175"/>
      <c r="D219" s="175"/>
      <c r="E219" s="175"/>
      <c r="F219" s="175"/>
      <c r="G219" s="175"/>
      <c r="H219" s="175"/>
      <c r="I219" s="175"/>
      <c r="J219" s="175"/>
      <c r="K219" s="175"/>
    </row>
    <row r="220" spans="1:11" ht="15.75" customHeight="1">
      <c r="A220" s="175"/>
      <c r="B220" s="175"/>
      <c r="C220" s="175"/>
      <c r="D220" s="175"/>
      <c r="E220" s="175"/>
      <c r="F220" s="175"/>
      <c r="G220" s="175"/>
      <c r="H220" s="175"/>
      <c r="I220" s="175"/>
      <c r="J220" s="175"/>
      <c r="K220" s="175"/>
    </row>
    <row r="221" spans="1:11" ht="15.75" customHeight="1">
      <c r="A221" s="175"/>
      <c r="B221" s="175"/>
      <c r="C221" s="175"/>
      <c r="D221" s="175"/>
      <c r="E221" s="175"/>
      <c r="F221" s="175"/>
      <c r="G221" s="175"/>
      <c r="H221" s="175"/>
      <c r="I221" s="175"/>
      <c r="J221" s="175"/>
      <c r="K221" s="175"/>
    </row>
    <row r="222" spans="1:11" ht="15.75" customHeight="1">
      <c r="A222" s="175"/>
      <c r="B222" s="175"/>
      <c r="C222" s="175"/>
      <c r="D222" s="175"/>
      <c r="E222" s="175"/>
      <c r="F222" s="175"/>
      <c r="G222" s="175"/>
      <c r="H222" s="175"/>
      <c r="I222" s="175"/>
      <c r="J222" s="175"/>
      <c r="K222" s="175"/>
    </row>
    <row r="223" spans="1:11" ht="15.75" customHeight="1">
      <c r="A223" s="175"/>
      <c r="B223" s="175"/>
      <c r="C223" s="175"/>
      <c r="D223" s="175"/>
      <c r="E223" s="175"/>
      <c r="F223" s="175"/>
      <c r="G223" s="175"/>
      <c r="H223" s="175"/>
      <c r="I223" s="175"/>
      <c r="J223" s="175"/>
      <c r="K223" s="175"/>
    </row>
    <row r="224" spans="1:11" ht="15.75" customHeight="1">
      <c r="A224" s="175"/>
      <c r="B224" s="175"/>
      <c r="C224" s="175"/>
      <c r="D224" s="175"/>
      <c r="E224" s="175"/>
      <c r="F224" s="175"/>
      <c r="G224" s="175"/>
      <c r="H224" s="175"/>
      <c r="I224" s="175"/>
      <c r="J224" s="175"/>
      <c r="K224" s="175"/>
    </row>
    <row r="225" spans="1:11" ht="15.75" customHeight="1">
      <c r="A225" s="175"/>
      <c r="B225" s="175"/>
      <c r="C225" s="175"/>
      <c r="D225" s="175"/>
      <c r="E225" s="175"/>
      <c r="F225" s="175"/>
      <c r="G225" s="175"/>
      <c r="H225" s="175"/>
      <c r="I225" s="175"/>
      <c r="J225" s="175"/>
      <c r="K225" s="175"/>
    </row>
    <row r="226" spans="1:11" ht="15.75" customHeight="1">
      <c r="A226" s="175"/>
      <c r="B226" s="175"/>
      <c r="C226" s="175"/>
      <c r="D226" s="175"/>
      <c r="E226" s="175"/>
      <c r="F226" s="175"/>
      <c r="G226" s="175"/>
      <c r="H226" s="175"/>
      <c r="I226" s="175"/>
      <c r="J226" s="175"/>
      <c r="K226" s="175"/>
    </row>
    <row r="227" spans="1:11" ht="15.75" customHeight="1">
      <c r="A227" s="175"/>
      <c r="B227" s="175"/>
      <c r="C227" s="175"/>
      <c r="D227" s="175"/>
      <c r="E227" s="175"/>
      <c r="F227" s="175"/>
      <c r="G227" s="175"/>
      <c r="H227" s="175"/>
      <c r="I227" s="175"/>
      <c r="J227" s="175"/>
      <c r="K227" s="175"/>
    </row>
    <row r="228" spans="1:11" ht="15.75" customHeight="1">
      <c r="A228" s="175"/>
      <c r="B228" s="175"/>
      <c r="C228" s="175"/>
      <c r="D228" s="175"/>
      <c r="E228" s="175"/>
      <c r="F228" s="175"/>
      <c r="G228" s="175"/>
      <c r="H228" s="175"/>
      <c r="I228" s="175"/>
      <c r="J228" s="175"/>
      <c r="K228" s="175"/>
    </row>
    <row r="229" spans="1:11" ht="15.75" customHeight="1">
      <c r="A229" s="175"/>
      <c r="B229" s="175"/>
      <c r="C229" s="175"/>
      <c r="D229" s="175"/>
      <c r="E229" s="175"/>
      <c r="F229" s="175"/>
      <c r="G229" s="175"/>
      <c r="H229" s="175"/>
      <c r="I229" s="175"/>
      <c r="J229" s="175"/>
      <c r="K229" s="175"/>
    </row>
    <row r="230" spans="1:11" ht="15.75" customHeight="1">
      <c r="A230" s="175"/>
      <c r="B230" s="175"/>
      <c r="C230" s="175"/>
      <c r="D230" s="175"/>
      <c r="E230" s="175"/>
      <c r="F230" s="175"/>
      <c r="G230" s="175"/>
      <c r="H230" s="175"/>
      <c r="I230" s="175"/>
      <c r="J230" s="175"/>
      <c r="K230" s="175"/>
    </row>
    <row r="231" spans="1:11" ht="15.75" customHeight="1">
      <c r="A231" s="175"/>
      <c r="B231" s="175"/>
      <c r="C231" s="175"/>
      <c r="D231" s="175"/>
      <c r="E231" s="175"/>
      <c r="F231" s="175"/>
      <c r="G231" s="175"/>
      <c r="H231" s="175"/>
      <c r="I231" s="175"/>
      <c r="J231" s="175"/>
      <c r="K231" s="175"/>
    </row>
    <row r="232" spans="1:11" ht="15.75" customHeight="1">
      <c r="A232" s="175"/>
      <c r="B232" s="175"/>
      <c r="C232" s="175"/>
      <c r="D232" s="175"/>
      <c r="E232" s="175"/>
      <c r="F232" s="175"/>
      <c r="G232" s="175"/>
      <c r="H232" s="175"/>
      <c r="I232" s="175"/>
      <c r="J232" s="175"/>
      <c r="K232" s="175"/>
    </row>
    <row r="233" spans="1:11" ht="15.75" customHeight="1">
      <c r="A233" s="175"/>
      <c r="B233" s="175"/>
      <c r="C233" s="175"/>
      <c r="D233" s="175"/>
      <c r="E233" s="175"/>
      <c r="F233" s="175"/>
      <c r="G233" s="175"/>
      <c r="H233" s="175"/>
      <c r="I233" s="175"/>
      <c r="J233" s="175"/>
      <c r="K233" s="175"/>
    </row>
    <row r="234" spans="1:11" ht="15.75" customHeight="1">
      <c r="A234" s="175"/>
      <c r="B234" s="175"/>
      <c r="C234" s="175"/>
      <c r="D234" s="175"/>
      <c r="E234" s="175"/>
      <c r="F234" s="175"/>
      <c r="G234" s="175"/>
      <c r="H234" s="175"/>
      <c r="I234" s="175"/>
      <c r="J234" s="175"/>
      <c r="K234" s="175"/>
    </row>
    <row r="235" spans="1:11" ht="15.75" customHeight="1">
      <c r="A235" s="175"/>
      <c r="B235" s="175"/>
      <c r="C235" s="175"/>
      <c r="D235" s="175"/>
      <c r="E235" s="175"/>
      <c r="F235" s="175"/>
      <c r="G235" s="175"/>
      <c r="H235" s="175"/>
      <c r="I235" s="175"/>
      <c r="J235" s="175"/>
      <c r="K235" s="175"/>
    </row>
    <row r="236" spans="1:11" ht="15.75" customHeight="1">
      <c r="A236" s="175"/>
      <c r="B236" s="175"/>
      <c r="C236" s="175"/>
      <c r="D236" s="175"/>
      <c r="E236" s="175"/>
      <c r="F236" s="175"/>
      <c r="G236" s="175"/>
      <c r="H236" s="175"/>
      <c r="I236" s="175"/>
      <c r="J236" s="175"/>
      <c r="K236" s="175"/>
    </row>
    <row r="237" spans="1:11" ht="15.75" customHeight="1">
      <c r="A237" s="175"/>
      <c r="B237" s="175"/>
      <c r="C237" s="175"/>
      <c r="D237" s="175"/>
      <c r="E237" s="175"/>
      <c r="F237" s="175"/>
      <c r="G237" s="175"/>
      <c r="H237" s="175"/>
      <c r="I237" s="175"/>
      <c r="J237" s="175"/>
      <c r="K237" s="175"/>
    </row>
    <row r="238" spans="1:11" ht="15.75" customHeight="1">
      <c r="A238" s="175"/>
      <c r="B238" s="175"/>
      <c r="C238" s="175"/>
      <c r="D238" s="175"/>
      <c r="E238" s="175"/>
      <c r="F238" s="175"/>
      <c r="G238" s="175"/>
      <c r="H238" s="175"/>
      <c r="I238" s="175"/>
      <c r="J238" s="175"/>
      <c r="K238" s="175"/>
    </row>
    <row r="239" spans="1:11" ht="15.75" customHeight="1">
      <c r="A239" s="175"/>
      <c r="B239" s="175"/>
      <c r="C239" s="175"/>
      <c r="D239" s="175"/>
      <c r="E239" s="175"/>
      <c r="F239" s="175"/>
      <c r="G239" s="175"/>
      <c r="H239" s="175"/>
      <c r="I239" s="175"/>
      <c r="J239" s="175"/>
      <c r="K239" s="175"/>
    </row>
    <row r="240" spans="1:11" ht="15.75" customHeight="1">
      <c r="A240" s="175"/>
      <c r="B240" s="175"/>
      <c r="C240" s="175"/>
      <c r="D240" s="175"/>
      <c r="E240" s="175"/>
      <c r="F240" s="175"/>
      <c r="G240" s="175"/>
      <c r="H240" s="175"/>
      <c r="I240" s="175"/>
      <c r="J240" s="175"/>
      <c r="K240" s="175"/>
    </row>
    <row r="241" spans="1:11" ht="15.75" customHeight="1">
      <c r="A241" s="175"/>
      <c r="B241" s="175"/>
      <c r="C241" s="175"/>
      <c r="D241" s="175"/>
      <c r="E241" s="175"/>
      <c r="F241" s="175"/>
      <c r="G241" s="175"/>
      <c r="H241" s="175"/>
      <c r="I241" s="175"/>
      <c r="J241" s="175"/>
      <c r="K241" s="175"/>
    </row>
    <row r="242" spans="1:11" ht="15.75" customHeight="1">
      <c r="A242" s="175"/>
      <c r="B242" s="175"/>
      <c r="C242" s="175"/>
      <c r="D242" s="175"/>
      <c r="E242" s="175"/>
      <c r="F242" s="175"/>
      <c r="G242" s="175"/>
      <c r="H242" s="175"/>
      <c r="I242" s="175"/>
      <c r="J242" s="175"/>
      <c r="K242" s="175"/>
    </row>
    <row r="243" spans="1:11" ht="15.75" customHeight="1">
      <c r="A243" s="175"/>
      <c r="B243" s="175"/>
      <c r="C243" s="175"/>
      <c r="D243" s="175"/>
      <c r="E243" s="175"/>
      <c r="F243" s="175"/>
      <c r="G243" s="175"/>
      <c r="H243" s="175"/>
      <c r="I243" s="175"/>
      <c r="J243" s="175"/>
      <c r="K243" s="175"/>
    </row>
    <row r="244" spans="1:11" ht="15.75" customHeight="1">
      <c r="A244" s="175"/>
      <c r="B244" s="175"/>
      <c r="C244" s="175"/>
      <c r="D244" s="175"/>
      <c r="E244" s="175"/>
      <c r="F244" s="175"/>
      <c r="G244" s="175"/>
      <c r="H244" s="175"/>
      <c r="I244" s="175"/>
      <c r="J244" s="175"/>
      <c r="K244" s="175"/>
    </row>
    <row r="245" spans="1:11" ht="15.75" customHeight="1">
      <c r="A245" s="175"/>
      <c r="B245" s="175"/>
      <c r="C245" s="175"/>
      <c r="D245" s="175"/>
      <c r="E245" s="175"/>
      <c r="F245" s="175"/>
      <c r="G245" s="175"/>
      <c r="H245" s="175"/>
      <c r="I245" s="175"/>
      <c r="J245" s="175"/>
      <c r="K245" s="175"/>
    </row>
    <row r="246" spans="1:11" ht="15.75" customHeight="1">
      <c r="A246" s="175"/>
      <c r="B246" s="175"/>
      <c r="C246" s="175"/>
      <c r="D246" s="175"/>
      <c r="E246" s="175"/>
      <c r="F246" s="175"/>
      <c r="G246" s="175"/>
      <c r="H246" s="175"/>
      <c r="I246" s="175"/>
      <c r="J246" s="175"/>
      <c r="K246" s="175"/>
    </row>
    <row r="247" spans="1:11" ht="15.75" customHeight="1">
      <c r="A247" s="175"/>
      <c r="B247" s="175"/>
      <c r="C247" s="175"/>
      <c r="D247" s="175"/>
      <c r="E247" s="175"/>
      <c r="F247" s="175"/>
      <c r="G247" s="175"/>
      <c r="H247" s="175"/>
      <c r="I247" s="175"/>
      <c r="J247" s="175"/>
      <c r="K247" s="175"/>
    </row>
    <row r="248" spans="1:11" ht="15.75" customHeight="1">
      <c r="A248" s="175"/>
      <c r="B248" s="175"/>
      <c r="C248" s="175"/>
      <c r="D248" s="175"/>
      <c r="E248" s="175"/>
      <c r="F248" s="175"/>
      <c r="G248" s="175"/>
      <c r="H248" s="175"/>
      <c r="I248" s="175"/>
      <c r="J248" s="175"/>
      <c r="K248" s="175"/>
    </row>
    <row r="249" spans="1:11" ht="15.75" customHeight="1">
      <c r="A249" s="175"/>
      <c r="B249" s="175"/>
      <c r="C249" s="175"/>
      <c r="D249" s="175"/>
      <c r="E249" s="175"/>
      <c r="F249" s="175"/>
      <c r="G249" s="175"/>
      <c r="H249" s="175"/>
      <c r="I249" s="175"/>
      <c r="J249" s="175"/>
      <c r="K249" s="175"/>
    </row>
    <row r="250" spans="1:11" ht="15.75" customHeight="1">
      <c r="A250" s="175"/>
      <c r="B250" s="175"/>
      <c r="C250" s="175"/>
      <c r="D250" s="175"/>
      <c r="E250" s="175"/>
      <c r="F250" s="175"/>
      <c r="G250" s="175"/>
      <c r="H250" s="175"/>
      <c r="I250" s="175"/>
      <c r="J250" s="175"/>
      <c r="K250" s="175"/>
    </row>
    <row r="251" spans="1:11" ht="15.75" customHeight="1">
      <c r="A251" s="175"/>
      <c r="B251" s="175"/>
      <c r="C251" s="175"/>
      <c r="D251" s="175"/>
      <c r="E251" s="175"/>
      <c r="F251" s="175"/>
      <c r="G251" s="175"/>
      <c r="H251" s="175"/>
      <c r="I251" s="175"/>
      <c r="J251" s="175"/>
      <c r="K251" s="175"/>
    </row>
    <row r="252" spans="1:11" ht="15.75" customHeight="1">
      <c r="A252" s="175"/>
      <c r="B252" s="175"/>
      <c r="C252" s="175"/>
      <c r="D252" s="175"/>
      <c r="E252" s="175"/>
      <c r="F252" s="175"/>
      <c r="G252" s="175"/>
      <c r="H252" s="175"/>
      <c r="I252" s="175"/>
      <c r="J252" s="175"/>
      <c r="K252" s="175"/>
    </row>
    <row r="253" spans="1:11" ht="15.75" customHeight="1">
      <c r="A253" s="175"/>
      <c r="B253" s="175"/>
      <c r="C253" s="175"/>
      <c r="D253" s="175"/>
      <c r="E253" s="175"/>
      <c r="F253" s="175"/>
      <c r="G253" s="175"/>
      <c r="H253" s="175"/>
      <c r="I253" s="175"/>
      <c r="J253" s="175"/>
      <c r="K253" s="175"/>
    </row>
    <row r="254" spans="1:11" ht="15.75" customHeight="1">
      <c r="A254" s="175"/>
      <c r="B254" s="175"/>
      <c r="C254" s="175"/>
      <c r="D254" s="175"/>
      <c r="E254" s="175"/>
      <c r="F254" s="175"/>
      <c r="G254" s="175"/>
      <c r="H254" s="175"/>
      <c r="I254" s="175"/>
      <c r="J254" s="175"/>
      <c r="K254" s="175"/>
    </row>
    <row r="255" spans="1:11" ht="15.75" customHeight="1">
      <c r="A255" s="175"/>
      <c r="B255" s="175"/>
      <c r="C255" s="175"/>
      <c r="D255" s="175"/>
      <c r="E255" s="175"/>
      <c r="F255" s="175"/>
      <c r="G255" s="175"/>
      <c r="H255" s="175"/>
      <c r="I255" s="175"/>
      <c r="J255" s="175"/>
      <c r="K255" s="175"/>
    </row>
    <row r="256" spans="1:11" ht="15.75" customHeight="1">
      <c r="A256" s="175"/>
      <c r="B256" s="175"/>
      <c r="C256" s="175"/>
      <c r="D256" s="175"/>
      <c r="E256" s="175"/>
      <c r="F256" s="175"/>
      <c r="G256" s="175"/>
      <c r="H256" s="175"/>
      <c r="I256" s="175"/>
      <c r="J256" s="175"/>
      <c r="K256" s="175"/>
    </row>
    <row r="257" spans="1:11" ht="15.75" customHeight="1">
      <c r="A257" s="175"/>
      <c r="B257" s="175"/>
      <c r="C257" s="175"/>
      <c r="D257" s="175"/>
      <c r="E257" s="175"/>
      <c r="F257" s="175"/>
      <c r="G257" s="175"/>
      <c r="H257" s="175"/>
      <c r="I257" s="175"/>
      <c r="J257" s="175"/>
      <c r="K257" s="175"/>
    </row>
    <row r="258" spans="1:11" ht="15.75" customHeight="1">
      <c r="A258" s="175"/>
      <c r="B258" s="175"/>
      <c r="C258" s="175"/>
      <c r="D258" s="175"/>
      <c r="E258" s="175"/>
      <c r="F258" s="175"/>
      <c r="G258" s="175"/>
      <c r="H258" s="175"/>
      <c r="I258" s="175"/>
      <c r="J258" s="175"/>
      <c r="K258" s="175"/>
    </row>
    <row r="259" spans="1:11" ht="15.75" customHeight="1">
      <c r="A259" s="175"/>
      <c r="B259" s="175"/>
      <c r="C259" s="175"/>
      <c r="D259" s="175"/>
      <c r="E259" s="175"/>
      <c r="F259" s="175"/>
      <c r="G259" s="175"/>
      <c r="H259" s="175"/>
      <c r="I259" s="175"/>
      <c r="J259" s="175"/>
      <c r="K259" s="175"/>
    </row>
    <row r="260" spans="1:11" ht="15.75" customHeight="1">
      <c r="A260" s="175"/>
      <c r="B260" s="175"/>
      <c r="C260" s="175"/>
      <c r="D260" s="175"/>
      <c r="E260" s="175"/>
      <c r="F260" s="175"/>
      <c r="G260" s="175"/>
      <c r="H260" s="175"/>
      <c r="I260" s="175"/>
      <c r="J260" s="175"/>
      <c r="K260" s="175"/>
    </row>
    <row r="261" spans="1:11" ht="15.75" customHeight="1">
      <c r="A261" s="175"/>
      <c r="B261" s="175"/>
      <c r="C261" s="175"/>
      <c r="D261" s="175"/>
      <c r="E261" s="175"/>
      <c r="F261" s="175"/>
      <c r="G261" s="175"/>
      <c r="H261" s="175"/>
      <c r="I261" s="175"/>
      <c r="J261" s="175"/>
      <c r="K261" s="175"/>
    </row>
    <row r="262" spans="1:11" ht="15.75" customHeight="1">
      <c r="A262" s="175"/>
      <c r="B262" s="175"/>
      <c r="C262" s="175"/>
      <c r="D262" s="175"/>
      <c r="E262" s="175"/>
      <c r="F262" s="175"/>
      <c r="G262" s="175"/>
      <c r="H262" s="175"/>
      <c r="I262" s="175"/>
      <c r="J262" s="175"/>
      <c r="K262" s="175"/>
    </row>
    <row r="263" spans="1:11" ht="15.75" customHeight="1">
      <c r="A263" s="175"/>
      <c r="B263" s="175"/>
      <c r="C263" s="175"/>
      <c r="D263" s="175"/>
      <c r="E263" s="175"/>
      <c r="F263" s="175"/>
      <c r="G263" s="175"/>
      <c r="H263" s="175"/>
      <c r="I263" s="175"/>
      <c r="J263" s="175"/>
      <c r="K263" s="175"/>
    </row>
    <row r="264" spans="1:11" ht="15.75" customHeight="1">
      <c r="A264" s="175"/>
      <c r="B264" s="175"/>
      <c r="C264" s="175"/>
      <c r="D264" s="175"/>
      <c r="E264" s="175"/>
      <c r="F264" s="175"/>
      <c r="G264" s="175"/>
      <c r="H264" s="175"/>
      <c r="I264" s="175"/>
      <c r="J264" s="175"/>
      <c r="K264" s="175"/>
    </row>
    <row r="265" spans="1:11" ht="15.75" customHeight="1">
      <c r="A265" s="175"/>
      <c r="B265" s="175"/>
      <c r="C265" s="175"/>
      <c r="D265" s="175"/>
      <c r="E265" s="175"/>
      <c r="F265" s="175"/>
      <c r="G265" s="175"/>
      <c r="H265" s="175"/>
      <c r="I265" s="175"/>
      <c r="J265" s="175"/>
      <c r="K265" s="175"/>
    </row>
    <row r="266" spans="1:11" ht="15.75" customHeight="1">
      <c r="A266" s="175"/>
      <c r="B266" s="175"/>
      <c r="C266" s="175"/>
      <c r="D266" s="175"/>
      <c r="E266" s="175"/>
      <c r="F266" s="175"/>
      <c r="G266" s="175"/>
      <c r="H266" s="175"/>
      <c r="I266" s="175"/>
      <c r="J266" s="175"/>
      <c r="K266" s="175"/>
    </row>
    <row r="267" spans="1:11" ht="15.75" customHeight="1">
      <c r="A267" s="175"/>
      <c r="B267" s="175"/>
      <c r="C267" s="175"/>
      <c r="D267" s="175"/>
      <c r="E267" s="175"/>
      <c r="F267" s="175"/>
      <c r="G267" s="175"/>
      <c r="H267" s="175"/>
      <c r="I267" s="175"/>
      <c r="J267" s="175"/>
      <c r="K267" s="175"/>
    </row>
    <row r="268" spans="1:11" ht="15.75" customHeight="1">
      <c r="A268" s="175"/>
      <c r="B268" s="175"/>
      <c r="C268" s="175"/>
      <c r="D268" s="175"/>
      <c r="E268" s="175"/>
      <c r="F268" s="175"/>
      <c r="G268" s="175"/>
      <c r="H268" s="175"/>
      <c r="I268" s="175"/>
      <c r="J268" s="175"/>
      <c r="K268" s="175"/>
    </row>
    <row r="269" spans="1:11" ht="15.75" customHeight="1">
      <c r="A269" s="175"/>
      <c r="B269" s="175"/>
      <c r="C269" s="175"/>
      <c r="D269" s="175"/>
      <c r="E269" s="175"/>
      <c r="F269" s="175"/>
      <c r="G269" s="175"/>
      <c r="H269" s="175"/>
      <c r="I269" s="175"/>
      <c r="J269" s="175"/>
      <c r="K269" s="175"/>
    </row>
    <row r="270" spans="1:11" ht="15.75" customHeight="1">
      <c r="A270" s="175"/>
      <c r="B270" s="175"/>
      <c r="C270" s="175"/>
      <c r="D270" s="175"/>
      <c r="E270" s="175"/>
      <c r="F270" s="175"/>
      <c r="G270" s="175"/>
      <c r="H270" s="175"/>
      <c r="I270" s="175"/>
      <c r="J270" s="175"/>
      <c r="K270" s="175"/>
    </row>
    <row r="271" spans="1:11" ht="15.75" customHeight="1">
      <c r="A271" s="175"/>
      <c r="B271" s="175"/>
      <c r="C271" s="175"/>
      <c r="D271" s="175"/>
      <c r="E271" s="175"/>
      <c r="F271" s="175"/>
      <c r="G271" s="175"/>
      <c r="H271" s="175"/>
      <c r="I271" s="175"/>
      <c r="J271" s="175"/>
      <c r="K271" s="175"/>
    </row>
    <row r="272" spans="1:11" ht="15.75" customHeight="1">
      <c r="A272" s="175"/>
      <c r="B272" s="175"/>
      <c r="C272" s="175"/>
      <c r="D272" s="175"/>
      <c r="E272" s="175"/>
      <c r="F272" s="175"/>
      <c r="G272" s="175"/>
      <c r="H272" s="175"/>
      <c r="I272" s="175"/>
      <c r="J272" s="175"/>
      <c r="K272" s="175"/>
    </row>
    <row r="273" spans="1:11" ht="15.75" customHeight="1">
      <c r="A273" s="175"/>
      <c r="B273" s="175"/>
      <c r="C273" s="175"/>
      <c r="D273" s="175"/>
      <c r="E273" s="175"/>
      <c r="F273" s="175"/>
      <c r="G273" s="175"/>
      <c r="H273" s="175"/>
      <c r="I273" s="175"/>
      <c r="J273" s="175"/>
      <c r="K273" s="175"/>
    </row>
    <row r="274" spans="1:11" ht="15.75" customHeight="1">
      <c r="A274" s="175"/>
      <c r="B274" s="175"/>
      <c r="C274" s="175"/>
      <c r="D274" s="175"/>
      <c r="E274" s="175"/>
      <c r="F274" s="175"/>
      <c r="G274" s="175"/>
      <c r="H274" s="175"/>
      <c r="I274" s="175"/>
      <c r="J274" s="175"/>
      <c r="K274" s="175"/>
    </row>
    <row r="275" spans="1:11" ht="15.75" customHeight="1">
      <c r="A275" s="175"/>
      <c r="B275" s="175"/>
      <c r="C275" s="175"/>
      <c r="D275" s="175"/>
      <c r="E275" s="175"/>
      <c r="F275" s="175"/>
      <c r="G275" s="175"/>
      <c r="H275" s="175"/>
      <c r="I275" s="175"/>
      <c r="J275" s="175"/>
      <c r="K275" s="175"/>
    </row>
    <row r="276" spans="1:11" ht="15.75" customHeight="1"/>
    <row r="277" spans="1:11" ht="15.75" customHeight="1"/>
    <row r="278" spans="1:11" ht="15.75" customHeight="1"/>
    <row r="279" spans="1:11" ht="15.75" customHeight="1"/>
    <row r="280" spans="1:11" ht="15.75" customHeight="1"/>
    <row r="281" spans="1:11" ht="15.75" customHeight="1"/>
    <row r="282" spans="1:11" ht="15.75" customHeight="1"/>
    <row r="283" spans="1:11" ht="15.75" customHeight="1"/>
    <row r="284" spans="1:11" ht="15.75" customHeight="1"/>
    <row r="285" spans="1:11" ht="15.75" customHeight="1"/>
    <row r="286" spans="1:11" ht="15.75" customHeight="1"/>
    <row r="287" spans="1:11" ht="15.75" customHeight="1"/>
    <row r="288" spans="1:11"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4"/>
  <sheetViews>
    <sheetView showGridLines="0" workbookViewId="0">
      <selection activeCell="A5" sqref="A5"/>
    </sheetView>
  </sheetViews>
  <sheetFormatPr baseColWidth="10" defaultColWidth="12.625" defaultRowHeight="15" customHeight="1"/>
  <cols>
    <col min="1" max="1" width="40.5" customWidth="1"/>
    <col min="2" max="2" width="24.5" style="476" customWidth="1"/>
    <col min="3" max="6" width="12.625" style="376" customWidth="1"/>
    <col min="7" max="10" width="12.625" style="376"/>
    <col min="11" max="11" width="14.375" bestFit="1" customWidth="1"/>
  </cols>
  <sheetData>
    <row r="1" spans="1:11" ht="21">
      <c r="A1" s="952"/>
      <c r="B1" s="953"/>
      <c r="C1" s="953"/>
      <c r="D1" s="953"/>
      <c r="E1" s="953"/>
      <c r="F1" s="953"/>
      <c r="G1" s="953"/>
      <c r="H1" s="953"/>
      <c r="I1" s="953"/>
      <c r="J1" s="953"/>
      <c r="K1" s="953"/>
    </row>
    <row r="2" spans="1:11">
      <c r="A2" s="133" t="s">
        <v>100</v>
      </c>
      <c r="B2" s="473"/>
      <c r="C2" s="469"/>
      <c r="D2" s="469"/>
      <c r="E2" s="469"/>
      <c r="F2" s="469"/>
      <c r="G2" s="469"/>
      <c r="H2" s="469"/>
      <c r="I2" s="469"/>
      <c r="J2" s="469"/>
      <c r="K2" s="462" t="s">
        <v>101</v>
      </c>
    </row>
    <row r="3" spans="1:11">
      <c r="A3" s="57" t="s">
        <v>173</v>
      </c>
      <c r="B3" s="473"/>
      <c r="C3" s="469"/>
      <c r="D3" s="469"/>
      <c r="E3" s="469"/>
      <c r="F3" s="469"/>
      <c r="G3" s="469"/>
      <c r="H3" s="469"/>
      <c r="I3" s="469"/>
      <c r="J3" s="469"/>
      <c r="K3" s="461"/>
    </row>
    <row r="4" spans="1:11">
      <c r="A4" s="459" t="s">
        <v>2479</v>
      </c>
      <c r="B4" s="473"/>
      <c r="C4" s="469"/>
      <c r="D4" s="469"/>
      <c r="E4" s="469"/>
      <c r="F4" s="469"/>
      <c r="G4" s="469"/>
      <c r="H4" s="469"/>
      <c r="I4" s="469"/>
      <c r="J4" s="469"/>
      <c r="K4" s="461"/>
    </row>
    <row r="5" spans="1:11">
      <c r="A5" s="460"/>
      <c r="B5" s="473"/>
      <c r="C5" s="469"/>
      <c r="D5" s="469"/>
      <c r="E5" s="469"/>
      <c r="F5" s="469"/>
      <c r="G5" s="469"/>
      <c r="H5" s="469"/>
      <c r="I5" s="469"/>
      <c r="J5" s="469"/>
      <c r="K5" s="461"/>
    </row>
    <row r="6" spans="1:11">
      <c r="A6" s="465" t="s">
        <v>102</v>
      </c>
      <c r="B6" s="474" t="s">
        <v>103</v>
      </c>
      <c r="C6" s="470" t="s">
        <v>104</v>
      </c>
      <c r="D6" s="470"/>
      <c r="E6" s="470" t="s">
        <v>105</v>
      </c>
      <c r="F6" s="470"/>
      <c r="G6" s="470" t="s">
        <v>106</v>
      </c>
      <c r="H6" s="954" t="s">
        <v>107</v>
      </c>
      <c r="I6" s="955"/>
      <c r="J6" s="470" t="s">
        <v>108</v>
      </c>
      <c r="K6" s="465" t="s">
        <v>109</v>
      </c>
    </row>
    <row r="7" spans="1:11" ht="14.25">
      <c r="A7" s="956" t="s">
        <v>110</v>
      </c>
      <c r="B7" s="951" t="s">
        <v>111</v>
      </c>
      <c r="C7" s="951" t="s">
        <v>112</v>
      </c>
      <c r="D7" s="951" t="s">
        <v>113</v>
      </c>
      <c r="E7" s="959" t="s">
        <v>114</v>
      </c>
      <c r="F7" s="960"/>
      <c r="G7" s="951" t="s">
        <v>115</v>
      </c>
      <c r="H7" s="959" t="s">
        <v>116</v>
      </c>
      <c r="I7" s="960"/>
      <c r="J7" s="951" t="s">
        <v>117</v>
      </c>
      <c r="K7" s="958" t="s">
        <v>118</v>
      </c>
    </row>
    <row r="8" spans="1:11">
      <c r="A8" s="923"/>
      <c r="B8" s="957"/>
      <c r="C8" s="919"/>
      <c r="D8" s="919"/>
      <c r="E8" s="471" t="s">
        <v>119</v>
      </c>
      <c r="F8" s="471" t="s">
        <v>120</v>
      </c>
      <c r="G8" s="919"/>
      <c r="H8" s="471" t="s">
        <v>119</v>
      </c>
      <c r="I8" s="471" t="s">
        <v>120</v>
      </c>
      <c r="J8" s="919"/>
      <c r="K8" s="923"/>
    </row>
    <row r="9" spans="1:11">
      <c r="A9" s="67" t="s">
        <v>121</v>
      </c>
      <c r="B9" s="386"/>
      <c r="C9" s="160"/>
      <c r="D9" s="160"/>
      <c r="E9" s="160"/>
      <c r="F9" s="160"/>
      <c r="G9" s="160"/>
      <c r="H9" s="160"/>
      <c r="I9" s="160"/>
      <c r="J9" s="160"/>
      <c r="K9" s="105">
        <v>0</v>
      </c>
    </row>
    <row r="10" spans="1:11">
      <c r="A10" s="466"/>
      <c r="B10" s="475"/>
      <c r="C10" s="472"/>
      <c r="D10" s="472"/>
      <c r="E10" s="472"/>
      <c r="F10" s="472"/>
      <c r="G10" s="472"/>
      <c r="H10" s="472"/>
      <c r="I10" s="472"/>
      <c r="J10" s="472"/>
      <c r="K10" s="467"/>
    </row>
    <row r="11" spans="1:11">
      <c r="A11" s="67" t="s">
        <v>122</v>
      </c>
      <c r="B11" s="386"/>
      <c r="C11" s="160"/>
      <c r="D11" s="164"/>
      <c r="E11" s="164"/>
      <c r="F11" s="164"/>
      <c r="G11" s="160"/>
      <c r="H11" s="160"/>
      <c r="I11" s="160"/>
      <c r="J11" s="160"/>
      <c r="K11" s="105">
        <f>SUM(K12:K17)</f>
        <v>523100583</v>
      </c>
    </row>
    <row r="12" spans="1:11" ht="45">
      <c r="A12" s="477" t="s">
        <v>564</v>
      </c>
      <c r="B12" s="478" t="s">
        <v>565</v>
      </c>
      <c r="C12" s="479" t="s">
        <v>184</v>
      </c>
      <c r="D12" s="480">
        <v>1.4999999999999999E-2</v>
      </c>
      <c r="E12" s="481">
        <v>2.5000000000000001E-3</v>
      </c>
      <c r="F12" s="481">
        <v>0.1</v>
      </c>
      <c r="G12" s="482">
        <v>480.84</v>
      </c>
      <c r="H12" s="479"/>
      <c r="I12" s="479"/>
      <c r="J12" s="478" t="s">
        <v>566</v>
      </c>
      <c r="K12" s="483">
        <v>322496409</v>
      </c>
    </row>
    <row r="13" spans="1:11" ht="150">
      <c r="A13" s="488" t="s">
        <v>567</v>
      </c>
      <c r="B13" s="478" t="s">
        <v>568</v>
      </c>
      <c r="C13" s="479" t="s">
        <v>184</v>
      </c>
      <c r="D13" s="479"/>
      <c r="E13" s="484" t="s">
        <v>569</v>
      </c>
      <c r="F13" s="485"/>
      <c r="G13" s="479"/>
      <c r="H13" s="479"/>
      <c r="I13" s="479"/>
      <c r="J13" s="478" t="s">
        <v>570</v>
      </c>
      <c r="K13" s="489">
        <v>106759082</v>
      </c>
    </row>
    <row r="14" spans="1:11" ht="45">
      <c r="A14" s="490" t="s">
        <v>571</v>
      </c>
      <c r="B14" s="478" t="s">
        <v>572</v>
      </c>
      <c r="C14" s="479" t="s">
        <v>184</v>
      </c>
      <c r="D14" s="480"/>
      <c r="E14" s="481">
        <v>0.01</v>
      </c>
      <c r="F14" s="481">
        <v>3.6700000000000003E-2</v>
      </c>
      <c r="G14" s="478"/>
      <c r="H14" s="486">
        <v>270</v>
      </c>
      <c r="I14" s="479"/>
      <c r="J14" s="478" t="s">
        <v>573</v>
      </c>
      <c r="K14" s="489">
        <v>92729098</v>
      </c>
    </row>
    <row r="15" spans="1:11" ht="30">
      <c r="A15" s="477" t="s">
        <v>370</v>
      </c>
      <c r="B15" s="478" t="s">
        <v>574</v>
      </c>
      <c r="C15" s="479" t="s">
        <v>184</v>
      </c>
      <c r="D15" s="480"/>
      <c r="E15" s="481"/>
      <c r="F15" s="481"/>
      <c r="G15" s="482">
        <f>4*44.6</f>
        <v>178.4</v>
      </c>
      <c r="H15" s="485"/>
      <c r="I15" s="485"/>
      <c r="J15" s="478" t="s">
        <v>575</v>
      </c>
      <c r="K15" s="483">
        <v>606425</v>
      </c>
    </row>
    <row r="16" spans="1:11" ht="30">
      <c r="A16" s="477" t="s">
        <v>576</v>
      </c>
      <c r="B16" s="478" t="s">
        <v>577</v>
      </c>
      <c r="C16" s="478" t="s">
        <v>578</v>
      </c>
      <c r="D16" s="485">
        <v>0.1</v>
      </c>
      <c r="E16" s="485"/>
      <c r="F16" s="485"/>
      <c r="G16" s="479"/>
      <c r="H16" s="485">
        <v>0.05</v>
      </c>
      <c r="I16" s="485">
        <v>0.2</v>
      </c>
      <c r="J16" s="478" t="s">
        <v>579</v>
      </c>
      <c r="K16" s="483">
        <v>484605</v>
      </c>
    </row>
    <row r="17" spans="1:11" ht="180">
      <c r="A17" s="479" t="s">
        <v>580</v>
      </c>
      <c r="B17" s="487" t="s">
        <v>2478</v>
      </c>
      <c r="C17" s="479" t="s">
        <v>581</v>
      </c>
      <c r="D17" s="485"/>
      <c r="E17" s="485"/>
      <c r="F17" s="485"/>
      <c r="G17" s="479"/>
      <c r="H17" s="481"/>
      <c r="I17" s="485"/>
      <c r="J17" s="478" t="s">
        <v>582</v>
      </c>
      <c r="K17" s="489">
        <v>24964</v>
      </c>
    </row>
    <row r="18" spans="1:11" ht="15.75" customHeight="1">
      <c r="A18" s="67" t="s">
        <v>129</v>
      </c>
      <c r="B18" s="386"/>
      <c r="C18" s="160"/>
      <c r="D18" s="164"/>
      <c r="E18" s="164"/>
      <c r="F18" s="164"/>
      <c r="G18" s="160"/>
      <c r="H18" s="160"/>
      <c r="I18" s="160"/>
      <c r="J18" s="160"/>
      <c r="K18" s="105">
        <f>SUM(K19)</f>
        <v>332130</v>
      </c>
    </row>
    <row r="19" spans="1:11" ht="90">
      <c r="A19" s="491" t="s">
        <v>583</v>
      </c>
      <c r="B19" s="478" t="s">
        <v>584</v>
      </c>
      <c r="C19" s="479" t="s">
        <v>585</v>
      </c>
      <c r="D19" s="485"/>
      <c r="E19" s="485"/>
      <c r="F19" s="485"/>
      <c r="G19" s="479"/>
      <c r="H19" s="481">
        <v>1E-3</v>
      </c>
      <c r="I19" s="485">
        <v>0.01</v>
      </c>
      <c r="J19" s="478" t="s">
        <v>586</v>
      </c>
      <c r="K19" s="489">
        <v>332130</v>
      </c>
    </row>
    <row r="20" spans="1:11" ht="15.75" customHeight="1">
      <c r="A20" s="67" t="s">
        <v>130</v>
      </c>
      <c r="B20" s="386"/>
      <c r="C20" s="160"/>
      <c r="D20" s="164"/>
      <c r="E20" s="164"/>
      <c r="F20" s="164"/>
      <c r="G20" s="160"/>
      <c r="H20" s="160"/>
      <c r="I20" s="160"/>
      <c r="J20" s="160"/>
      <c r="K20" s="105">
        <f>SUM(K21:K27)</f>
        <v>24673887</v>
      </c>
    </row>
    <row r="21" spans="1:11" ht="60">
      <c r="A21" s="490" t="s">
        <v>587</v>
      </c>
      <c r="B21" s="478" t="s">
        <v>588</v>
      </c>
      <c r="C21" s="479" t="s">
        <v>589</v>
      </c>
      <c r="D21" s="485"/>
      <c r="E21" s="485"/>
      <c r="F21" s="485"/>
      <c r="G21" s="479"/>
      <c r="H21" s="492">
        <v>1.2799999999999999E-4</v>
      </c>
      <c r="I21" s="493">
        <v>4.4900000000000001E-3</v>
      </c>
      <c r="J21" s="478" t="s">
        <v>590</v>
      </c>
      <c r="K21" s="489">
        <v>11015390</v>
      </c>
    </row>
    <row r="22" spans="1:11" ht="60">
      <c r="A22" s="491" t="s">
        <v>591</v>
      </c>
      <c r="B22" s="478" t="s">
        <v>592</v>
      </c>
      <c r="C22" s="478" t="s">
        <v>593</v>
      </c>
      <c r="D22" s="485"/>
      <c r="E22" s="485"/>
      <c r="F22" s="485"/>
      <c r="G22" s="479"/>
      <c r="H22" s="489">
        <v>57</v>
      </c>
      <c r="I22" s="489">
        <v>1028</v>
      </c>
      <c r="J22" s="478" t="s">
        <v>594</v>
      </c>
      <c r="K22" s="489">
        <v>3919735</v>
      </c>
    </row>
    <row r="23" spans="1:11" ht="75">
      <c r="A23" s="490" t="s">
        <v>595</v>
      </c>
      <c r="B23" s="478" t="s">
        <v>596</v>
      </c>
      <c r="C23" s="479" t="s">
        <v>585</v>
      </c>
      <c r="D23" s="485"/>
      <c r="E23" s="485"/>
      <c r="F23" s="485"/>
      <c r="G23" s="479"/>
      <c r="H23" s="481">
        <v>1.5E-3</v>
      </c>
      <c r="I23" s="481">
        <v>3.9E-2</v>
      </c>
      <c r="J23" s="478" t="s">
        <v>597</v>
      </c>
      <c r="K23" s="489">
        <v>5412859</v>
      </c>
    </row>
    <row r="24" spans="1:11" ht="60">
      <c r="A24" s="490" t="s">
        <v>598</v>
      </c>
      <c r="B24" s="478" t="s">
        <v>599</v>
      </c>
      <c r="C24" s="479" t="s">
        <v>184</v>
      </c>
      <c r="D24" s="480"/>
      <c r="E24" s="481"/>
      <c r="F24" s="481"/>
      <c r="G24" s="478"/>
      <c r="H24" s="485">
        <v>0.1</v>
      </c>
      <c r="I24" s="485">
        <v>0.45</v>
      </c>
      <c r="J24" s="478" t="s">
        <v>600</v>
      </c>
      <c r="K24" s="489">
        <v>4049850</v>
      </c>
    </row>
    <row r="25" spans="1:11" ht="30">
      <c r="A25" s="491" t="s">
        <v>601</v>
      </c>
      <c r="B25" s="478" t="s">
        <v>602</v>
      </c>
      <c r="C25" s="479" t="s">
        <v>184</v>
      </c>
      <c r="D25" s="485"/>
      <c r="E25" s="485"/>
      <c r="F25" s="485"/>
      <c r="G25" s="482">
        <f>4*44.6</f>
        <v>178.4</v>
      </c>
      <c r="H25" s="479"/>
      <c r="I25" s="479"/>
      <c r="J25" s="478" t="s">
        <v>603</v>
      </c>
      <c r="K25" s="489">
        <v>19544</v>
      </c>
    </row>
    <row r="26" spans="1:11" ht="30">
      <c r="A26" s="490" t="s">
        <v>604</v>
      </c>
      <c r="B26" s="478" t="s">
        <v>605</v>
      </c>
      <c r="C26" s="479" t="s">
        <v>606</v>
      </c>
      <c r="D26" s="485"/>
      <c r="E26" s="485"/>
      <c r="F26" s="485"/>
      <c r="G26" s="478"/>
      <c r="H26" s="489">
        <v>193</v>
      </c>
      <c r="I26" s="489">
        <v>1869</v>
      </c>
      <c r="J26" s="478" t="s">
        <v>594</v>
      </c>
      <c r="K26" s="489">
        <v>12215</v>
      </c>
    </row>
    <row r="27" spans="1:11" ht="30">
      <c r="A27" s="490" t="s">
        <v>607</v>
      </c>
      <c r="B27" s="478" t="s">
        <v>608</v>
      </c>
      <c r="C27" s="478" t="s">
        <v>609</v>
      </c>
      <c r="D27" s="485"/>
      <c r="E27" s="485"/>
      <c r="F27" s="485"/>
      <c r="G27" s="479"/>
      <c r="H27" s="489">
        <v>190</v>
      </c>
      <c r="I27" s="489">
        <v>443</v>
      </c>
      <c r="J27" s="478" t="s">
        <v>594</v>
      </c>
      <c r="K27" s="482">
        <v>244294</v>
      </c>
    </row>
    <row r="28" spans="1:11" ht="15.75" customHeight="1">
      <c r="A28" s="67" t="s">
        <v>133</v>
      </c>
      <c r="B28" s="386"/>
      <c r="C28" s="160"/>
      <c r="D28" s="164"/>
      <c r="E28" s="164"/>
      <c r="F28" s="164"/>
      <c r="G28" s="160"/>
      <c r="H28" s="160"/>
      <c r="I28" s="160"/>
      <c r="J28" s="160"/>
      <c r="K28" s="105">
        <f>SUM(K29:K31)</f>
        <v>0</v>
      </c>
    </row>
    <row r="29" spans="1:11" ht="30">
      <c r="A29" s="491" t="s">
        <v>610</v>
      </c>
      <c r="B29" s="478" t="s">
        <v>602</v>
      </c>
      <c r="C29" s="479" t="s">
        <v>184</v>
      </c>
      <c r="D29" s="484"/>
      <c r="E29" s="485"/>
      <c r="F29" s="485"/>
      <c r="G29" s="482">
        <v>860</v>
      </c>
      <c r="H29" s="479"/>
      <c r="I29" s="479"/>
      <c r="J29" s="478" t="s">
        <v>611</v>
      </c>
      <c r="K29" s="489">
        <v>0</v>
      </c>
    </row>
    <row r="30" spans="1:11">
      <c r="A30" s="491" t="s">
        <v>612</v>
      </c>
      <c r="B30" s="478" t="s">
        <v>613</v>
      </c>
      <c r="C30" s="479" t="s">
        <v>614</v>
      </c>
      <c r="D30" s="484"/>
      <c r="E30" s="485"/>
      <c r="F30" s="485"/>
      <c r="G30" s="479"/>
      <c r="H30" s="479"/>
      <c r="I30" s="479"/>
      <c r="J30" s="479"/>
      <c r="K30" s="489">
        <v>0</v>
      </c>
    </row>
    <row r="31" spans="1:11" ht="60">
      <c r="A31" s="491" t="s">
        <v>615</v>
      </c>
      <c r="B31" s="478" t="s">
        <v>602</v>
      </c>
      <c r="C31" s="479" t="s">
        <v>184</v>
      </c>
      <c r="D31" s="478"/>
      <c r="E31" s="485"/>
      <c r="F31" s="485"/>
      <c r="G31" s="482">
        <v>352</v>
      </c>
      <c r="H31" s="485"/>
      <c r="I31" s="485"/>
      <c r="J31" s="478" t="s">
        <v>616</v>
      </c>
      <c r="K31" s="489">
        <v>0</v>
      </c>
    </row>
    <row r="32" spans="1:11" ht="15.75" customHeight="1">
      <c r="A32" s="67" t="s">
        <v>134</v>
      </c>
      <c r="B32" s="386"/>
      <c r="C32" s="160"/>
      <c r="D32" s="164"/>
      <c r="E32" s="164"/>
      <c r="F32" s="164"/>
      <c r="G32" s="160"/>
      <c r="H32" s="160"/>
      <c r="I32" s="160"/>
      <c r="J32" s="160"/>
      <c r="K32" s="105">
        <f>SUM(K33:K36)</f>
        <v>10324878</v>
      </c>
    </row>
    <row r="33" spans="1:11" ht="45">
      <c r="A33" s="491" t="s">
        <v>470</v>
      </c>
      <c r="B33" s="478" t="s">
        <v>617</v>
      </c>
      <c r="C33" s="484" t="s">
        <v>618</v>
      </c>
      <c r="D33" s="485"/>
      <c r="E33" s="485"/>
      <c r="F33" s="485"/>
      <c r="G33" s="482">
        <v>48.44</v>
      </c>
      <c r="H33" s="478"/>
      <c r="I33" s="478"/>
      <c r="J33" s="478" t="s">
        <v>594</v>
      </c>
      <c r="K33" s="489">
        <v>3443128</v>
      </c>
    </row>
    <row r="34" spans="1:11" ht="30">
      <c r="A34" s="490" t="s">
        <v>619</v>
      </c>
      <c r="B34" s="478" t="s">
        <v>620</v>
      </c>
      <c r="C34" s="479"/>
      <c r="D34" s="485"/>
      <c r="E34" s="485"/>
      <c r="F34" s="485"/>
      <c r="G34" s="479"/>
      <c r="H34" s="485">
        <v>0.05</v>
      </c>
      <c r="I34" s="485">
        <v>1</v>
      </c>
      <c r="J34" s="478" t="s">
        <v>621</v>
      </c>
      <c r="K34" s="489">
        <v>2746227</v>
      </c>
    </row>
    <row r="35" spans="1:11" ht="30">
      <c r="A35" s="490" t="s">
        <v>622</v>
      </c>
      <c r="B35" s="478" t="s">
        <v>623</v>
      </c>
      <c r="C35" s="479"/>
      <c r="D35" s="485"/>
      <c r="E35" s="485"/>
      <c r="F35" s="485"/>
      <c r="G35" s="479"/>
      <c r="H35" s="485">
        <v>0.05</v>
      </c>
      <c r="I35" s="485">
        <v>1</v>
      </c>
      <c r="J35" s="478" t="s">
        <v>621</v>
      </c>
      <c r="K35" s="489">
        <v>2072120</v>
      </c>
    </row>
    <row r="36" spans="1:11" ht="30">
      <c r="A36" s="490" t="s">
        <v>624</v>
      </c>
      <c r="B36" s="478" t="s">
        <v>623</v>
      </c>
      <c r="C36" s="479"/>
      <c r="D36" s="479"/>
      <c r="E36" s="479"/>
      <c r="F36" s="479"/>
      <c r="G36" s="479"/>
      <c r="H36" s="485">
        <v>0.05</v>
      </c>
      <c r="I36" s="485">
        <v>1</v>
      </c>
      <c r="J36" s="478" t="s">
        <v>625</v>
      </c>
      <c r="K36" s="489">
        <v>2063403</v>
      </c>
    </row>
    <row r="37" spans="1:11" ht="15.75" customHeight="1">
      <c r="A37" s="67" t="s">
        <v>135</v>
      </c>
      <c r="B37" s="386"/>
      <c r="C37" s="160"/>
      <c r="D37" s="164"/>
      <c r="E37" s="164"/>
      <c r="F37" s="164"/>
      <c r="G37" s="160"/>
      <c r="H37" s="160"/>
      <c r="I37" s="160"/>
      <c r="J37" s="160"/>
      <c r="K37" s="105">
        <f>SUM(K38)</f>
        <v>0</v>
      </c>
    </row>
    <row r="38" spans="1:11" s="494" customFormat="1" ht="45">
      <c r="A38" s="490" t="s">
        <v>626</v>
      </c>
      <c r="B38" s="478" t="s">
        <v>627</v>
      </c>
      <c r="C38" s="479" t="s">
        <v>628</v>
      </c>
      <c r="D38" s="485"/>
      <c r="E38" s="485"/>
      <c r="F38" s="485"/>
      <c r="G38" s="489">
        <v>30000</v>
      </c>
      <c r="H38" s="479"/>
      <c r="I38" s="479"/>
      <c r="J38" s="478" t="s">
        <v>629</v>
      </c>
      <c r="K38" s="489">
        <v>0</v>
      </c>
    </row>
    <row r="39" spans="1:11" ht="15.75" customHeight="1">
      <c r="A39" s="67" t="s">
        <v>136</v>
      </c>
      <c r="B39" s="386"/>
      <c r="C39" s="160"/>
      <c r="D39" s="164"/>
      <c r="E39" s="164"/>
      <c r="F39" s="164"/>
      <c r="G39" s="160"/>
      <c r="H39" s="160"/>
      <c r="I39" s="160"/>
      <c r="J39" s="160"/>
      <c r="K39" s="105">
        <f>SUM(K40)</f>
        <v>0</v>
      </c>
    </row>
    <row r="40" spans="1:11" ht="15.75" customHeight="1">
      <c r="A40" s="73"/>
      <c r="B40" s="143"/>
      <c r="C40" s="141"/>
      <c r="D40" s="142"/>
      <c r="E40" s="142"/>
      <c r="F40" s="142"/>
      <c r="G40" s="141"/>
      <c r="H40" s="141"/>
      <c r="I40" s="141"/>
      <c r="J40" s="141"/>
      <c r="K40" s="106"/>
    </row>
    <row r="41" spans="1:11" ht="15.75" customHeight="1">
      <c r="A41" s="100" t="s">
        <v>137</v>
      </c>
      <c r="B41" s="158"/>
      <c r="C41" s="103"/>
      <c r="D41" s="173"/>
      <c r="E41" s="173"/>
      <c r="F41" s="173"/>
      <c r="G41" s="103"/>
      <c r="H41" s="103"/>
      <c r="I41" s="103"/>
      <c r="J41" s="103"/>
      <c r="K41" s="179">
        <f>+K9+K11+K18+K20+K28+K32+K37+K39</f>
        <v>558431478</v>
      </c>
    </row>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1">
    <mergeCell ref="J7:J8"/>
    <mergeCell ref="A1:K1"/>
    <mergeCell ref="H6:I6"/>
    <mergeCell ref="A7:A8"/>
    <mergeCell ref="B7:B8"/>
    <mergeCell ref="K7:K8"/>
    <mergeCell ref="C7:C8"/>
    <mergeCell ref="D7:D8"/>
    <mergeCell ref="E7:F7"/>
    <mergeCell ref="G7:G8"/>
    <mergeCell ref="H7:I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2" sqref="A2:A4"/>
    </sheetView>
  </sheetViews>
  <sheetFormatPr baseColWidth="10" defaultColWidth="12.625" defaultRowHeight="15" customHeight="1"/>
  <cols>
    <col min="1" max="1" width="44.125" bestFit="1" customWidth="1"/>
    <col min="2" max="2" width="21.875" bestFit="1" customWidth="1"/>
    <col min="3" max="3" width="33.75" bestFit="1" customWidth="1"/>
    <col min="4" max="5" width="12.625" customWidth="1"/>
    <col min="6" max="6" width="10.5" customWidth="1"/>
    <col min="7" max="7" width="9.625" customWidth="1"/>
    <col min="8" max="8" width="8.875" customWidth="1"/>
    <col min="9" max="9" width="8.625" customWidth="1"/>
    <col min="10" max="10" width="23.375" bestFit="1" customWidth="1"/>
    <col min="11" max="11" width="15.125" customWidth="1"/>
  </cols>
  <sheetData>
    <row r="1" spans="1:26" ht="15.75">
      <c r="A1" s="180"/>
      <c r="B1" s="181"/>
      <c r="C1" s="116"/>
      <c r="D1" s="116"/>
      <c r="E1" s="116"/>
      <c r="F1" s="116"/>
      <c r="G1" s="116"/>
      <c r="H1" s="116"/>
      <c r="I1" s="116"/>
      <c r="J1" s="116"/>
      <c r="K1" s="182"/>
      <c r="L1" s="183"/>
    </row>
    <row r="2" spans="1:26">
      <c r="A2" s="133" t="s">
        <v>100</v>
      </c>
      <c r="B2" s="118"/>
      <c r="C2" s="118"/>
      <c r="D2" s="118"/>
      <c r="E2" s="118"/>
      <c r="F2" s="118"/>
      <c r="G2" s="118"/>
      <c r="H2" s="118"/>
      <c r="I2" s="118"/>
      <c r="J2" s="118"/>
      <c r="K2" s="135" t="s">
        <v>101</v>
      </c>
      <c r="L2" s="183"/>
    </row>
    <row r="3" spans="1:26">
      <c r="A3" s="57" t="s">
        <v>173</v>
      </c>
      <c r="B3" s="118"/>
      <c r="C3" s="118"/>
      <c r="D3" s="118"/>
      <c r="E3" s="118"/>
      <c r="F3" s="118"/>
      <c r="G3" s="118"/>
      <c r="H3" s="118"/>
      <c r="I3" s="118"/>
      <c r="J3" s="118"/>
      <c r="K3" s="184"/>
      <c r="L3" s="2"/>
    </row>
    <row r="4" spans="1:26">
      <c r="A4" s="444" t="s">
        <v>2480</v>
      </c>
      <c r="B4" s="118"/>
      <c r="C4" s="118"/>
      <c r="D4" s="118"/>
      <c r="E4" s="118"/>
      <c r="F4" s="118"/>
      <c r="G4" s="118"/>
      <c r="H4" s="118"/>
      <c r="I4" s="118"/>
      <c r="J4" s="118"/>
      <c r="K4" s="184"/>
      <c r="L4" s="2"/>
    </row>
    <row r="6" spans="1:26">
      <c r="A6" s="137">
        <v>-1</v>
      </c>
      <c r="B6" s="60" t="s">
        <v>103</v>
      </c>
      <c r="C6" s="60" t="s">
        <v>104</v>
      </c>
      <c r="D6" s="60"/>
      <c r="E6" s="916" t="s">
        <v>105</v>
      </c>
      <c r="F6" s="897"/>
      <c r="G6" s="60" t="s">
        <v>106</v>
      </c>
      <c r="H6" s="916" t="s">
        <v>107</v>
      </c>
      <c r="I6" s="897"/>
      <c r="J6" s="61" t="s">
        <v>108</v>
      </c>
      <c r="K6" s="62" t="s">
        <v>109</v>
      </c>
      <c r="L6" s="2"/>
    </row>
    <row r="7" spans="1:26">
      <c r="A7" s="103" t="s">
        <v>110</v>
      </c>
      <c r="B7" s="907" t="s">
        <v>111</v>
      </c>
      <c r="C7" s="907" t="s">
        <v>112</v>
      </c>
      <c r="D7" s="949" t="s">
        <v>515</v>
      </c>
      <c r="E7" s="961" t="s">
        <v>630</v>
      </c>
      <c r="F7" s="915"/>
      <c r="G7" s="907" t="s">
        <v>115</v>
      </c>
      <c r="H7" s="961" t="s">
        <v>116</v>
      </c>
      <c r="I7" s="915"/>
      <c r="J7" s="907" t="s">
        <v>117</v>
      </c>
      <c r="K7" s="962" t="s">
        <v>313</v>
      </c>
      <c r="L7" s="185" t="s">
        <v>631</v>
      </c>
    </row>
    <row r="8" spans="1:26">
      <c r="A8" s="103" t="s">
        <v>632</v>
      </c>
      <c r="B8" s="908"/>
      <c r="C8" s="908"/>
      <c r="D8" s="908"/>
      <c r="E8" s="186" t="s">
        <v>633</v>
      </c>
      <c r="F8" s="103" t="s">
        <v>634</v>
      </c>
      <c r="G8" s="908"/>
      <c r="H8" s="103" t="s">
        <v>633</v>
      </c>
      <c r="I8" s="103" t="s">
        <v>634</v>
      </c>
      <c r="J8" s="908"/>
      <c r="K8" s="908"/>
      <c r="L8" s="187"/>
    </row>
    <row r="9" spans="1:26">
      <c r="A9" s="67" t="s">
        <v>635</v>
      </c>
      <c r="B9" s="188"/>
      <c r="C9" s="188"/>
      <c r="D9" s="188"/>
      <c r="E9" s="188"/>
      <c r="F9" s="188"/>
      <c r="G9" s="188"/>
      <c r="H9" s="188"/>
      <c r="I9" s="188"/>
      <c r="J9" s="160"/>
      <c r="K9" s="70">
        <f>K10</f>
        <v>0</v>
      </c>
      <c r="L9" s="187"/>
    </row>
    <row r="10" spans="1:26">
      <c r="A10" s="66"/>
      <c r="B10" s="79"/>
      <c r="C10" s="79"/>
      <c r="D10" s="189"/>
      <c r="E10" s="190"/>
      <c r="F10" s="190"/>
      <c r="G10" s="191"/>
      <c r="H10" s="191"/>
      <c r="I10" s="191"/>
      <c r="J10" s="190"/>
      <c r="K10" s="192"/>
      <c r="L10" s="193"/>
    </row>
    <row r="11" spans="1:26">
      <c r="A11" s="67" t="s">
        <v>431</v>
      </c>
      <c r="B11" s="188"/>
      <c r="C11" s="188"/>
      <c r="D11" s="188"/>
      <c r="E11" s="188"/>
      <c r="F11" s="188"/>
      <c r="G11" s="188"/>
      <c r="H11" s="188"/>
      <c r="I11" s="188"/>
      <c r="J11" s="160"/>
      <c r="K11" s="70">
        <f>K12+K13+K14</f>
        <v>1121800000</v>
      </c>
      <c r="L11" s="194"/>
    </row>
    <row r="12" spans="1:26">
      <c r="A12" s="66" t="s">
        <v>123</v>
      </c>
      <c r="B12" s="79" t="s">
        <v>481</v>
      </c>
      <c r="C12" s="79" t="s">
        <v>125</v>
      </c>
      <c r="D12" s="189"/>
      <c r="E12" s="495">
        <v>7.4999999999999997E-3</v>
      </c>
      <c r="F12" s="496">
        <v>6.5000000000000002E-2</v>
      </c>
      <c r="G12" s="497"/>
      <c r="H12" s="497">
        <v>286</v>
      </c>
      <c r="I12" s="497">
        <v>4134</v>
      </c>
      <c r="J12" s="195" t="s">
        <v>636</v>
      </c>
      <c r="K12" s="196">
        <f>720000000+6500000+85000000</f>
        <v>811500000</v>
      </c>
      <c r="L12" s="193" t="s">
        <v>637</v>
      </c>
    </row>
    <row r="13" spans="1:26">
      <c r="A13" s="66" t="s">
        <v>638</v>
      </c>
      <c r="B13" s="79" t="s">
        <v>639</v>
      </c>
      <c r="C13" s="79" t="s">
        <v>125</v>
      </c>
      <c r="D13" s="79"/>
      <c r="E13" s="498">
        <v>0.06</v>
      </c>
      <c r="F13" s="498">
        <v>0.16</v>
      </c>
      <c r="G13" s="499"/>
      <c r="H13" s="499"/>
      <c r="I13" s="499"/>
      <c r="J13" s="195" t="s">
        <v>640</v>
      </c>
      <c r="K13" s="196">
        <v>176000000</v>
      </c>
      <c r="L13" s="193"/>
    </row>
    <row r="14" spans="1:26">
      <c r="A14" s="963" t="s">
        <v>138</v>
      </c>
      <c r="B14" s="964" t="s">
        <v>641</v>
      </c>
      <c r="C14" s="79" t="s">
        <v>125</v>
      </c>
      <c r="D14" s="189"/>
      <c r="E14" s="500" t="s">
        <v>642</v>
      </c>
      <c r="F14" s="500" t="s">
        <v>643</v>
      </c>
      <c r="G14" s="499"/>
      <c r="H14" s="497"/>
      <c r="I14" s="497"/>
      <c r="J14" s="965" t="s">
        <v>644</v>
      </c>
      <c r="K14" s="966">
        <f>114000000+1300000+19000000</f>
        <v>134300000</v>
      </c>
      <c r="L14" s="193" t="s">
        <v>645</v>
      </c>
    </row>
    <row r="15" spans="1:26">
      <c r="A15" s="908"/>
      <c r="B15" s="908"/>
      <c r="C15" s="79" t="s">
        <v>125</v>
      </c>
      <c r="D15" s="79"/>
      <c r="E15" s="500" t="s">
        <v>646</v>
      </c>
      <c r="F15" s="500" t="s">
        <v>647</v>
      </c>
      <c r="G15" s="499"/>
      <c r="H15" s="497"/>
      <c r="I15" s="497"/>
      <c r="J15" s="908"/>
      <c r="K15" s="908"/>
      <c r="L15" s="193" t="s">
        <v>648</v>
      </c>
      <c r="M15" s="111"/>
      <c r="N15" s="111"/>
      <c r="O15" s="111"/>
      <c r="P15" s="111"/>
      <c r="Q15" s="111"/>
      <c r="R15" s="111"/>
      <c r="S15" s="111"/>
      <c r="T15" s="111"/>
      <c r="U15" s="111"/>
      <c r="V15" s="111"/>
      <c r="W15" s="111"/>
      <c r="X15" s="111"/>
      <c r="Y15" s="111"/>
      <c r="Z15" s="111"/>
    </row>
    <row r="16" spans="1:26">
      <c r="A16" s="110"/>
      <c r="B16" s="75"/>
      <c r="C16" s="75"/>
      <c r="D16" s="75"/>
      <c r="E16" s="75"/>
      <c r="F16" s="75"/>
      <c r="G16" s="75"/>
      <c r="H16" s="75"/>
      <c r="I16" s="75"/>
      <c r="J16" s="141"/>
      <c r="K16" s="139"/>
      <c r="L16" s="197"/>
    </row>
    <row r="17" spans="1:26">
      <c r="A17" s="67" t="s">
        <v>649</v>
      </c>
      <c r="B17" s="188"/>
      <c r="C17" s="188"/>
      <c r="D17" s="188"/>
      <c r="E17" s="188"/>
      <c r="F17" s="188"/>
      <c r="G17" s="188"/>
      <c r="H17" s="188"/>
      <c r="I17" s="188"/>
      <c r="J17" s="160"/>
      <c r="K17" s="70">
        <f>K18</f>
        <v>6400000</v>
      </c>
      <c r="L17" s="194"/>
    </row>
    <row r="18" spans="1:26">
      <c r="A18" s="66" t="s">
        <v>650</v>
      </c>
      <c r="B18" s="79" t="s">
        <v>651</v>
      </c>
      <c r="C18" s="79" t="s">
        <v>125</v>
      </c>
      <c r="D18" s="468"/>
      <c r="E18" s="468"/>
      <c r="F18" s="468"/>
      <c r="G18" s="499"/>
      <c r="H18" s="499"/>
      <c r="I18" s="499"/>
      <c r="J18" s="499"/>
      <c r="K18" s="196">
        <v>6400000</v>
      </c>
      <c r="L18" s="53"/>
      <c r="M18" s="111"/>
      <c r="N18" s="111"/>
      <c r="O18" s="111"/>
      <c r="P18" s="111"/>
      <c r="Q18" s="111"/>
      <c r="R18" s="111"/>
      <c r="S18" s="111"/>
      <c r="T18" s="111"/>
      <c r="U18" s="111"/>
      <c r="V18" s="111"/>
      <c r="W18" s="111"/>
      <c r="X18" s="111"/>
      <c r="Y18" s="111"/>
      <c r="Z18" s="111"/>
    </row>
    <row r="19" spans="1:26">
      <c r="A19" s="110"/>
      <c r="B19" s="75"/>
      <c r="C19" s="75"/>
      <c r="D19" s="75"/>
      <c r="E19" s="75"/>
      <c r="F19" s="75"/>
      <c r="G19" s="75"/>
      <c r="H19" s="75"/>
      <c r="I19" s="75"/>
      <c r="J19" s="141"/>
      <c r="K19" s="139"/>
      <c r="L19" s="197"/>
    </row>
    <row r="20" spans="1:26">
      <c r="A20" s="67" t="s">
        <v>652</v>
      </c>
      <c r="B20" s="188"/>
      <c r="C20" s="188"/>
      <c r="D20" s="188"/>
      <c r="E20" s="188"/>
      <c r="F20" s="188"/>
      <c r="G20" s="188"/>
      <c r="H20" s="188"/>
      <c r="I20" s="188"/>
      <c r="J20" s="160"/>
      <c r="K20" s="70">
        <f>K21+K22+K23+K24+K25+K26+K27+K28+K29+K30+K31+K32</f>
        <v>80500000</v>
      </c>
      <c r="L20" s="194"/>
    </row>
    <row r="21" spans="1:26" ht="15.75" customHeight="1">
      <c r="A21" s="66" t="s">
        <v>653</v>
      </c>
      <c r="B21" s="468" t="s">
        <v>654</v>
      </c>
      <c r="C21" s="468"/>
      <c r="D21" s="468"/>
      <c r="E21" s="498">
        <v>0.05</v>
      </c>
      <c r="F21" s="498">
        <v>0.1</v>
      </c>
      <c r="G21" s="497"/>
      <c r="H21" s="499"/>
      <c r="I21" s="499"/>
      <c r="J21" s="499" t="s">
        <v>655</v>
      </c>
      <c r="K21" s="501">
        <v>27000000</v>
      </c>
      <c r="L21" s="198" t="s">
        <v>656</v>
      </c>
    </row>
    <row r="22" spans="1:26" ht="15.75" customHeight="1">
      <c r="A22" s="66" t="s">
        <v>657</v>
      </c>
      <c r="B22" s="468" t="s">
        <v>658</v>
      </c>
      <c r="C22" s="468" t="s">
        <v>659</v>
      </c>
      <c r="D22" s="468"/>
      <c r="E22" s="468"/>
      <c r="F22" s="468"/>
      <c r="G22" s="499" t="s">
        <v>660</v>
      </c>
      <c r="H22" s="499"/>
      <c r="I22" s="499"/>
      <c r="J22" s="499" t="s">
        <v>661</v>
      </c>
      <c r="K22" s="501">
        <v>12500000</v>
      </c>
      <c r="L22" s="53"/>
    </row>
    <row r="23" spans="1:26" ht="15.75" customHeight="1">
      <c r="A23" s="66" t="s">
        <v>662</v>
      </c>
      <c r="B23" s="468"/>
      <c r="C23" s="468" t="s">
        <v>125</v>
      </c>
      <c r="D23" s="468"/>
      <c r="E23" s="468"/>
      <c r="F23" s="468"/>
      <c r="G23" s="499"/>
      <c r="H23" s="497">
        <v>90</v>
      </c>
      <c r="I23" s="497">
        <v>4310</v>
      </c>
      <c r="J23" s="499" t="s">
        <v>663</v>
      </c>
      <c r="K23" s="501">
        <v>5300000</v>
      </c>
      <c r="L23" s="53" t="s">
        <v>664</v>
      </c>
    </row>
    <row r="24" spans="1:26" ht="15.75" customHeight="1">
      <c r="A24" s="66" t="s">
        <v>665</v>
      </c>
      <c r="B24" s="468"/>
      <c r="C24" s="468" t="s">
        <v>666</v>
      </c>
      <c r="D24" s="468"/>
      <c r="E24" s="468"/>
      <c r="F24" s="468"/>
      <c r="G24" s="497"/>
      <c r="H24" s="497">
        <v>7</v>
      </c>
      <c r="I24" s="497" t="s">
        <v>667</v>
      </c>
      <c r="J24" s="499" t="s">
        <v>668</v>
      </c>
      <c r="K24" s="501">
        <v>7700000</v>
      </c>
      <c r="L24" s="53"/>
    </row>
    <row r="25" spans="1:26" ht="15.75" customHeight="1">
      <c r="A25" s="66" t="s">
        <v>669</v>
      </c>
      <c r="B25" s="468"/>
      <c r="C25" s="468" t="s">
        <v>666</v>
      </c>
      <c r="D25" s="468"/>
      <c r="E25" s="468"/>
      <c r="F25" s="468"/>
      <c r="G25" s="499"/>
      <c r="H25" s="497">
        <v>80</v>
      </c>
      <c r="I25" s="497">
        <v>8960</v>
      </c>
      <c r="J25" s="499" t="s">
        <v>670</v>
      </c>
      <c r="K25" s="501">
        <v>10000000</v>
      </c>
      <c r="L25" s="53" t="s">
        <v>671</v>
      </c>
    </row>
    <row r="26" spans="1:26" ht="15.75" customHeight="1">
      <c r="A26" s="66" t="s">
        <v>672</v>
      </c>
      <c r="B26" s="468" t="s">
        <v>673</v>
      </c>
      <c r="C26" s="468" t="s">
        <v>674</v>
      </c>
      <c r="D26" s="468"/>
      <c r="E26" s="498">
        <v>0.03</v>
      </c>
      <c r="F26" s="498">
        <v>0.8</v>
      </c>
      <c r="G26" s="499"/>
      <c r="H26" s="497">
        <v>35</v>
      </c>
      <c r="I26" s="497">
        <v>2650</v>
      </c>
      <c r="J26" s="499" t="s">
        <v>675</v>
      </c>
      <c r="K26" s="501">
        <v>3700000</v>
      </c>
      <c r="L26" s="53" t="s">
        <v>676</v>
      </c>
    </row>
    <row r="27" spans="1:26" ht="15.75" customHeight="1">
      <c r="A27" s="66" t="s">
        <v>677</v>
      </c>
      <c r="B27" s="468" t="s">
        <v>678</v>
      </c>
      <c r="C27" s="502" t="s">
        <v>679</v>
      </c>
      <c r="D27" s="468" t="s">
        <v>680</v>
      </c>
      <c r="E27" s="468"/>
      <c r="F27" s="468"/>
      <c r="G27" s="499"/>
      <c r="H27" s="497"/>
      <c r="I27" s="497"/>
      <c r="J27" s="499" t="s">
        <v>681</v>
      </c>
      <c r="K27" s="501">
        <v>2900000</v>
      </c>
      <c r="L27" s="193"/>
    </row>
    <row r="28" spans="1:26" ht="15.75" customHeight="1">
      <c r="A28" s="66" t="s">
        <v>682</v>
      </c>
      <c r="B28" s="468"/>
      <c r="C28" s="468" t="s">
        <v>666</v>
      </c>
      <c r="D28" s="468"/>
      <c r="E28" s="468"/>
      <c r="F28" s="468"/>
      <c r="G28" s="468"/>
      <c r="H28" s="497">
        <v>85</v>
      </c>
      <c r="I28" s="497">
        <v>440</v>
      </c>
      <c r="J28" s="499" t="s">
        <v>683</v>
      </c>
      <c r="K28" s="501">
        <v>2000000</v>
      </c>
      <c r="L28" s="53" t="s">
        <v>684</v>
      </c>
    </row>
    <row r="29" spans="1:26" ht="15.75" customHeight="1">
      <c r="A29" s="66" t="s">
        <v>685</v>
      </c>
      <c r="B29" s="468" t="s">
        <v>481</v>
      </c>
      <c r="C29" s="468" t="s">
        <v>686</v>
      </c>
      <c r="D29" s="468"/>
      <c r="E29" s="498">
        <v>0.02</v>
      </c>
      <c r="F29" s="498">
        <v>0.05</v>
      </c>
      <c r="G29" s="497">
        <v>4650</v>
      </c>
      <c r="H29" s="497">
        <v>20</v>
      </c>
      <c r="I29" s="497">
        <v>1265</v>
      </c>
      <c r="J29" s="499" t="s">
        <v>687</v>
      </c>
      <c r="K29" s="501">
        <v>200000</v>
      </c>
      <c r="L29" s="53" t="s">
        <v>688</v>
      </c>
    </row>
    <row r="30" spans="1:26" ht="15.75" customHeight="1">
      <c r="A30" s="66" t="s">
        <v>370</v>
      </c>
      <c r="B30" s="503" t="s">
        <v>689</v>
      </c>
      <c r="C30" s="468" t="s">
        <v>362</v>
      </c>
      <c r="D30" s="468"/>
      <c r="E30" s="468"/>
      <c r="F30" s="468"/>
      <c r="G30" s="499"/>
      <c r="H30" s="497">
        <v>400</v>
      </c>
      <c r="I30" s="497">
        <v>1945</v>
      </c>
      <c r="J30" s="499" t="s">
        <v>690</v>
      </c>
      <c r="K30" s="501">
        <v>1300000</v>
      </c>
      <c r="L30" s="53" t="s">
        <v>691</v>
      </c>
    </row>
    <row r="31" spans="1:26" ht="15.75" customHeight="1">
      <c r="A31" s="66" t="s">
        <v>692</v>
      </c>
      <c r="B31" s="468" t="s">
        <v>693</v>
      </c>
      <c r="C31" s="502" t="s">
        <v>694</v>
      </c>
      <c r="D31" s="468"/>
      <c r="E31" s="468"/>
      <c r="F31" s="468"/>
      <c r="G31" s="497"/>
      <c r="H31" s="497">
        <v>1.1000000000000001</v>
      </c>
      <c r="I31" s="497">
        <v>2120</v>
      </c>
      <c r="J31" s="499" t="s">
        <v>695</v>
      </c>
      <c r="K31" s="501">
        <v>7700000</v>
      </c>
      <c r="L31" s="53"/>
    </row>
    <row r="32" spans="1:26" ht="15.75" customHeight="1">
      <c r="A32" s="66" t="s">
        <v>696</v>
      </c>
      <c r="B32" s="468"/>
      <c r="C32" s="468" t="s">
        <v>666</v>
      </c>
      <c r="D32" s="468"/>
      <c r="E32" s="468"/>
      <c r="F32" s="468"/>
      <c r="G32" s="499"/>
      <c r="H32" s="499"/>
      <c r="I32" s="499"/>
      <c r="J32" s="499" t="s">
        <v>697</v>
      </c>
      <c r="K32" s="501">
        <v>200000</v>
      </c>
      <c r="L32" s="53" t="s">
        <v>698</v>
      </c>
      <c r="M32" s="111"/>
      <c r="N32" s="111"/>
      <c r="O32" s="111"/>
      <c r="P32" s="111"/>
      <c r="Q32" s="111"/>
      <c r="R32" s="111"/>
      <c r="S32" s="111"/>
      <c r="T32" s="111"/>
      <c r="U32" s="111"/>
      <c r="V32" s="111"/>
      <c r="W32" s="111"/>
      <c r="X32" s="111"/>
      <c r="Y32" s="111"/>
      <c r="Z32" s="111"/>
    </row>
    <row r="33" spans="1:26" ht="15.75" customHeight="1">
      <c r="A33" s="110"/>
      <c r="B33" s="75"/>
      <c r="C33" s="75"/>
      <c r="D33" s="75"/>
      <c r="E33" s="75"/>
      <c r="F33" s="75"/>
      <c r="G33" s="75"/>
      <c r="H33" s="75"/>
      <c r="I33" s="75"/>
      <c r="J33" s="141"/>
      <c r="K33" s="139"/>
      <c r="L33" s="197"/>
    </row>
    <row r="34" spans="1:26" ht="15.75" customHeight="1">
      <c r="A34" s="67" t="s">
        <v>699</v>
      </c>
      <c r="B34" s="188"/>
      <c r="C34" s="188"/>
      <c r="D34" s="188"/>
      <c r="E34" s="188"/>
      <c r="F34" s="188"/>
      <c r="G34" s="188"/>
      <c r="H34" s="188"/>
      <c r="I34" s="188"/>
      <c r="J34" s="160"/>
      <c r="K34" s="70">
        <f>K35</f>
        <v>35100000</v>
      </c>
      <c r="L34" s="194"/>
    </row>
    <row r="35" spans="1:26" ht="15.75" customHeight="1">
      <c r="A35" s="66" t="s">
        <v>699</v>
      </c>
      <c r="B35" s="468"/>
      <c r="C35" s="468"/>
      <c r="D35" s="468"/>
      <c r="E35" s="468"/>
      <c r="F35" s="468"/>
      <c r="G35" s="499"/>
      <c r="H35" s="499"/>
      <c r="I35" s="499"/>
      <c r="J35" s="499"/>
      <c r="K35" s="122">
        <v>35100000</v>
      </c>
      <c r="L35" s="200"/>
      <c r="M35" s="111"/>
      <c r="N35" s="111"/>
      <c r="O35" s="111"/>
      <c r="P35" s="111"/>
      <c r="Q35" s="111"/>
      <c r="R35" s="111"/>
      <c r="S35" s="111"/>
      <c r="T35" s="111"/>
      <c r="U35" s="111"/>
      <c r="V35" s="111"/>
      <c r="W35" s="111"/>
      <c r="X35" s="111"/>
      <c r="Y35" s="111"/>
      <c r="Z35" s="111"/>
    </row>
    <row r="36" spans="1:26" ht="15.75" customHeight="1">
      <c r="A36" s="110"/>
      <c r="B36" s="75"/>
      <c r="C36" s="75"/>
      <c r="D36" s="75"/>
      <c r="E36" s="75"/>
      <c r="F36" s="75"/>
      <c r="G36" s="75"/>
      <c r="H36" s="75"/>
      <c r="I36" s="75"/>
      <c r="J36" s="141"/>
      <c r="K36" s="139"/>
      <c r="L36" s="197"/>
    </row>
    <row r="37" spans="1:26" ht="15.75" customHeight="1">
      <c r="A37" s="67" t="s">
        <v>700</v>
      </c>
      <c r="B37" s="188"/>
      <c r="C37" s="188"/>
      <c r="D37" s="188"/>
      <c r="E37" s="188"/>
      <c r="F37" s="188"/>
      <c r="G37" s="188"/>
      <c r="H37" s="188"/>
      <c r="I37" s="188"/>
      <c r="J37" s="160"/>
      <c r="K37" s="70">
        <f>K38+K39+K40+K41</f>
        <v>424700000</v>
      </c>
      <c r="L37" s="194"/>
    </row>
    <row r="38" spans="1:26" ht="15.75" customHeight="1">
      <c r="A38" s="66" t="s">
        <v>701</v>
      </c>
      <c r="B38" s="468"/>
      <c r="C38" s="468"/>
      <c r="D38" s="468"/>
      <c r="E38" s="468"/>
      <c r="F38" s="468"/>
      <c r="G38" s="499"/>
      <c r="H38" s="499"/>
      <c r="I38" s="499"/>
      <c r="J38" s="499"/>
      <c r="K38" s="501">
        <v>287000000</v>
      </c>
      <c r="L38" s="53" t="s">
        <v>702</v>
      </c>
    </row>
    <row r="39" spans="1:26" ht="15.75" customHeight="1">
      <c r="A39" s="66" t="s">
        <v>703</v>
      </c>
      <c r="B39" s="468"/>
      <c r="C39" s="468"/>
      <c r="D39" s="468"/>
      <c r="E39" s="468"/>
      <c r="F39" s="468"/>
      <c r="G39" s="499"/>
      <c r="H39" s="499"/>
      <c r="I39" s="499"/>
      <c r="J39" s="499"/>
      <c r="K39" s="501">
        <v>4500000</v>
      </c>
      <c r="L39" s="53" t="s">
        <v>704</v>
      </c>
    </row>
    <row r="40" spans="1:26" ht="15.75" customHeight="1">
      <c r="A40" s="66" t="s">
        <v>705</v>
      </c>
      <c r="B40" s="468"/>
      <c r="C40" s="468"/>
      <c r="D40" s="468"/>
      <c r="E40" s="468"/>
      <c r="F40" s="468"/>
      <c r="G40" s="499"/>
      <c r="H40" s="499"/>
      <c r="I40" s="499"/>
      <c r="J40" s="499"/>
      <c r="K40" s="501">
        <v>800000</v>
      </c>
      <c r="L40" s="53"/>
    </row>
    <row r="41" spans="1:26" ht="15.75" customHeight="1">
      <c r="A41" s="66" t="s">
        <v>706</v>
      </c>
      <c r="B41" s="468"/>
      <c r="C41" s="468"/>
      <c r="D41" s="468"/>
      <c r="E41" s="468"/>
      <c r="F41" s="468"/>
      <c r="G41" s="499"/>
      <c r="H41" s="499"/>
      <c r="I41" s="499"/>
      <c r="J41" s="499"/>
      <c r="K41" s="501">
        <v>132400000</v>
      </c>
      <c r="L41" s="53"/>
      <c r="M41" s="111"/>
      <c r="N41" s="111"/>
      <c r="O41" s="111"/>
      <c r="P41" s="111"/>
      <c r="Q41" s="111"/>
      <c r="R41" s="111"/>
      <c r="S41" s="111"/>
      <c r="T41" s="111"/>
      <c r="U41" s="111"/>
      <c r="V41" s="111"/>
      <c r="W41" s="111"/>
      <c r="X41" s="111"/>
      <c r="Y41" s="111"/>
      <c r="Z41" s="111"/>
    </row>
    <row r="42" spans="1:26" ht="15.75" customHeight="1">
      <c r="A42" s="201"/>
      <c r="B42" s="75"/>
      <c r="C42" s="75"/>
      <c r="D42" s="75"/>
      <c r="E42" s="75"/>
      <c r="F42" s="75"/>
      <c r="G42" s="75"/>
      <c r="H42" s="75"/>
      <c r="I42" s="75"/>
      <c r="J42" s="75"/>
      <c r="K42" s="202"/>
      <c r="L42" s="197"/>
    </row>
    <row r="43" spans="1:26" ht="15.75" customHeight="1">
      <c r="A43" s="100" t="s">
        <v>707</v>
      </c>
      <c r="B43" s="101"/>
      <c r="C43" s="101"/>
      <c r="D43" s="102"/>
      <c r="E43" s="102"/>
      <c r="F43" s="102"/>
      <c r="G43" s="101"/>
      <c r="H43" s="101"/>
      <c r="I43" s="101"/>
      <c r="J43" s="103"/>
      <c r="K43" s="104">
        <f>K9+K11+K17+K20+K34+K37</f>
        <v>1668500000</v>
      </c>
      <c r="L43" s="194"/>
    </row>
    <row r="44" spans="1:26" ht="15.75" customHeight="1">
      <c r="B44" s="126"/>
      <c r="C44" s="126"/>
      <c r="D44" s="126"/>
      <c r="E44" s="126"/>
      <c r="F44" s="126"/>
      <c r="G44" s="126"/>
      <c r="H44" s="126"/>
      <c r="I44" s="126"/>
      <c r="J44" s="126"/>
      <c r="K44" s="203"/>
    </row>
    <row r="45" spans="1:26" ht="15.75" customHeight="1">
      <c r="B45" s="126"/>
      <c r="C45" s="126"/>
      <c r="D45" s="126"/>
      <c r="E45" s="126"/>
      <c r="F45" s="126"/>
      <c r="G45" s="126"/>
      <c r="H45" s="126"/>
      <c r="I45" s="126"/>
      <c r="J45" s="126"/>
      <c r="K45" s="203"/>
    </row>
    <row r="46" spans="1:26" ht="15.75" customHeight="1">
      <c r="B46" s="126"/>
      <c r="C46" s="126"/>
      <c r="D46" s="126"/>
      <c r="E46" s="126"/>
      <c r="F46" s="126"/>
      <c r="G46" s="126"/>
      <c r="H46" s="126"/>
      <c r="I46" s="126"/>
      <c r="J46" s="126"/>
      <c r="K46" s="203"/>
    </row>
    <row r="47" spans="1:26" ht="15.75" customHeight="1">
      <c r="B47" s="126"/>
      <c r="C47" s="126"/>
      <c r="D47" s="126"/>
      <c r="E47" s="126"/>
      <c r="F47" s="126"/>
      <c r="G47" s="126"/>
      <c r="H47" s="126"/>
      <c r="I47" s="126"/>
      <c r="J47" s="126"/>
      <c r="K47" s="203"/>
    </row>
    <row r="48" spans="1:26" ht="15.75" customHeight="1">
      <c r="B48" s="126"/>
      <c r="C48" s="126"/>
      <c r="D48" s="126"/>
      <c r="E48" s="126"/>
      <c r="F48" s="126"/>
      <c r="G48" s="126"/>
      <c r="H48" s="126"/>
      <c r="I48" s="126"/>
      <c r="J48" s="126"/>
      <c r="K48" s="203"/>
    </row>
    <row r="49" spans="2:11" ht="15.75" customHeight="1">
      <c r="B49" s="126"/>
      <c r="C49" s="126"/>
      <c r="D49" s="126"/>
      <c r="E49" s="126"/>
      <c r="F49" s="126"/>
      <c r="G49" s="126"/>
      <c r="H49" s="126"/>
      <c r="I49" s="126"/>
      <c r="J49" s="126"/>
      <c r="K49" s="203"/>
    </row>
    <row r="50" spans="2:11" ht="15.75" customHeight="1">
      <c r="B50" s="126"/>
      <c r="C50" s="126"/>
      <c r="D50" s="126"/>
      <c r="E50" s="126"/>
      <c r="F50" s="126"/>
      <c r="G50" s="126"/>
      <c r="H50" s="126"/>
      <c r="I50" s="126"/>
      <c r="J50" s="126"/>
      <c r="K50" s="203"/>
    </row>
    <row r="51" spans="2:11" ht="15.75" customHeight="1">
      <c r="B51" s="126"/>
      <c r="C51" s="126"/>
      <c r="D51" s="126"/>
      <c r="E51" s="126"/>
      <c r="F51" s="126"/>
      <c r="G51" s="126"/>
      <c r="H51" s="126"/>
      <c r="I51" s="126"/>
      <c r="J51" s="126"/>
      <c r="K51" s="203"/>
    </row>
    <row r="52" spans="2:11" ht="15.75" customHeight="1">
      <c r="B52" s="126"/>
      <c r="C52" s="126"/>
      <c r="D52" s="126"/>
      <c r="E52" s="126"/>
      <c r="F52" s="126"/>
      <c r="G52" s="126"/>
      <c r="H52" s="126"/>
      <c r="I52" s="126"/>
      <c r="J52" s="126"/>
      <c r="K52" s="203"/>
    </row>
    <row r="53" spans="2:11" ht="15.75" customHeight="1">
      <c r="B53" s="126"/>
      <c r="C53" s="126"/>
      <c r="D53" s="126"/>
      <c r="E53" s="126"/>
      <c r="F53" s="126"/>
      <c r="G53" s="126"/>
      <c r="H53" s="126"/>
      <c r="I53" s="126"/>
      <c r="J53" s="126"/>
      <c r="K53" s="203"/>
    </row>
    <row r="54" spans="2:11" ht="15.75" customHeight="1">
      <c r="B54" s="126"/>
      <c r="C54" s="126"/>
      <c r="D54" s="126"/>
      <c r="E54" s="126"/>
      <c r="F54" s="126"/>
      <c r="G54" s="126"/>
      <c r="H54" s="126"/>
      <c r="I54" s="126"/>
      <c r="J54" s="126"/>
      <c r="K54" s="203"/>
    </row>
    <row r="55" spans="2:11" ht="15.75" customHeight="1">
      <c r="B55" s="126"/>
      <c r="C55" s="126"/>
      <c r="D55" s="126"/>
      <c r="E55" s="126"/>
      <c r="F55" s="126"/>
      <c r="G55" s="126"/>
      <c r="H55" s="126"/>
      <c r="I55" s="126"/>
      <c r="J55" s="126"/>
      <c r="K55" s="203"/>
    </row>
    <row r="56" spans="2:11" ht="15.75" customHeight="1">
      <c r="B56" s="126"/>
      <c r="C56" s="126"/>
      <c r="D56" s="126"/>
      <c r="E56" s="126"/>
      <c r="F56" s="126"/>
      <c r="G56" s="126"/>
      <c r="H56" s="126"/>
      <c r="I56" s="126"/>
      <c r="J56" s="126"/>
      <c r="K56" s="203"/>
    </row>
    <row r="57" spans="2:11" ht="15.75" customHeight="1">
      <c r="B57" s="126"/>
      <c r="C57" s="126"/>
      <c r="D57" s="126"/>
      <c r="E57" s="126"/>
      <c r="F57" s="126"/>
      <c r="G57" s="126"/>
      <c r="H57" s="126"/>
      <c r="I57" s="126"/>
      <c r="J57" s="126"/>
      <c r="K57" s="203"/>
    </row>
    <row r="58" spans="2:11" ht="15.75" customHeight="1">
      <c r="B58" s="126"/>
      <c r="C58" s="126"/>
      <c r="D58" s="126"/>
      <c r="E58" s="126"/>
      <c r="F58" s="126"/>
      <c r="G58" s="126"/>
      <c r="H58" s="126"/>
      <c r="I58" s="126"/>
      <c r="J58" s="126"/>
      <c r="K58" s="203"/>
    </row>
    <row r="59" spans="2:11" ht="15.75" customHeight="1">
      <c r="B59" s="126"/>
      <c r="C59" s="126"/>
      <c r="D59" s="126"/>
      <c r="E59" s="126"/>
      <c r="F59" s="126"/>
      <c r="G59" s="126"/>
      <c r="H59" s="126"/>
      <c r="I59" s="126"/>
      <c r="J59" s="126"/>
      <c r="K59" s="203"/>
    </row>
    <row r="60" spans="2:11" ht="15.75" customHeight="1">
      <c r="B60" s="126"/>
      <c r="C60" s="126"/>
      <c r="D60" s="126"/>
      <c r="E60" s="126"/>
      <c r="F60" s="126"/>
      <c r="G60" s="126"/>
      <c r="H60" s="126"/>
      <c r="I60" s="126"/>
      <c r="J60" s="126"/>
      <c r="K60" s="203"/>
    </row>
    <row r="61" spans="2:11" ht="15.75" customHeight="1">
      <c r="B61" s="126"/>
      <c r="C61" s="126"/>
      <c r="D61" s="126"/>
      <c r="E61" s="126"/>
      <c r="F61" s="126"/>
      <c r="G61" s="126"/>
      <c r="H61" s="126"/>
      <c r="I61" s="126"/>
      <c r="J61" s="126"/>
      <c r="K61" s="203"/>
    </row>
    <row r="62" spans="2:11" ht="15.75" customHeight="1">
      <c r="B62" s="126"/>
      <c r="C62" s="126"/>
      <c r="D62" s="126"/>
      <c r="E62" s="126"/>
      <c r="F62" s="126"/>
      <c r="G62" s="126"/>
      <c r="H62" s="126"/>
      <c r="I62" s="126"/>
      <c r="J62" s="126"/>
      <c r="K62" s="203"/>
    </row>
    <row r="63" spans="2:11" ht="15.75" customHeight="1">
      <c r="B63" s="126"/>
      <c r="C63" s="126"/>
      <c r="D63" s="126"/>
      <c r="E63" s="126"/>
      <c r="F63" s="126"/>
      <c r="G63" s="126"/>
      <c r="H63" s="126"/>
      <c r="I63" s="126"/>
      <c r="J63" s="126"/>
      <c r="K63" s="203"/>
    </row>
    <row r="64" spans="2:11" ht="15.75" customHeight="1">
      <c r="B64" s="126"/>
      <c r="C64" s="126"/>
      <c r="D64" s="126"/>
      <c r="E64" s="126"/>
      <c r="F64" s="126"/>
      <c r="G64" s="126"/>
      <c r="H64" s="126"/>
      <c r="I64" s="126"/>
      <c r="J64" s="126"/>
      <c r="K64" s="203"/>
    </row>
    <row r="65" spans="2:11" ht="15.75" customHeight="1">
      <c r="B65" s="126"/>
      <c r="C65" s="126"/>
      <c r="D65" s="126"/>
      <c r="E65" s="126"/>
      <c r="F65" s="126"/>
      <c r="G65" s="126"/>
      <c r="H65" s="126"/>
      <c r="I65" s="126"/>
      <c r="J65" s="126"/>
      <c r="K65" s="203"/>
    </row>
    <row r="66" spans="2:11" ht="15.75" customHeight="1">
      <c r="B66" s="126"/>
      <c r="C66" s="126"/>
      <c r="D66" s="126"/>
      <c r="E66" s="126"/>
      <c r="F66" s="126"/>
      <c r="G66" s="126"/>
      <c r="H66" s="126"/>
      <c r="I66" s="126"/>
      <c r="J66" s="126"/>
      <c r="K66" s="203"/>
    </row>
    <row r="67" spans="2:11" ht="15.75" customHeight="1">
      <c r="B67" s="126"/>
      <c r="C67" s="126"/>
      <c r="D67" s="126"/>
      <c r="E67" s="126"/>
      <c r="F67" s="126"/>
      <c r="G67" s="126"/>
      <c r="H67" s="126"/>
      <c r="I67" s="126"/>
      <c r="J67" s="126"/>
      <c r="K67" s="203"/>
    </row>
    <row r="68" spans="2:11" ht="15.75" customHeight="1">
      <c r="B68" s="126"/>
      <c r="C68" s="126"/>
      <c r="D68" s="126"/>
      <c r="E68" s="126"/>
      <c r="F68" s="126"/>
      <c r="G68" s="126"/>
      <c r="H68" s="126"/>
      <c r="I68" s="126"/>
      <c r="J68" s="126"/>
      <c r="K68" s="203"/>
    </row>
    <row r="69" spans="2:11" ht="15.75" customHeight="1">
      <c r="B69" s="126"/>
      <c r="C69" s="126"/>
      <c r="D69" s="126"/>
      <c r="E69" s="126"/>
      <c r="F69" s="126"/>
      <c r="G69" s="126"/>
      <c r="H69" s="126"/>
      <c r="I69" s="126"/>
      <c r="J69" s="126"/>
      <c r="K69" s="203"/>
    </row>
    <row r="70" spans="2:11" ht="15.75" customHeight="1">
      <c r="B70" s="126"/>
      <c r="C70" s="126"/>
      <c r="D70" s="126"/>
      <c r="E70" s="126"/>
      <c r="F70" s="126"/>
      <c r="G70" s="126"/>
      <c r="H70" s="126"/>
      <c r="I70" s="126"/>
      <c r="J70" s="126"/>
      <c r="K70" s="203"/>
    </row>
    <row r="71" spans="2:11" ht="15.75" customHeight="1">
      <c r="B71" s="126"/>
      <c r="C71" s="126"/>
      <c r="D71" s="126"/>
      <c r="E71" s="126"/>
      <c r="F71" s="126"/>
      <c r="G71" s="126"/>
      <c r="H71" s="126"/>
      <c r="I71" s="126"/>
      <c r="J71" s="126"/>
      <c r="K71" s="203"/>
    </row>
    <row r="72" spans="2:11" ht="15.75" customHeight="1">
      <c r="B72" s="126"/>
      <c r="C72" s="126"/>
      <c r="D72" s="126"/>
      <c r="E72" s="126"/>
      <c r="F72" s="126"/>
      <c r="G72" s="126"/>
      <c r="H72" s="126"/>
      <c r="I72" s="126"/>
      <c r="J72" s="126"/>
      <c r="K72" s="203"/>
    </row>
    <row r="73" spans="2:11" ht="15.75" customHeight="1">
      <c r="B73" s="126"/>
      <c r="C73" s="126"/>
      <c r="D73" s="126"/>
      <c r="E73" s="126"/>
      <c r="F73" s="126"/>
      <c r="G73" s="126"/>
      <c r="H73" s="126"/>
      <c r="I73" s="126"/>
      <c r="J73" s="126"/>
      <c r="K73" s="203"/>
    </row>
    <row r="74" spans="2:11" ht="15.75" customHeight="1">
      <c r="B74" s="126"/>
      <c r="C74" s="126"/>
      <c r="D74" s="126"/>
      <c r="E74" s="126"/>
      <c r="F74" s="126"/>
      <c r="G74" s="126"/>
      <c r="H74" s="126"/>
      <c r="I74" s="126"/>
      <c r="J74" s="126"/>
      <c r="K74" s="203"/>
    </row>
    <row r="75" spans="2:11" ht="15.75" customHeight="1">
      <c r="B75" s="126"/>
      <c r="C75" s="126"/>
      <c r="D75" s="126"/>
      <c r="E75" s="126"/>
      <c r="F75" s="126"/>
      <c r="G75" s="126"/>
      <c r="H75" s="126"/>
      <c r="I75" s="126"/>
      <c r="J75" s="126"/>
      <c r="K75" s="203"/>
    </row>
    <row r="76" spans="2:11" ht="15.75" customHeight="1">
      <c r="B76" s="126"/>
      <c r="C76" s="126"/>
      <c r="D76" s="126"/>
      <c r="E76" s="126"/>
      <c r="F76" s="126"/>
      <c r="G76" s="126"/>
      <c r="H76" s="126"/>
      <c r="I76" s="126"/>
      <c r="J76" s="126"/>
      <c r="K76" s="203"/>
    </row>
    <row r="77" spans="2:11" ht="15.75" customHeight="1">
      <c r="B77" s="126"/>
      <c r="C77" s="126"/>
      <c r="D77" s="126"/>
      <c r="E77" s="126"/>
      <c r="F77" s="126"/>
      <c r="G77" s="126"/>
      <c r="H77" s="126"/>
      <c r="I77" s="126"/>
      <c r="J77" s="126"/>
      <c r="K77" s="203"/>
    </row>
    <row r="78" spans="2:11" ht="15.75" customHeight="1">
      <c r="B78" s="126"/>
      <c r="C78" s="126"/>
      <c r="D78" s="126"/>
      <c r="E78" s="126"/>
      <c r="F78" s="126"/>
      <c r="G78" s="126"/>
      <c r="H78" s="126"/>
      <c r="I78" s="126"/>
      <c r="J78" s="126"/>
      <c r="K78" s="203"/>
    </row>
    <row r="79" spans="2:11" ht="15.75" customHeight="1">
      <c r="B79" s="126"/>
      <c r="C79" s="126"/>
      <c r="D79" s="126"/>
      <c r="E79" s="126"/>
      <c r="F79" s="126"/>
      <c r="G79" s="126"/>
      <c r="H79" s="126"/>
      <c r="I79" s="126"/>
      <c r="J79" s="126"/>
      <c r="K79" s="203"/>
    </row>
    <row r="80" spans="2:11" ht="15.75" customHeight="1">
      <c r="B80" s="126"/>
      <c r="C80" s="126"/>
      <c r="D80" s="126"/>
      <c r="E80" s="126"/>
      <c r="F80" s="126"/>
      <c r="G80" s="126"/>
      <c r="H80" s="126"/>
      <c r="I80" s="126"/>
      <c r="J80" s="126"/>
      <c r="K80" s="203"/>
    </row>
    <row r="81" spans="2:11" ht="15.75" customHeight="1">
      <c r="B81" s="126"/>
      <c r="C81" s="126"/>
      <c r="D81" s="126"/>
      <c r="E81" s="126"/>
      <c r="F81" s="126"/>
      <c r="G81" s="126"/>
      <c r="H81" s="126"/>
      <c r="I81" s="126"/>
      <c r="J81" s="126"/>
      <c r="K81" s="203"/>
    </row>
    <row r="82" spans="2:11" ht="15.75" customHeight="1">
      <c r="B82" s="126"/>
      <c r="C82" s="126"/>
      <c r="D82" s="126"/>
      <c r="E82" s="126"/>
      <c r="F82" s="126"/>
      <c r="G82" s="126"/>
      <c r="H82" s="126"/>
      <c r="I82" s="126"/>
      <c r="J82" s="126"/>
      <c r="K82" s="203"/>
    </row>
    <row r="83" spans="2:11" ht="15.75" customHeight="1">
      <c r="B83" s="126"/>
      <c r="C83" s="126"/>
      <c r="D83" s="126"/>
      <c r="E83" s="126"/>
      <c r="F83" s="126"/>
      <c r="G83" s="126"/>
      <c r="H83" s="126"/>
      <c r="I83" s="126"/>
      <c r="J83" s="126"/>
      <c r="K83" s="203"/>
    </row>
    <row r="84" spans="2:11" ht="15.75" customHeight="1">
      <c r="B84" s="126"/>
      <c r="C84" s="126"/>
      <c r="D84" s="126"/>
      <c r="E84" s="126"/>
      <c r="F84" s="126"/>
      <c r="G84" s="126"/>
      <c r="H84" s="126"/>
      <c r="I84" s="126"/>
      <c r="J84" s="126"/>
      <c r="K84" s="203"/>
    </row>
    <row r="85" spans="2:11" ht="15.75" customHeight="1">
      <c r="B85" s="126"/>
      <c r="C85" s="126"/>
      <c r="D85" s="126"/>
      <c r="E85" s="126"/>
      <c r="F85" s="126"/>
      <c r="G85" s="126"/>
      <c r="H85" s="126"/>
      <c r="I85" s="126"/>
      <c r="J85" s="126"/>
      <c r="K85" s="203"/>
    </row>
    <row r="86" spans="2:11" ht="15.75" customHeight="1">
      <c r="B86" s="126"/>
      <c r="C86" s="126"/>
      <c r="D86" s="126"/>
      <c r="E86" s="126"/>
      <c r="F86" s="126"/>
      <c r="G86" s="126"/>
      <c r="H86" s="126"/>
      <c r="I86" s="126"/>
      <c r="J86" s="126"/>
      <c r="K86" s="203"/>
    </row>
    <row r="87" spans="2:11" ht="15.75" customHeight="1">
      <c r="B87" s="126"/>
      <c r="C87" s="126"/>
      <c r="D87" s="126"/>
      <c r="E87" s="126"/>
      <c r="F87" s="126"/>
      <c r="G87" s="126"/>
      <c r="H87" s="126"/>
      <c r="I87" s="126"/>
      <c r="J87" s="126"/>
      <c r="K87" s="203"/>
    </row>
    <row r="88" spans="2:11" ht="15.75" customHeight="1">
      <c r="B88" s="126"/>
      <c r="C88" s="126"/>
      <c r="D88" s="126"/>
      <c r="E88" s="126"/>
      <c r="F88" s="126"/>
      <c r="G88" s="126"/>
      <c r="H88" s="126"/>
      <c r="I88" s="126"/>
      <c r="J88" s="126"/>
      <c r="K88" s="203"/>
    </row>
    <row r="89" spans="2:11" ht="15.75" customHeight="1">
      <c r="B89" s="126"/>
      <c r="C89" s="126"/>
      <c r="D89" s="126"/>
      <c r="E89" s="126"/>
      <c r="F89" s="126"/>
      <c r="G89" s="126"/>
      <c r="H89" s="126"/>
      <c r="I89" s="126"/>
      <c r="J89" s="126"/>
      <c r="K89" s="203"/>
    </row>
    <row r="90" spans="2:11" ht="15.75" customHeight="1">
      <c r="B90" s="126"/>
      <c r="C90" s="126"/>
      <c r="D90" s="126"/>
      <c r="E90" s="126"/>
      <c r="F90" s="126"/>
      <c r="G90" s="126"/>
      <c r="H90" s="126"/>
      <c r="I90" s="126"/>
      <c r="J90" s="126"/>
      <c r="K90" s="203"/>
    </row>
    <row r="91" spans="2:11" ht="15.75" customHeight="1">
      <c r="B91" s="126"/>
      <c r="C91" s="126"/>
      <c r="D91" s="126"/>
      <c r="E91" s="126"/>
      <c r="F91" s="126"/>
      <c r="G91" s="126"/>
      <c r="H91" s="126"/>
      <c r="I91" s="126"/>
      <c r="J91" s="126"/>
      <c r="K91" s="203"/>
    </row>
    <row r="92" spans="2:11" ht="15.75" customHeight="1">
      <c r="B92" s="126"/>
      <c r="C92" s="126"/>
      <c r="D92" s="126"/>
      <c r="E92" s="126"/>
      <c r="F92" s="126"/>
      <c r="G92" s="126"/>
      <c r="H92" s="126"/>
      <c r="I92" s="126"/>
      <c r="J92" s="126"/>
      <c r="K92" s="203"/>
    </row>
    <row r="93" spans="2:11" ht="15.75" customHeight="1">
      <c r="B93" s="126"/>
      <c r="C93" s="126"/>
      <c r="D93" s="126"/>
      <c r="E93" s="126"/>
      <c r="F93" s="126"/>
      <c r="G93" s="126"/>
      <c r="H93" s="126"/>
      <c r="I93" s="126"/>
      <c r="J93" s="126"/>
      <c r="K93" s="203"/>
    </row>
    <row r="94" spans="2:11" ht="15.75" customHeight="1">
      <c r="B94" s="126"/>
      <c r="C94" s="126"/>
      <c r="D94" s="126"/>
      <c r="E94" s="126"/>
      <c r="F94" s="126"/>
      <c r="G94" s="126"/>
      <c r="H94" s="126"/>
      <c r="I94" s="126"/>
      <c r="J94" s="126"/>
      <c r="K94" s="203"/>
    </row>
    <row r="95" spans="2:11" ht="15.75" customHeight="1">
      <c r="B95" s="126"/>
      <c r="C95" s="126"/>
      <c r="D95" s="126"/>
      <c r="E95" s="126"/>
      <c r="F95" s="126"/>
      <c r="G95" s="126"/>
      <c r="H95" s="126"/>
      <c r="I95" s="126"/>
      <c r="J95" s="126"/>
      <c r="K95" s="203"/>
    </row>
    <row r="96" spans="2:11" ht="15.75" customHeight="1">
      <c r="B96" s="126"/>
      <c r="C96" s="126"/>
      <c r="D96" s="126"/>
      <c r="E96" s="126"/>
      <c r="F96" s="126"/>
      <c r="G96" s="126"/>
      <c r="H96" s="126"/>
      <c r="I96" s="126"/>
      <c r="J96" s="126"/>
      <c r="K96" s="203"/>
    </row>
    <row r="97" spans="2:11" ht="15.75" customHeight="1">
      <c r="B97" s="126"/>
      <c r="C97" s="126"/>
      <c r="D97" s="126"/>
      <c r="E97" s="126"/>
      <c r="F97" s="126"/>
      <c r="G97" s="126"/>
      <c r="H97" s="126"/>
      <c r="I97" s="126"/>
      <c r="J97" s="126"/>
      <c r="K97" s="203"/>
    </row>
    <row r="98" spans="2:11" ht="15.75" customHeight="1">
      <c r="B98" s="126"/>
      <c r="C98" s="126"/>
      <c r="D98" s="126"/>
      <c r="E98" s="126"/>
      <c r="F98" s="126"/>
      <c r="G98" s="126"/>
      <c r="H98" s="126"/>
      <c r="I98" s="126"/>
      <c r="J98" s="126"/>
      <c r="K98" s="203"/>
    </row>
    <row r="99" spans="2:11" ht="15.75" customHeight="1">
      <c r="B99" s="126"/>
      <c r="C99" s="126"/>
      <c r="D99" s="126"/>
      <c r="E99" s="126"/>
      <c r="F99" s="126"/>
      <c r="G99" s="126"/>
      <c r="H99" s="126"/>
      <c r="I99" s="126"/>
      <c r="J99" s="126"/>
      <c r="K99" s="203"/>
    </row>
    <row r="100" spans="2:11" ht="15.75" customHeight="1">
      <c r="B100" s="126"/>
      <c r="C100" s="126"/>
      <c r="D100" s="126"/>
      <c r="E100" s="126"/>
      <c r="F100" s="126"/>
      <c r="G100" s="126"/>
      <c r="H100" s="126"/>
      <c r="I100" s="126"/>
      <c r="J100" s="126"/>
      <c r="K100" s="203"/>
    </row>
    <row r="101" spans="2:11" ht="15.75" customHeight="1">
      <c r="B101" s="126"/>
      <c r="C101" s="126"/>
      <c r="D101" s="126"/>
      <c r="E101" s="126"/>
      <c r="F101" s="126"/>
      <c r="G101" s="126"/>
      <c r="H101" s="126"/>
      <c r="I101" s="126"/>
      <c r="J101" s="126"/>
      <c r="K101" s="203"/>
    </row>
    <row r="102" spans="2:11" ht="15.75" customHeight="1">
      <c r="B102" s="126"/>
      <c r="C102" s="126"/>
      <c r="D102" s="126"/>
      <c r="E102" s="126"/>
      <c r="F102" s="126"/>
      <c r="G102" s="126"/>
      <c r="H102" s="126"/>
      <c r="I102" s="126"/>
      <c r="J102" s="126"/>
      <c r="K102" s="203"/>
    </row>
    <row r="103" spans="2:11" ht="15.75" customHeight="1">
      <c r="B103" s="126"/>
      <c r="C103" s="126"/>
      <c r="D103" s="126"/>
      <c r="E103" s="126"/>
      <c r="F103" s="126"/>
      <c r="G103" s="126"/>
      <c r="H103" s="126"/>
      <c r="I103" s="126"/>
      <c r="J103" s="126"/>
      <c r="K103" s="203"/>
    </row>
    <row r="104" spans="2:11" ht="15.75" customHeight="1">
      <c r="B104" s="126"/>
      <c r="C104" s="126"/>
      <c r="D104" s="126"/>
      <c r="E104" s="126"/>
      <c r="F104" s="126"/>
      <c r="G104" s="126"/>
      <c r="H104" s="126"/>
      <c r="I104" s="126"/>
      <c r="J104" s="126"/>
      <c r="K104" s="203"/>
    </row>
    <row r="105" spans="2:11" ht="15.75" customHeight="1">
      <c r="B105" s="126"/>
      <c r="C105" s="126"/>
      <c r="D105" s="126"/>
      <c r="E105" s="126"/>
      <c r="F105" s="126"/>
      <c r="G105" s="126"/>
      <c r="H105" s="126"/>
      <c r="I105" s="126"/>
      <c r="J105" s="126"/>
      <c r="K105" s="203"/>
    </row>
    <row r="106" spans="2:11" ht="15.75" customHeight="1">
      <c r="B106" s="126"/>
      <c r="C106" s="126"/>
      <c r="D106" s="126"/>
      <c r="E106" s="126"/>
      <c r="F106" s="126"/>
      <c r="G106" s="126"/>
      <c r="H106" s="126"/>
      <c r="I106" s="126"/>
      <c r="J106" s="126"/>
      <c r="K106" s="203"/>
    </row>
    <row r="107" spans="2:11" ht="15.75" customHeight="1">
      <c r="B107" s="126"/>
      <c r="C107" s="126"/>
      <c r="D107" s="126"/>
      <c r="E107" s="126"/>
      <c r="F107" s="126"/>
      <c r="G107" s="126"/>
      <c r="H107" s="126"/>
      <c r="I107" s="126"/>
      <c r="J107" s="126"/>
      <c r="K107" s="203"/>
    </row>
    <row r="108" spans="2:11" ht="15.75" customHeight="1">
      <c r="B108" s="126"/>
      <c r="C108" s="126"/>
      <c r="D108" s="126"/>
      <c r="E108" s="126"/>
      <c r="F108" s="126"/>
      <c r="G108" s="126"/>
      <c r="H108" s="126"/>
      <c r="I108" s="126"/>
      <c r="J108" s="126"/>
      <c r="K108" s="203"/>
    </row>
    <row r="109" spans="2:11" ht="15.75" customHeight="1">
      <c r="B109" s="126"/>
      <c r="C109" s="126"/>
      <c r="D109" s="126"/>
      <c r="E109" s="126"/>
      <c r="F109" s="126"/>
      <c r="G109" s="126"/>
      <c r="H109" s="126"/>
      <c r="I109" s="126"/>
      <c r="J109" s="126"/>
      <c r="K109" s="203"/>
    </row>
    <row r="110" spans="2:11" ht="15.75" customHeight="1">
      <c r="B110" s="126"/>
      <c r="C110" s="126"/>
      <c r="D110" s="126"/>
      <c r="E110" s="126"/>
      <c r="F110" s="126"/>
      <c r="G110" s="126"/>
      <c r="H110" s="126"/>
      <c r="I110" s="126"/>
      <c r="J110" s="126"/>
      <c r="K110" s="203"/>
    </row>
    <row r="111" spans="2:11" ht="15.75" customHeight="1">
      <c r="B111" s="126"/>
      <c r="C111" s="126"/>
      <c r="D111" s="126"/>
      <c r="E111" s="126"/>
      <c r="F111" s="126"/>
      <c r="G111" s="126"/>
      <c r="H111" s="126"/>
      <c r="I111" s="126"/>
      <c r="J111" s="126"/>
      <c r="K111" s="203"/>
    </row>
    <row r="112" spans="2:11" ht="15.75" customHeight="1">
      <c r="B112" s="126"/>
      <c r="C112" s="126"/>
      <c r="D112" s="126"/>
      <c r="E112" s="126"/>
      <c r="F112" s="126"/>
      <c r="G112" s="126"/>
      <c r="H112" s="126"/>
      <c r="I112" s="126"/>
      <c r="J112" s="126"/>
      <c r="K112" s="203"/>
    </row>
    <row r="113" spans="2:11" ht="15.75" customHeight="1">
      <c r="B113" s="126"/>
      <c r="C113" s="126"/>
      <c r="D113" s="126"/>
      <c r="E113" s="126"/>
      <c r="F113" s="126"/>
      <c r="G113" s="126"/>
      <c r="H113" s="126"/>
      <c r="I113" s="126"/>
      <c r="J113" s="126"/>
      <c r="K113" s="203"/>
    </row>
    <row r="114" spans="2:11" ht="15.75" customHeight="1">
      <c r="B114" s="126"/>
      <c r="C114" s="126"/>
      <c r="D114" s="126"/>
      <c r="E114" s="126"/>
      <c r="F114" s="126"/>
      <c r="G114" s="126"/>
      <c r="H114" s="126"/>
      <c r="I114" s="126"/>
      <c r="J114" s="126"/>
      <c r="K114" s="203"/>
    </row>
    <row r="115" spans="2:11" ht="15.75" customHeight="1">
      <c r="B115" s="126"/>
      <c r="C115" s="126"/>
      <c r="D115" s="126"/>
      <c r="E115" s="126"/>
      <c r="F115" s="126"/>
      <c r="G115" s="126"/>
      <c r="H115" s="126"/>
      <c r="I115" s="126"/>
      <c r="J115" s="126"/>
      <c r="K115" s="203"/>
    </row>
    <row r="116" spans="2:11" ht="15.75" customHeight="1">
      <c r="B116" s="126"/>
      <c r="C116" s="126"/>
      <c r="D116" s="126"/>
      <c r="E116" s="126"/>
      <c r="F116" s="126"/>
      <c r="G116" s="126"/>
      <c r="H116" s="126"/>
      <c r="I116" s="126"/>
      <c r="J116" s="126"/>
      <c r="K116" s="203"/>
    </row>
    <row r="117" spans="2:11" ht="15.75" customHeight="1">
      <c r="B117" s="126"/>
      <c r="C117" s="126"/>
      <c r="D117" s="126"/>
      <c r="E117" s="126"/>
      <c r="F117" s="126"/>
      <c r="G117" s="126"/>
      <c r="H117" s="126"/>
      <c r="I117" s="126"/>
      <c r="J117" s="126"/>
      <c r="K117" s="203"/>
    </row>
    <row r="118" spans="2:11" ht="15.75" customHeight="1">
      <c r="B118" s="126"/>
      <c r="C118" s="126"/>
      <c r="D118" s="126"/>
      <c r="E118" s="126"/>
      <c r="F118" s="126"/>
      <c r="G118" s="126"/>
      <c r="H118" s="126"/>
      <c r="I118" s="126"/>
      <c r="J118" s="126"/>
      <c r="K118" s="203"/>
    </row>
    <row r="119" spans="2:11" ht="15.75" customHeight="1">
      <c r="B119" s="126"/>
      <c r="C119" s="126"/>
      <c r="D119" s="126"/>
      <c r="E119" s="126"/>
      <c r="F119" s="126"/>
      <c r="G119" s="126"/>
      <c r="H119" s="126"/>
      <c r="I119" s="126"/>
      <c r="J119" s="126"/>
      <c r="K119" s="203"/>
    </row>
    <row r="120" spans="2:11" ht="15.75" customHeight="1">
      <c r="B120" s="126"/>
      <c r="C120" s="126"/>
      <c r="D120" s="126"/>
      <c r="E120" s="126"/>
      <c r="F120" s="126"/>
      <c r="G120" s="126"/>
      <c r="H120" s="126"/>
      <c r="I120" s="126"/>
      <c r="J120" s="126"/>
      <c r="K120" s="203"/>
    </row>
    <row r="121" spans="2:11" ht="15.75" customHeight="1">
      <c r="B121" s="126"/>
      <c r="C121" s="126"/>
      <c r="D121" s="126"/>
      <c r="E121" s="126"/>
      <c r="F121" s="126"/>
      <c r="G121" s="126"/>
      <c r="H121" s="126"/>
      <c r="I121" s="126"/>
      <c r="J121" s="126"/>
      <c r="K121" s="203"/>
    </row>
    <row r="122" spans="2:11" ht="15.75" customHeight="1">
      <c r="B122" s="126"/>
      <c r="C122" s="126"/>
      <c r="D122" s="126"/>
      <c r="E122" s="126"/>
      <c r="F122" s="126"/>
      <c r="G122" s="126"/>
      <c r="H122" s="126"/>
      <c r="I122" s="126"/>
      <c r="J122" s="126"/>
      <c r="K122" s="203"/>
    </row>
    <row r="123" spans="2:11" ht="15.75" customHeight="1">
      <c r="B123" s="126"/>
      <c r="C123" s="126"/>
      <c r="D123" s="126"/>
      <c r="E123" s="126"/>
      <c r="F123" s="126"/>
      <c r="G123" s="126"/>
      <c r="H123" s="126"/>
      <c r="I123" s="126"/>
      <c r="J123" s="126"/>
      <c r="K123" s="203"/>
    </row>
    <row r="124" spans="2:11" ht="15.75" customHeight="1">
      <c r="B124" s="126"/>
      <c r="C124" s="126"/>
      <c r="D124" s="126"/>
      <c r="E124" s="126"/>
      <c r="F124" s="126"/>
      <c r="G124" s="126"/>
      <c r="H124" s="126"/>
      <c r="I124" s="126"/>
      <c r="J124" s="126"/>
      <c r="K124" s="203"/>
    </row>
    <row r="125" spans="2:11" ht="15.75" customHeight="1">
      <c r="B125" s="126"/>
      <c r="C125" s="126"/>
      <c r="D125" s="126"/>
      <c r="E125" s="126"/>
      <c r="F125" s="126"/>
      <c r="G125" s="126"/>
      <c r="H125" s="126"/>
      <c r="I125" s="126"/>
      <c r="J125" s="126"/>
      <c r="K125" s="203"/>
    </row>
    <row r="126" spans="2:11" ht="15.75" customHeight="1">
      <c r="B126" s="126"/>
      <c r="C126" s="126"/>
      <c r="D126" s="126"/>
      <c r="E126" s="126"/>
      <c r="F126" s="126"/>
      <c r="G126" s="126"/>
      <c r="H126" s="126"/>
      <c r="I126" s="126"/>
      <c r="J126" s="126"/>
      <c r="K126" s="203"/>
    </row>
    <row r="127" spans="2:11" ht="15.75" customHeight="1">
      <c r="B127" s="126"/>
      <c r="C127" s="126"/>
      <c r="D127" s="126"/>
      <c r="E127" s="126"/>
      <c r="F127" s="126"/>
      <c r="G127" s="126"/>
      <c r="H127" s="126"/>
      <c r="I127" s="126"/>
      <c r="J127" s="126"/>
      <c r="K127" s="203"/>
    </row>
    <row r="128" spans="2:11" ht="15.75" customHeight="1">
      <c r="B128" s="126"/>
      <c r="C128" s="126"/>
      <c r="D128" s="126"/>
      <c r="E128" s="126"/>
      <c r="F128" s="126"/>
      <c r="G128" s="126"/>
      <c r="H128" s="126"/>
      <c r="I128" s="126"/>
      <c r="J128" s="126"/>
      <c r="K128" s="203"/>
    </row>
    <row r="129" spans="2:11" ht="15.75" customHeight="1">
      <c r="B129" s="126"/>
      <c r="C129" s="126"/>
      <c r="D129" s="126"/>
      <c r="E129" s="126"/>
      <c r="F129" s="126"/>
      <c r="G129" s="126"/>
      <c r="H129" s="126"/>
      <c r="I129" s="126"/>
      <c r="J129" s="126"/>
      <c r="K129" s="203"/>
    </row>
    <row r="130" spans="2:11" ht="15.75" customHeight="1">
      <c r="B130" s="126"/>
      <c r="C130" s="126"/>
      <c r="D130" s="126"/>
      <c r="E130" s="126"/>
      <c r="F130" s="126"/>
      <c r="G130" s="126"/>
      <c r="H130" s="126"/>
      <c r="I130" s="126"/>
      <c r="J130" s="126"/>
      <c r="K130" s="203"/>
    </row>
    <row r="131" spans="2:11" ht="15.75" customHeight="1">
      <c r="B131" s="126"/>
      <c r="C131" s="126"/>
      <c r="D131" s="126"/>
      <c r="E131" s="126"/>
      <c r="F131" s="126"/>
      <c r="G131" s="126"/>
      <c r="H131" s="126"/>
      <c r="I131" s="126"/>
      <c r="J131" s="126"/>
      <c r="K131" s="203"/>
    </row>
    <row r="132" spans="2:11" ht="15.75" customHeight="1">
      <c r="B132" s="126"/>
      <c r="C132" s="126"/>
      <c r="D132" s="126"/>
      <c r="E132" s="126"/>
      <c r="F132" s="126"/>
      <c r="G132" s="126"/>
      <c r="H132" s="126"/>
      <c r="I132" s="126"/>
      <c r="J132" s="126"/>
      <c r="K132" s="203"/>
    </row>
    <row r="133" spans="2:11" ht="15.75" customHeight="1">
      <c r="B133" s="126"/>
      <c r="C133" s="126"/>
      <c r="D133" s="126"/>
      <c r="E133" s="126"/>
      <c r="F133" s="126"/>
      <c r="G133" s="126"/>
      <c r="H133" s="126"/>
      <c r="I133" s="126"/>
      <c r="J133" s="126"/>
      <c r="K133" s="203"/>
    </row>
    <row r="134" spans="2:11" ht="15.75" customHeight="1">
      <c r="B134" s="126"/>
      <c r="C134" s="126"/>
      <c r="D134" s="126"/>
      <c r="E134" s="126"/>
      <c r="F134" s="126"/>
      <c r="G134" s="126"/>
      <c r="H134" s="126"/>
      <c r="I134" s="126"/>
      <c r="J134" s="126"/>
      <c r="K134" s="203"/>
    </row>
    <row r="135" spans="2:11" ht="15.75" customHeight="1">
      <c r="B135" s="126"/>
      <c r="C135" s="126"/>
      <c r="D135" s="126"/>
      <c r="E135" s="126"/>
      <c r="F135" s="126"/>
      <c r="G135" s="126"/>
      <c r="H135" s="126"/>
      <c r="I135" s="126"/>
      <c r="J135" s="126"/>
      <c r="K135" s="203"/>
    </row>
    <row r="136" spans="2:11" ht="15.75" customHeight="1">
      <c r="B136" s="126"/>
      <c r="C136" s="126"/>
      <c r="D136" s="126"/>
      <c r="E136" s="126"/>
      <c r="F136" s="126"/>
      <c r="G136" s="126"/>
      <c r="H136" s="126"/>
      <c r="I136" s="126"/>
      <c r="J136" s="126"/>
      <c r="K136" s="203"/>
    </row>
    <row r="137" spans="2:11" ht="15.75" customHeight="1">
      <c r="B137" s="126"/>
      <c r="C137" s="126"/>
      <c r="D137" s="126"/>
      <c r="E137" s="126"/>
      <c r="F137" s="126"/>
      <c r="G137" s="126"/>
      <c r="H137" s="126"/>
      <c r="I137" s="126"/>
      <c r="J137" s="126"/>
      <c r="K137" s="203"/>
    </row>
    <row r="138" spans="2:11" ht="15.75" customHeight="1">
      <c r="B138" s="126"/>
      <c r="C138" s="126"/>
      <c r="D138" s="126"/>
      <c r="E138" s="126"/>
      <c r="F138" s="126"/>
      <c r="G138" s="126"/>
      <c r="H138" s="126"/>
      <c r="I138" s="126"/>
      <c r="J138" s="126"/>
      <c r="K138" s="203"/>
    </row>
    <row r="139" spans="2:11" ht="15.75" customHeight="1">
      <c r="B139" s="126"/>
      <c r="C139" s="126"/>
      <c r="D139" s="126"/>
      <c r="E139" s="126"/>
      <c r="F139" s="126"/>
      <c r="G139" s="126"/>
      <c r="H139" s="126"/>
      <c r="I139" s="126"/>
      <c r="J139" s="126"/>
      <c r="K139" s="203"/>
    </row>
    <row r="140" spans="2:11" ht="15.75" customHeight="1">
      <c r="B140" s="126"/>
      <c r="C140" s="126"/>
      <c r="D140" s="126"/>
      <c r="E140" s="126"/>
      <c r="F140" s="126"/>
      <c r="G140" s="126"/>
      <c r="H140" s="126"/>
      <c r="I140" s="126"/>
      <c r="J140" s="126"/>
      <c r="K140" s="203"/>
    </row>
    <row r="141" spans="2:11" ht="15.75" customHeight="1">
      <c r="B141" s="126"/>
      <c r="C141" s="126"/>
      <c r="D141" s="126"/>
      <c r="E141" s="126"/>
      <c r="F141" s="126"/>
      <c r="G141" s="126"/>
      <c r="H141" s="126"/>
      <c r="I141" s="126"/>
      <c r="J141" s="126"/>
      <c r="K141" s="203"/>
    </row>
    <row r="142" spans="2:11" ht="15.75" customHeight="1">
      <c r="B142" s="126"/>
      <c r="C142" s="126"/>
      <c r="D142" s="126"/>
      <c r="E142" s="126"/>
      <c r="F142" s="126"/>
      <c r="G142" s="126"/>
      <c r="H142" s="126"/>
      <c r="I142" s="126"/>
      <c r="J142" s="126"/>
      <c r="K142" s="203"/>
    </row>
    <row r="143" spans="2:11" ht="15.75" customHeight="1">
      <c r="B143" s="126"/>
      <c r="C143" s="126"/>
      <c r="D143" s="126"/>
      <c r="E143" s="126"/>
      <c r="F143" s="126"/>
      <c r="G143" s="126"/>
      <c r="H143" s="126"/>
      <c r="I143" s="126"/>
      <c r="J143" s="126"/>
      <c r="K143" s="203"/>
    </row>
    <row r="144" spans="2:11" ht="15.75" customHeight="1">
      <c r="B144" s="126"/>
      <c r="C144" s="126"/>
      <c r="D144" s="126"/>
      <c r="E144" s="126"/>
      <c r="F144" s="126"/>
      <c r="G144" s="126"/>
      <c r="H144" s="126"/>
      <c r="I144" s="126"/>
      <c r="J144" s="126"/>
      <c r="K144" s="203"/>
    </row>
    <row r="145" spans="2:11" ht="15.75" customHeight="1">
      <c r="B145" s="126"/>
      <c r="C145" s="126"/>
      <c r="D145" s="126"/>
      <c r="E145" s="126"/>
      <c r="F145" s="126"/>
      <c r="G145" s="126"/>
      <c r="H145" s="126"/>
      <c r="I145" s="126"/>
      <c r="J145" s="126"/>
      <c r="K145" s="203"/>
    </row>
    <row r="146" spans="2:11" ht="15.75" customHeight="1">
      <c r="B146" s="126"/>
      <c r="C146" s="126"/>
      <c r="D146" s="126"/>
      <c r="E146" s="126"/>
      <c r="F146" s="126"/>
      <c r="G146" s="126"/>
      <c r="H146" s="126"/>
      <c r="I146" s="126"/>
      <c r="J146" s="126"/>
      <c r="K146" s="203"/>
    </row>
    <row r="147" spans="2:11" ht="15.75" customHeight="1">
      <c r="B147" s="126"/>
      <c r="C147" s="126"/>
      <c r="D147" s="126"/>
      <c r="E147" s="126"/>
      <c r="F147" s="126"/>
      <c r="G147" s="126"/>
      <c r="H147" s="126"/>
      <c r="I147" s="126"/>
      <c r="J147" s="126"/>
      <c r="K147" s="203"/>
    </row>
    <row r="148" spans="2:11" ht="15.75" customHeight="1">
      <c r="B148" s="126"/>
      <c r="C148" s="126"/>
      <c r="D148" s="126"/>
      <c r="E148" s="126"/>
      <c r="F148" s="126"/>
      <c r="G148" s="126"/>
      <c r="H148" s="126"/>
      <c r="I148" s="126"/>
      <c r="J148" s="126"/>
      <c r="K148" s="203"/>
    </row>
    <row r="149" spans="2:11" ht="15.75" customHeight="1">
      <c r="B149" s="126"/>
      <c r="C149" s="126"/>
      <c r="D149" s="126"/>
      <c r="E149" s="126"/>
      <c r="F149" s="126"/>
      <c r="G149" s="126"/>
      <c r="H149" s="126"/>
      <c r="I149" s="126"/>
      <c r="J149" s="126"/>
      <c r="K149" s="203"/>
    </row>
    <row r="150" spans="2:11" ht="15.75" customHeight="1">
      <c r="B150" s="126"/>
      <c r="C150" s="126"/>
      <c r="D150" s="126"/>
      <c r="E150" s="126"/>
      <c r="F150" s="126"/>
      <c r="G150" s="126"/>
      <c r="H150" s="126"/>
      <c r="I150" s="126"/>
      <c r="J150" s="126"/>
      <c r="K150" s="203"/>
    </row>
    <row r="151" spans="2:11" ht="15.75" customHeight="1">
      <c r="B151" s="126"/>
      <c r="C151" s="126"/>
      <c r="D151" s="126"/>
      <c r="E151" s="126"/>
      <c r="F151" s="126"/>
      <c r="G151" s="126"/>
      <c r="H151" s="126"/>
      <c r="I151" s="126"/>
      <c r="J151" s="126"/>
      <c r="K151" s="203"/>
    </row>
    <row r="152" spans="2:11" ht="15.75" customHeight="1">
      <c r="B152" s="126"/>
      <c r="C152" s="126"/>
      <c r="D152" s="126"/>
      <c r="E152" s="126"/>
      <c r="F152" s="126"/>
      <c r="G152" s="126"/>
      <c r="H152" s="126"/>
      <c r="I152" s="126"/>
      <c r="J152" s="126"/>
      <c r="K152" s="203"/>
    </row>
    <row r="153" spans="2:11" ht="15.75" customHeight="1">
      <c r="B153" s="126"/>
      <c r="C153" s="126"/>
      <c r="D153" s="126"/>
      <c r="E153" s="126"/>
      <c r="F153" s="126"/>
      <c r="G153" s="126"/>
      <c r="H153" s="126"/>
      <c r="I153" s="126"/>
      <c r="J153" s="126"/>
      <c r="K153" s="203"/>
    </row>
    <row r="154" spans="2:11" ht="15.75" customHeight="1">
      <c r="B154" s="126"/>
      <c r="C154" s="126"/>
      <c r="D154" s="126"/>
      <c r="E154" s="126"/>
      <c r="F154" s="126"/>
      <c r="G154" s="126"/>
      <c r="H154" s="126"/>
      <c r="I154" s="126"/>
      <c r="J154" s="126"/>
      <c r="K154" s="203"/>
    </row>
    <row r="155" spans="2:11" ht="15.75" customHeight="1">
      <c r="B155" s="126"/>
      <c r="C155" s="126"/>
      <c r="D155" s="126"/>
      <c r="E155" s="126"/>
      <c r="F155" s="126"/>
      <c r="G155" s="126"/>
      <c r="H155" s="126"/>
      <c r="I155" s="126"/>
      <c r="J155" s="126"/>
      <c r="K155" s="203"/>
    </row>
    <row r="156" spans="2:11" ht="15.75" customHeight="1">
      <c r="B156" s="126"/>
      <c r="C156" s="126"/>
      <c r="D156" s="126"/>
      <c r="E156" s="126"/>
      <c r="F156" s="126"/>
      <c r="G156" s="126"/>
      <c r="H156" s="126"/>
      <c r="I156" s="126"/>
      <c r="J156" s="126"/>
      <c r="K156" s="203"/>
    </row>
    <row r="157" spans="2:11" ht="15.75" customHeight="1">
      <c r="B157" s="126"/>
      <c r="C157" s="126"/>
      <c r="D157" s="126"/>
      <c r="E157" s="126"/>
      <c r="F157" s="126"/>
      <c r="G157" s="126"/>
      <c r="H157" s="126"/>
      <c r="I157" s="126"/>
      <c r="J157" s="126"/>
      <c r="K157" s="203"/>
    </row>
    <row r="158" spans="2:11" ht="15.75" customHeight="1">
      <c r="B158" s="126"/>
      <c r="C158" s="126"/>
      <c r="D158" s="126"/>
      <c r="E158" s="126"/>
      <c r="F158" s="126"/>
      <c r="G158" s="126"/>
      <c r="H158" s="126"/>
      <c r="I158" s="126"/>
      <c r="J158" s="126"/>
      <c r="K158" s="203"/>
    </row>
    <row r="159" spans="2:11" ht="15.75" customHeight="1">
      <c r="B159" s="126"/>
      <c r="C159" s="126"/>
      <c r="D159" s="126"/>
      <c r="E159" s="126"/>
      <c r="F159" s="126"/>
      <c r="G159" s="126"/>
      <c r="H159" s="126"/>
      <c r="I159" s="126"/>
      <c r="J159" s="126"/>
      <c r="K159" s="203"/>
    </row>
    <row r="160" spans="2:11" ht="15.75" customHeight="1">
      <c r="B160" s="126"/>
      <c r="C160" s="126"/>
      <c r="D160" s="126"/>
      <c r="E160" s="126"/>
      <c r="F160" s="126"/>
      <c r="G160" s="126"/>
      <c r="H160" s="126"/>
      <c r="I160" s="126"/>
      <c r="J160" s="126"/>
      <c r="K160" s="203"/>
    </row>
    <row r="161" spans="2:11" ht="15.75" customHeight="1">
      <c r="B161" s="126"/>
      <c r="C161" s="126"/>
      <c r="D161" s="126"/>
      <c r="E161" s="126"/>
      <c r="F161" s="126"/>
      <c r="G161" s="126"/>
      <c r="H161" s="126"/>
      <c r="I161" s="126"/>
      <c r="J161" s="126"/>
      <c r="K161" s="203"/>
    </row>
    <row r="162" spans="2:11" ht="15.75" customHeight="1">
      <c r="B162" s="126"/>
      <c r="C162" s="126"/>
      <c r="D162" s="126"/>
      <c r="E162" s="126"/>
      <c r="F162" s="126"/>
      <c r="G162" s="126"/>
      <c r="H162" s="126"/>
      <c r="I162" s="126"/>
      <c r="J162" s="126"/>
      <c r="K162" s="203"/>
    </row>
    <row r="163" spans="2:11" ht="15.75" customHeight="1">
      <c r="B163" s="126"/>
      <c r="C163" s="126"/>
      <c r="D163" s="126"/>
      <c r="E163" s="126"/>
      <c r="F163" s="126"/>
      <c r="G163" s="126"/>
      <c r="H163" s="126"/>
      <c r="I163" s="126"/>
      <c r="J163" s="126"/>
      <c r="K163" s="203"/>
    </row>
    <row r="164" spans="2:11" ht="15.75" customHeight="1">
      <c r="B164" s="126"/>
      <c r="C164" s="126"/>
      <c r="D164" s="126"/>
      <c r="E164" s="126"/>
      <c r="F164" s="126"/>
      <c r="G164" s="126"/>
      <c r="H164" s="126"/>
      <c r="I164" s="126"/>
      <c r="J164" s="126"/>
      <c r="K164" s="203"/>
    </row>
    <row r="165" spans="2:11" ht="15.75" customHeight="1">
      <c r="B165" s="126"/>
      <c r="C165" s="126"/>
      <c r="D165" s="126"/>
      <c r="E165" s="126"/>
      <c r="F165" s="126"/>
      <c r="G165" s="126"/>
      <c r="H165" s="126"/>
      <c r="I165" s="126"/>
      <c r="J165" s="126"/>
      <c r="K165" s="203"/>
    </row>
    <row r="166" spans="2:11" ht="15.75" customHeight="1">
      <c r="B166" s="126"/>
      <c r="C166" s="126"/>
      <c r="D166" s="126"/>
      <c r="E166" s="126"/>
      <c r="F166" s="126"/>
      <c r="G166" s="126"/>
      <c r="H166" s="126"/>
      <c r="I166" s="126"/>
      <c r="J166" s="126"/>
      <c r="K166" s="203"/>
    </row>
    <row r="167" spans="2:11" ht="15.75" customHeight="1">
      <c r="B167" s="126"/>
      <c r="C167" s="126"/>
      <c r="D167" s="126"/>
      <c r="E167" s="126"/>
      <c r="F167" s="126"/>
      <c r="G167" s="126"/>
      <c r="H167" s="126"/>
      <c r="I167" s="126"/>
      <c r="J167" s="126"/>
      <c r="K167" s="203"/>
    </row>
    <row r="168" spans="2:11" ht="15.75" customHeight="1">
      <c r="B168" s="126"/>
      <c r="C168" s="126"/>
      <c r="D168" s="126"/>
      <c r="E168" s="126"/>
      <c r="F168" s="126"/>
      <c r="G168" s="126"/>
      <c r="H168" s="126"/>
      <c r="I168" s="126"/>
      <c r="J168" s="126"/>
      <c r="K168" s="203"/>
    </row>
    <row r="169" spans="2:11" ht="15.75" customHeight="1">
      <c r="B169" s="126"/>
      <c r="C169" s="126"/>
      <c r="D169" s="126"/>
      <c r="E169" s="126"/>
      <c r="F169" s="126"/>
      <c r="G169" s="126"/>
      <c r="H169" s="126"/>
      <c r="I169" s="126"/>
      <c r="J169" s="126"/>
      <c r="K169" s="203"/>
    </row>
    <row r="170" spans="2:11" ht="15.75" customHeight="1">
      <c r="B170" s="126"/>
      <c r="C170" s="126"/>
      <c r="D170" s="126"/>
      <c r="E170" s="126"/>
      <c r="F170" s="126"/>
      <c r="G170" s="126"/>
      <c r="H170" s="126"/>
      <c r="I170" s="126"/>
      <c r="J170" s="126"/>
      <c r="K170" s="203"/>
    </row>
    <row r="171" spans="2:11" ht="15.75" customHeight="1">
      <c r="B171" s="126"/>
      <c r="C171" s="126"/>
      <c r="D171" s="126"/>
      <c r="E171" s="126"/>
      <c r="F171" s="126"/>
      <c r="G171" s="126"/>
      <c r="H171" s="126"/>
      <c r="I171" s="126"/>
      <c r="J171" s="126"/>
      <c r="K171" s="203"/>
    </row>
    <row r="172" spans="2:11" ht="15.75" customHeight="1">
      <c r="B172" s="126"/>
      <c r="C172" s="126"/>
      <c r="D172" s="126"/>
      <c r="E172" s="126"/>
      <c r="F172" s="126"/>
      <c r="G172" s="126"/>
      <c r="H172" s="126"/>
      <c r="I172" s="126"/>
      <c r="J172" s="126"/>
      <c r="K172" s="203"/>
    </row>
    <row r="173" spans="2:11" ht="15.75" customHeight="1">
      <c r="B173" s="126"/>
      <c r="C173" s="126"/>
      <c r="D173" s="126"/>
      <c r="E173" s="126"/>
      <c r="F173" s="126"/>
      <c r="G173" s="126"/>
      <c r="H173" s="126"/>
      <c r="I173" s="126"/>
      <c r="J173" s="126"/>
      <c r="K173" s="203"/>
    </row>
    <row r="174" spans="2:11" ht="15.75" customHeight="1">
      <c r="B174" s="126"/>
      <c r="C174" s="126"/>
      <c r="D174" s="126"/>
      <c r="E174" s="126"/>
      <c r="F174" s="126"/>
      <c r="G174" s="126"/>
      <c r="H174" s="126"/>
      <c r="I174" s="126"/>
      <c r="J174" s="126"/>
      <c r="K174" s="203"/>
    </row>
    <row r="175" spans="2:11" ht="15.75" customHeight="1">
      <c r="B175" s="126"/>
      <c r="C175" s="126"/>
      <c r="D175" s="126"/>
      <c r="E175" s="126"/>
      <c r="F175" s="126"/>
      <c r="G175" s="126"/>
      <c r="H175" s="126"/>
      <c r="I175" s="126"/>
      <c r="J175" s="126"/>
      <c r="K175" s="203"/>
    </row>
    <row r="176" spans="2:11" ht="15.75" customHeight="1">
      <c r="B176" s="126"/>
      <c r="C176" s="126"/>
      <c r="D176" s="126"/>
      <c r="E176" s="126"/>
      <c r="F176" s="126"/>
      <c r="G176" s="126"/>
      <c r="H176" s="126"/>
      <c r="I176" s="126"/>
      <c r="J176" s="126"/>
      <c r="K176" s="203"/>
    </row>
    <row r="177" spans="2:11" ht="15.75" customHeight="1">
      <c r="B177" s="126"/>
      <c r="C177" s="126"/>
      <c r="D177" s="126"/>
      <c r="E177" s="126"/>
      <c r="F177" s="126"/>
      <c r="G177" s="126"/>
      <c r="H177" s="126"/>
      <c r="I177" s="126"/>
      <c r="J177" s="126"/>
      <c r="K177" s="203"/>
    </row>
    <row r="178" spans="2:11" ht="15.75" customHeight="1">
      <c r="B178" s="126"/>
      <c r="C178" s="126"/>
      <c r="D178" s="126"/>
      <c r="E178" s="126"/>
      <c r="F178" s="126"/>
      <c r="G178" s="126"/>
      <c r="H178" s="126"/>
      <c r="I178" s="126"/>
      <c r="J178" s="126"/>
      <c r="K178" s="203"/>
    </row>
    <row r="179" spans="2:11" ht="15.75" customHeight="1">
      <c r="B179" s="126"/>
      <c r="C179" s="126"/>
      <c r="D179" s="126"/>
      <c r="E179" s="126"/>
      <c r="F179" s="126"/>
      <c r="G179" s="126"/>
      <c r="H179" s="126"/>
      <c r="I179" s="126"/>
      <c r="J179" s="126"/>
      <c r="K179" s="203"/>
    </row>
    <row r="180" spans="2:11" ht="15.75" customHeight="1">
      <c r="B180" s="126"/>
      <c r="C180" s="126"/>
      <c r="D180" s="126"/>
      <c r="E180" s="126"/>
      <c r="F180" s="126"/>
      <c r="G180" s="126"/>
      <c r="H180" s="126"/>
      <c r="I180" s="126"/>
      <c r="J180" s="126"/>
      <c r="K180" s="203"/>
    </row>
    <row r="181" spans="2:11" ht="15.75" customHeight="1">
      <c r="B181" s="126"/>
      <c r="C181" s="126"/>
      <c r="D181" s="126"/>
      <c r="E181" s="126"/>
      <c r="F181" s="126"/>
      <c r="G181" s="126"/>
      <c r="H181" s="126"/>
      <c r="I181" s="126"/>
      <c r="J181" s="126"/>
      <c r="K181" s="203"/>
    </row>
    <row r="182" spans="2:11" ht="15.75" customHeight="1">
      <c r="B182" s="126"/>
      <c r="C182" s="126"/>
      <c r="D182" s="126"/>
      <c r="E182" s="126"/>
      <c r="F182" s="126"/>
      <c r="G182" s="126"/>
      <c r="H182" s="126"/>
      <c r="I182" s="126"/>
      <c r="J182" s="126"/>
      <c r="K182" s="203"/>
    </row>
    <row r="183" spans="2:11" ht="15.75" customHeight="1">
      <c r="B183" s="126"/>
      <c r="C183" s="126"/>
      <c r="D183" s="126"/>
      <c r="E183" s="126"/>
      <c r="F183" s="126"/>
      <c r="G183" s="126"/>
      <c r="H183" s="126"/>
      <c r="I183" s="126"/>
      <c r="J183" s="126"/>
      <c r="K183" s="203"/>
    </row>
    <row r="184" spans="2:11" ht="15.75" customHeight="1">
      <c r="B184" s="126"/>
      <c r="C184" s="126"/>
      <c r="D184" s="126"/>
      <c r="E184" s="126"/>
      <c r="F184" s="126"/>
      <c r="G184" s="126"/>
      <c r="H184" s="126"/>
      <c r="I184" s="126"/>
      <c r="J184" s="126"/>
      <c r="K184" s="203"/>
    </row>
    <row r="185" spans="2:11" ht="15.75" customHeight="1">
      <c r="B185" s="126"/>
      <c r="C185" s="126"/>
      <c r="D185" s="126"/>
      <c r="E185" s="126"/>
      <c r="F185" s="126"/>
      <c r="G185" s="126"/>
      <c r="H185" s="126"/>
      <c r="I185" s="126"/>
      <c r="J185" s="126"/>
      <c r="K185" s="203"/>
    </row>
    <row r="186" spans="2:11" ht="15.75" customHeight="1">
      <c r="B186" s="126"/>
      <c r="C186" s="126"/>
      <c r="D186" s="126"/>
      <c r="E186" s="126"/>
      <c r="F186" s="126"/>
      <c r="G186" s="126"/>
      <c r="H186" s="126"/>
      <c r="I186" s="126"/>
      <c r="J186" s="126"/>
      <c r="K186" s="203"/>
    </row>
    <row r="187" spans="2:11" ht="15.75" customHeight="1">
      <c r="B187" s="126"/>
      <c r="C187" s="126"/>
      <c r="D187" s="126"/>
      <c r="E187" s="126"/>
      <c r="F187" s="126"/>
      <c r="G187" s="126"/>
      <c r="H187" s="126"/>
      <c r="I187" s="126"/>
      <c r="J187" s="126"/>
      <c r="K187" s="203"/>
    </row>
    <row r="188" spans="2:11" ht="15.75" customHeight="1">
      <c r="B188" s="126"/>
      <c r="C188" s="126"/>
      <c r="D188" s="126"/>
      <c r="E188" s="126"/>
      <c r="F188" s="126"/>
      <c r="G188" s="126"/>
      <c r="H188" s="126"/>
      <c r="I188" s="126"/>
      <c r="J188" s="126"/>
      <c r="K188" s="203"/>
    </row>
    <row r="189" spans="2:11" ht="15.75" customHeight="1">
      <c r="B189" s="126"/>
      <c r="C189" s="126"/>
      <c r="D189" s="126"/>
      <c r="E189" s="126"/>
      <c r="F189" s="126"/>
      <c r="G189" s="126"/>
      <c r="H189" s="126"/>
      <c r="I189" s="126"/>
      <c r="J189" s="126"/>
      <c r="K189" s="203"/>
    </row>
    <row r="190" spans="2:11" ht="15.75" customHeight="1">
      <c r="B190" s="126"/>
      <c r="C190" s="126"/>
      <c r="D190" s="126"/>
      <c r="E190" s="126"/>
      <c r="F190" s="126"/>
      <c r="G190" s="126"/>
      <c r="H190" s="126"/>
      <c r="I190" s="126"/>
      <c r="J190" s="126"/>
      <c r="K190" s="203"/>
    </row>
    <row r="191" spans="2:11" ht="15.75" customHeight="1">
      <c r="B191" s="126"/>
      <c r="C191" s="126"/>
      <c r="D191" s="126"/>
      <c r="E191" s="126"/>
      <c r="F191" s="126"/>
      <c r="G191" s="126"/>
      <c r="H191" s="126"/>
      <c r="I191" s="126"/>
      <c r="J191" s="126"/>
      <c r="K191" s="203"/>
    </row>
    <row r="192" spans="2:11" ht="15.75" customHeight="1">
      <c r="B192" s="126"/>
      <c r="C192" s="126"/>
      <c r="D192" s="126"/>
      <c r="E192" s="126"/>
      <c r="F192" s="126"/>
      <c r="G192" s="126"/>
      <c r="H192" s="126"/>
      <c r="I192" s="126"/>
      <c r="J192" s="126"/>
      <c r="K192" s="203"/>
    </row>
    <row r="193" spans="2:11" ht="15.75" customHeight="1">
      <c r="B193" s="126"/>
      <c r="C193" s="126"/>
      <c r="D193" s="126"/>
      <c r="E193" s="126"/>
      <c r="F193" s="126"/>
      <c r="G193" s="126"/>
      <c r="H193" s="126"/>
      <c r="I193" s="126"/>
      <c r="J193" s="126"/>
      <c r="K193" s="203"/>
    </row>
    <row r="194" spans="2:11" ht="15.75" customHeight="1">
      <c r="B194" s="126"/>
      <c r="C194" s="126"/>
      <c r="D194" s="126"/>
      <c r="E194" s="126"/>
      <c r="F194" s="126"/>
      <c r="G194" s="126"/>
      <c r="H194" s="126"/>
      <c r="I194" s="126"/>
      <c r="J194" s="126"/>
      <c r="K194" s="203"/>
    </row>
    <row r="195" spans="2:11" ht="15.75" customHeight="1">
      <c r="B195" s="126"/>
      <c r="C195" s="126"/>
      <c r="D195" s="126"/>
      <c r="E195" s="126"/>
      <c r="F195" s="126"/>
      <c r="G195" s="126"/>
      <c r="H195" s="126"/>
      <c r="I195" s="126"/>
      <c r="J195" s="126"/>
      <c r="K195" s="203"/>
    </row>
    <row r="196" spans="2:11" ht="15.75" customHeight="1">
      <c r="B196" s="126"/>
      <c r="C196" s="126"/>
      <c r="D196" s="126"/>
      <c r="E196" s="126"/>
      <c r="F196" s="126"/>
      <c r="G196" s="126"/>
      <c r="H196" s="126"/>
      <c r="I196" s="126"/>
      <c r="J196" s="126"/>
      <c r="K196" s="203"/>
    </row>
    <row r="197" spans="2:11" ht="15.75" customHeight="1">
      <c r="B197" s="126"/>
      <c r="C197" s="126"/>
      <c r="D197" s="126"/>
      <c r="E197" s="126"/>
      <c r="F197" s="126"/>
      <c r="G197" s="126"/>
      <c r="H197" s="126"/>
      <c r="I197" s="126"/>
      <c r="J197" s="126"/>
      <c r="K197" s="203"/>
    </row>
    <row r="198" spans="2:11" ht="15.75" customHeight="1">
      <c r="B198" s="126"/>
      <c r="C198" s="126"/>
      <c r="D198" s="126"/>
      <c r="E198" s="126"/>
      <c r="F198" s="126"/>
      <c r="G198" s="126"/>
      <c r="H198" s="126"/>
      <c r="I198" s="126"/>
      <c r="J198" s="126"/>
      <c r="K198" s="203"/>
    </row>
    <row r="199" spans="2:11" ht="15.75" customHeight="1">
      <c r="B199" s="126"/>
      <c r="C199" s="126"/>
      <c r="D199" s="126"/>
      <c r="E199" s="126"/>
      <c r="F199" s="126"/>
      <c r="G199" s="126"/>
      <c r="H199" s="126"/>
      <c r="I199" s="126"/>
      <c r="J199" s="126"/>
      <c r="K199" s="203"/>
    </row>
    <row r="200" spans="2:11" ht="15.75" customHeight="1">
      <c r="B200" s="126"/>
      <c r="C200" s="126"/>
      <c r="D200" s="126"/>
      <c r="E200" s="126"/>
      <c r="F200" s="126"/>
      <c r="G200" s="126"/>
      <c r="H200" s="126"/>
      <c r="I200" s="126"/>
      <c r="J200" s="126"/>
      <c r="K200" s="203"/>
    </row>
    <row r="201" spans="2:11" ht="15.75" customHeight="1">
      <c r="B201" s="126"/>
      <c r="C201" s="126"/>
      <c r="D201" s="126"/>
      <c r="E201" s="126"/>
      <c r="F201" s="126"/>
      <c r="G201" s="126"/>
      <c r="H201" s="126"/>
      <c r="I201" s="126"/>
      <c r="J201" s="126"/>
      <c r="K201" s="203"/>
    </row>
    <row r="202" spans="2:11" ht="15.75" customHeight="1">
      <c r="B202" s="126"/>
      <c r="C202" s="126"/>
      <c r="D202" s="126"/>
      <c r="E202" s="126"/>
      <c r="F202" s="126"/>
      <c r="G202" s="126"/>
      <c r="H202" s="126"/>
      <c r="I202" s="126"/>
      <c r="J202" s="126"/>
      <c r="K202" s="203"/>
    </row>
    <row r="203" spans="2:11" ht="15.75" customHeight="1">
      <c r="B203" s="126"/>
      <c r="C203" s="126"/>
      <c r="D203" s="126"/>
      <c r="E203" s="126"/>
      <c r="F203" s="126"/>
      <c r="G203" s="126"/>
      <c r="H203" s="126"/>
      <c r="I203" s="126"/>
      <c r="J203" s="126"/>
      <c r="K203" s="203"/>
    </row>
    <row r="204" spans="2:11" ht="15.75" customHeight="1">
      <c r="B204" s="126"/>
      <c r="C204" s="126"/>
      <c r="D204" s="126"/>
      <c r="E204" s="126"/>
      <c r="F204" s="126"/>
      <c r="G204" s="126"/>
      <c r="H204" s="126"/>
      <c r="I204" s="126"/>
      <c r="J204" s="126"/>
      <c r="K204" s="203"/>
    </row>
    <row r="205" spans="2:11" ht="15.75" customHeight="1">
      <c r="B205" s="126"/>
      <c r="C205" s="126"/>
      <c r="D205" s="126"/>
      <c r="E205" s="126"/>
      <c r="F205" s="126"/>
      <c r="G205" s="126"/>
      <c r="H205" s="126"/>
      <c r="I205" s="126"/>
      <c r="J205" s="126"/>
      <c r="K205" s="203"/>
    </row>
    <row r="206" spans="2:11" ht="15.75" customHeight="1">
      <c r="B206" s="126"/>
      <c r="C206" s="126"/>
      <c r="D206" s="126"/>
      <c r="E206" s="126"/>
      <c r="F206" s="126"/>
      <c r="G206" s="126"/>
      <c r="H206" s="126"/>
      <c r="I206" s="126"/>
      <c r="J206" s="126"/>
      <c r="K206" s="203"/>
    </row>
    <row r="207" spans="2:11" ht="15.75" customHeight="1">
      <c r="B207" s="126"/>
      <c r="C207" s="126"/>
      <c r="D207" s="126"/>
      <c r="E207" s="126"/>
      <c r="F207" s="126"/>
      <c r="G207" s="126"/>
      <c r="H207" s="126"/>
      <c r="I207" s="126"/>
      <c r="J207" s="126"/>
      <c r="K207" s="203"/>
    </row>
    <row r="208" spans="2:11" ht="15.75" customHeight="1">
      <c r="B208" s="126"/>
      <c r="C208" s="126"/>
      <c r="D208" s="126"/>
      <c r="E208" s="126"/>
      <c r="F208" s="126"/>
      <c r="G208" s="126"/>
      <c r="H208" s="126"/>
      <c r="I208" s="126"/>
      <c r="J208" s="126"/>
      <c r="K208" s="203"/>
    </row>
    <row r="209" spans="2:11" ht="15.75" customHeight="1">
      <c r="B209" s="126"/>
      <c r="C209" s="126"/>
      <c r="D209" s="126"/>
      <c r="E209" s="126"/>
      <c r="F209" s="126"/>
      <c r="G209" s="126"/>
      <c r="H209" s="126"/>
      <c r="I209" s="126"/>
      <c r="J209" s="126"/>
      <c r="K209" s="203"/>
    </row>
    <row r="210" spans="2:11" ht="15.75" customHeight="1">
      <c r="B210" s="126"/>
      <c r="C210" s="126"/>
      <c r="D210" s="126"/>
      <c r="E210" s="126"/>
      <c r="F210" s="126"/>
      <c r="G210" s="126"/>
      <c r="H210" s="126"/>
      <c r="I210" s="126"/>
      <c r="J210" s="126"/>
      <c r="K210" s="203"/>
    </row>
    <row r="211" spans="2:11" ht="15.75" customHeight="1">
      <c r="B211" s="126"/>
      <c r="C211" s="126"/>
      <c r="D211" s="126"/>
      <c r="E211" s="126"/>
      <c r="F211" s="126"/>
      <c r="G211" s="126"/>
      <c r="H211" s="126"/>
      <c r="I211" s="126"/>
      <c r="J211" s="126"/>
      <c r="K211" s="203"/>
    </row>
    <row r="212" spans="2:11" ht="15.75" customHeight="1">
      <c r="B212" s="126"/>
      <c r="C212" s="126"/>
      <c r="D212" s="126"/>
      <c r="E212" s="126"/>
      <c r="F212" s="126"/>
      <c r="G212" s="126"/>
      <c r="H212" s="126"/>
      <c r="I212" s="126"/>
      <c r="J212" s="126"/>
      <c r="K212" s="203"/>
    </row>
    <row r="213" spans="2:11" ht="15.75" customHeight="1">
      <c r="B213" s="126"/>
      <c r="C213" s="126"/>
      <c r="D213" s="126"/>
      <c r="E213" s="126"/>
      <c r="F213" s="126"/>
      <c r="G213" s="126"/>
      <c r="H213" s="126"/>
      <c r="I213" s="126"/>
      <c r="J213" s="126"/>
      <c r="K213" s="203"/>
    </row>
    <row r="214" spans="2:11" ht="15.75" customHeight="1">
      <c r="B214" s="126"/>
      <c r="C214" s="126"/>
      <c r="D214" s="126"/>
      <c r="E214" s="126"/>
      <c r="F214" s="126"/>
      <c r="G214" s="126"/>
      <c r="H214" s="126"/>
      <c r="I214" s="126"/>
      <c r="J214" s="126"/>
      <c r="K214" s="203"/>
    </row>
    <row r="215" spans="2:11" ht="15.75" customHeight="1">
      <c r="B215" s="126"/>
      <c r="C215" s="126"/>
      <c r="D215" s="126"/>
      <c r="E215" s="126"/>
      <c r="F215" s="126"/>
      <c r="G215" s="126"/>
      <c r="H215" s="126"/>
      <c r="I215" s="126"/>
      <c r="J215" s="126"/>
      <c r="K215" s="203"/>
    </row>
    <row r="216" spans="2:11" ht="15.75" customHeight="1">
      <c r="B216" s="126"/>
      <c r="C216" s="126"/>
      <c r="D216" s="126"/>
      <c r="E216" s="126"/>
      <c r="F216" s="126"/>
      <c r="G216" s="126"/>
      <c r="H216" s="126"/>
      <c r="I216" s="126"/>
      <c r="J216" s="126"/>
      <c r="K216" s="203"/>
    </row>
    <row r="217" spans="2:11" ht="15.75" customHeight="1">
      <c r="B217" s="126"/>
      <c r="C217" s="126"/>
      <c r="D217" s="126"/>
      <c r="E217" s="126"/>
      <c r="F217" s="126"/>
      <c r="G217" s="126"/>
      <c r="H217" s="126"/>
      <c r="I217" s="126"/>
      <c r="J217" s="126"/>
      <c r="K217" s="203"/>
    </row>
    <row r="218" spans="2:11" ht="15.75" customHeight="1">
      <c r="B218" s="126"/>
      <c r="C218" s="126"/>
      <c r="D218" s="126"/>
      <c r="E218" s="126"/>
      <c r="F218" s="126"/>
      <c r="G218" s="126"/>
      <c r="H218" s="126"/>
      <c r="I218" s="126"/>
      <c r="J218" s="126"/>
      <c r="K218" s="203"/>
    </row>
    <row r="219" spans="2:11" ht="15.75" customHeight="1">
      <c r="B219" s="126"/>
      <c r="C219" s="126"/>
      <c r="D219" s="126"/>
      <c r="E219" s="126"/>
      <c r="F219" s="126"/>
      <c r="G219" s="126"/>
      <c r="H219" s="126"/>
      <c r="I219" s="126"/>
      <c r="J219" s="126"/>
      <c r="K219" s="203"/>
    </row>
    <row r="220" spans="2:11" ht="15.75" customHeight="1">
      <c r="B220" s="126"/>
      <c r="C220" s="126"/>
      <c r="D220" s="126"/>
      <c r="E220" s="126"/>
      <c r="F220" s="126"/>
      <c r="G220" s="126"/>
      <c r="H220" s="126"/>
      <c r="I220" s="126"/>
      <c r="J220" s="126"/>
      <c r="K220" s="203"/>
    </row>
    <row r="221" spans="2:11" ht="15.75" customHeight="1">
      <c r="B221" s="126"/>
      <c r="C221" s="126"/>
      <c r="D221" s="126"/>
      <c r="E221" s="126"/>
      <c r="F221" s="126"/>
      <c r="G221" s="126"/>
      <c r="H221" s="126"/>
      <c r="I221" s="126"/>
      <c r="J221" s="126"/>
      <c r="K221" s="203"/>
    </row>
    <row r="222" spans="2:11" ht="15.75" customHeight="1">
      <c r="B222" s="126"/>
      <c r="C222" s="126"/>
      <c r="D222" s="126"/>
      <c r="E222" s="126"/>
      <c r="F222" s="126"/>
      <c r="G222" s="126"/>
      <c r="H222" s="126"/>
      <c r="I222" s="126"/>
      <c r="J222" s="126"/>
      <c r="K222" s="203"/>
    </row>
    <row r="223" spans="2:11" ht="15.75" customHeight="1">
      <c r="B223" s="126"/>
      <c r="C223" s="126"/>
      <c r="D223" s="126"/>
      <c r="E223" s="126"/>
      <c r="F223" s="126"/>
      <c r="G223" s="126"/>
      <c r="H223" s="126"/>
      <c r="I223" s="126"/>
      <c r="J223" s="126"/>
      <c r="K223" s="203"/>
    </row>
    <row r="224" spans="2:11" ht="15.75" customHeight="1">
      <c r="B224" s="126"/>
      <c r="C224" s="126"/>
      <c r="D224" s="126"/>
      <c r="E224" s="126"/>
      <c r="F224" s="126"/>
      <c r="G224" s="126"/>
      <c r="H224" s="126"/>
      <c r="I224" s="126"/>
      <c r="J224" s="126"/>
      <c r="K224" s="203"/>
    </row>
    <row r="225" spans="2:11" ht="15.75" customHeight="1">
      <c r="B225" s="126"/>
      <c r="C225" s="126"/>
      <c r="D225" s="126"/>
      <c r="E225" s="126"/>
      <c r="F225" s="126"/>
      <c r="G225" s="126"/>
      <c r="H225" s="126"/>
      <c r="I225" s="126"/>
      <c r="J225" s="126"/>
      <c r="K225" s="203"/>
    </row>
    <row r="226" spans="2:11" ht="15.75" customHeight="1">
      <c r="B226" s="126"/>
      <c r="C226" s="126"/>
      <c r="D226" s="126"/>
      <c r="E226" s="126"/>
      <c r="F226" s="126"/>
      <c r="G226" s="126"/>
      <c r="H226" s="126"/>
      <c r="I226" s="126"/>
      <c r="J226" s="126"/>
      <c r="K226" s="203"/>
    </row>
    <row r="227" spans="2:11" ht="15.75" customHeight="1">
      <c r="B227" s="126"/>
      <c r="C227" s="126"/>
      <c r="D227" s="126"/>
      <c r="E227" s="126"/>
      <c r="F227" s="126"/>
      <c r="G227" s="126"/>
      <c r="H227" s="126"/>
      <c r="I227" s="126"/>
      <c r="J227" s="126"/>
      <c r="K227" s="203"/>
    </row>
    <row r="228" spans="2:11" ht="15.75" customHeight="1">
      <c r="B228" s="126"/>
      <c r="C228" s="126"/>
      <c r="D228" s="126"/>
      <c r="E228" s="126"/>
      <c r="F228" s="126"/>
      <c r="G228" s="126"/>
      <c r="H228" s="126"/>
      <c r="I228" s="126"/>
      <c r="J228" s="126"/>
      <c r="K228" s="203"/>
    </row>
    <row r="229" spans="2:11" ht="15.75" customHeight="1">
      <c r="B229" s="126"/>
      <c r="C229" s="126"/>
      <c r="D229" s="126"/>
      <c r="E229" s="126"/>
      <c r="F229" s="126"/>
      <c r="G229" s="126"/>
      <c r="H229" s="126"/>
      <c r="I229" s="126"/>
      <c r="J229" s="126"/>
      <c r="K229" s="203"/>
    </row>
    <row r="230" spans="2:11" ht="15.75" customHeight="1">
      <c r="B230" s="126"/>
      <c r="C230" s="126"/>
      <c r="D230" s="126"/>
      <c r="E230" s="126"/>
      <c r="F230" s="126"/>
      <c r="G230" s="126"/>
      <c r="H230" s="126"/>
      <c r="I230" s="126"/>
      <c r="J230" s="126"/>
      <c r="K230" s="203"/>
    </row>
    <row r="231" spans="2:11" ht="15.75" customHeight="1">
      <c r="B231" s="126"/>
      <c r="C231" s="126"/>
      <c r="D231" s="126"/>
      <c r="E231" s="126"/>
      <c r="F231" s="126"/>
      <c r="G231" s="126"/>
      <c r="H231" s="126"/>
      <c r="I231" s="126"/>
      <c r="J231" s="126"/>
      <c r="K231" s="203"/>
    </row>
    <row r="232" spans="2:11" ht="15.75" customHeight="1">
      <c r="B232" s="126"/>
      <c r="C232" s="126"/>
      <c r="D232" s="126"/>
      <c r="E232" s="126"/>
      <c r="F232" s="126"/>
      <c r="G232" s="126"/>
      <c r="H232" s="126"/>
      <c r="I232" s="126"/>
      <c r="J232" s="126"/>
      <c r="K232" s="203"/>
    </row>
    <row r="233" spans="2:11" ht="15.75" customHeight="1">
      <c r="B233" s="126"/>
      <c r="C233" s="126"/>
      <c r="D233" s="126"/>
      <c r="E233" s="126"/>
      <c r="F233" s="126"/>
      <c r="G233" s="126"/>
      <c r="H233" s="126"/>
      <c r="I233" s="126"/>
      <c r="J233" s="126"/>
      <c r="K233" s="203"/>
    </row>
    <row r="234" spans="2:11" ht="15.75" customHeight="1">
      <c r="B234" s="126"/>
      <c r="C234" s="126"/>
      <c r="D234" s="126"/>
      <c r="E234" s="126"/>
      <c r="F234" s="126"/>
      <c r="G234" s="126"/>
      <c r="H234" s="126"/>
      <c r="I234" s="126"/>
      <c r="J234" s="126"/>
      <c r="K234" s="203"/>
    </row>
    <row r="235" spans="2:11" ht="15.75" customHeight="1">
      <c r="B235" s="126"/>
      <c r="C235" s="126"/>
      <c r="D235" s="126"/>
      <c r="E235" s="126"/>
      <c r="F235" s="126"/>
      <c r="G235" s="126"/>
      <c r="H235" s="126"/>
      <c r="I235" s="126"/>
      <c r="J235" s="126"/>
      <c r="K235" s="203"/>
    </row>
    <row r="236" spans="2:11" ht="15.75" customHeight="1">
      <c r="B236" s="126"/>
      <c r="C236" s="126"/>
      <c r="D236" s="126"/>
      <c r="E236" s="126"/>
      <c r="F236" s="126"/>
      <c r="G236" s="126"/>
      <c r="H236" s="126"/>
      <c r="I236" s="126"/>
      <c r="J236" s="126"/>
      <c r="K236" s="203"/>
    </row>
    <row r="237" spans="2:11" ht="15.75" customHeight="1">
      <c r="B237" s="126"/>
      <c r="C237" s="126"/>
      <c r="D237" s="126"/>
      <c r="E237" s="126"/>
      <c r="F237" s="126"/>
      <c r="G237" s="126"/>
      <c r="H237" s="126"/>
      <c r="I237" s="126"/>
      <c r="J237" s="126"/>
      <c r="K237" s="203"/>
    </row>
    <row r="238" spans="2:11" ht="15.75" customHeight="1">
      <c r="B238" s="126"/>
      <c r="C238" s="126"/>
      <c r="D238" s="126"/>
      <c r="E238" s="126"/>
      <c r="F238" s="126"/>
      <c r="G238" s="126"/>
      <c r="H238" s="126"/>
      <c r="I238" s="126"/>
      <c r="J238" s="126"/>
      <c r="K238" s="203"/>
    </row>
    <row r="239" spans="2:11" ht="15.75" customHeight="1">
      <c r="B239" s="126"/>
      <c r="C239" s="126"/>
      <c r="D239" s="126"/>
      <c r="E239" s="126"/>
      <c r="F239" s="126"/>
      <c r="G239" s="126"/>
      <c r="H239" s="126"/>
      <c r="I239" s="126"/>
      <c r="J239" s="126"/>
      <c r="K239" s="203"/>
    </row>
    <row r="240" spans="2:11" ht="15.75" customHeight="1">
      <c r="B240" s="126"/>
      <c r="C240" s="126"/>
      <c r="D240" s="126"/>
      <c r="E240" s="126"/>
      <c r="F240" s="126"/>
      <c r="G240" s="126"/>
      <c r="H240" s="126"/>
      <c r="I240" s="126"/>
      <c r="J240" s="126"/>
      <c r="K240" s="203"/>
    </row>
    <row r="241" spans="2:11" ht="15.75" customHeight="1">
      <c r="B241" s="126"/>
      <c r="C241" s="126"/>
      <c r="D241" s="126"/>
      <c r="E241" s="126"/>
      <c r="F241" s="126"/>
      <c r="G241" s="126"/>
      <c r="H241" s="126"/>
      <c r="I241" s="126"/>
      <c r="J241" s="126"/>
      <c r="K241" s="203"/>
    </row>
    <row r="242" spans="2:11" ht="15.75" customHeight="1">
      <c r="B242" s="126"/>
      <c r="C242" s="126"/>
      <c r="D242" s="126"/>
      <c r="E242" s="126"/>
      <c r="F242" s="126"/>
      <c r="G242" s="126"/>
      <c r="H242" s="126"/>
      <c r="I242" s="126"/>
      <c r="J242" s="126"/>
      <c r="K242" s="203"/>
    </row>
    <row r="243" spans="2:11" ht="15.75" customHeight="1">
      <c r="B243" s="126"/>
      <c r="C243" s="126"/>
      <c r="D243" s="126"/>
      <c r="E243" s="126"/>
      <c r="F243" s="126"/>
      <c r="G243" s="126"/>
      <c r="H243" s="126"/>
      <c r="I243" s="126"/>
      <c r="J243" s="126"/>
      <c r="K243" s="203"/>
    </row>
    <row r="244" spans="2:11" ht="15.75" customHeight="1"/>
    <row r="245" spans="2:11" ht="15.75" customHeight="1"/>
    <row r="246" spans="2:11" ht="15.75" customHeight="1"/>
    <row r="247" spans="2:11" ht="15.75" customHeight="1"/>
    <row r="248" spans="2:11" ht="15.75" customHeight="1"/>
    <row r="249" spans="2:11" ht="15.75" customHeight="1"/>
    <row r="250" spans="2:11" ht="15.75" customHeight="1"/>
    <row r="251" spans="2:11" ht="15.75" customHeight="1"/>
    <row r="252" spans="2:11" ht="15.75" customHeight="1"/>
    <row r="253" spans="2:11" ht="15.75" customHeight="1"/>
    <row r="254" spans="2:11" ht="15.75" customHeight="1"/>
    <row r="255" spans="2:11" ht="15.75" customHeight="1"/>
    <row r="256" spans="2: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J7:J8"/>
    <mergeCell ref="K7:K8"/>
    <mergeCell ref="A14:A15"/>
    <mergeCell ref="B14:B15"/>
    <mergeCell ref="J14:J15"/>
    <mergeCell ref="K14:K15"/>
    <mergeCell ref="E6:F6"/>
    <mergeCell ref="H6:I6"/>
    <mergeCell ref="B7:B8"/>
    <mergeCell ref="C7:C8"/>
    <mergeCell ref="D7:D8"/>
    <mergeCell ref="E7:F7"/>
    <mergeCell ref="G7:G8"/>
    <mergeCell ref="H7:I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8"/>
  <sheetViews>
    <sheetView showGridLines="0" workbookViewId="0">
      <selection activeCell="N17" sqref="N17"/>
    </sheetView>
  </sheetViews>
  <sheetFormatPr baseColWidth="10" defaultColWidth="12.625" defaultRowHeight="15" customHeight="1"/>
  <cols>
    <col min="1" max="1" width="53" bestFit="1" customWidth="1"/>
    <col min="2" max="2" width="13.875" style="376" bestFit="1" customWidth="1"/>
    <col min="3" max="3" width="11.875" style="376" bestFit="1" customWidth="1"/>
    <col min="4" max="4" width="16.25" style="376" bestFit="1" customWidth="1"/>
    <col min="5" max="6" width="12.625" style="376" customWidth="1"/>
    <col min="7" max="7" width="12.75" style="376" bestFit="1" customWidth="1"/>
    <col min="8" max="10" width="12.625" style="376"/>
    <col min="11" max="11" width="14.875" bestFit="1" customWidth="1"/>
  </cols>
  <sheetData>
    <row r="1" spans="1:11" ht="15.75">
      <c r="A1" s="45"/>
      <c r="B1" s="367"/>
      <c r="C1" s="154"/>
      <c r="D1" s="154"/>
      <c r="E1" s="154"/>
      <c r="F1" s="154"/>
      <c r="G1" s="154"/>
      <c r="H1" s="154"/>
      <c r="I1" s="154"/>
      <c r="J1" s="154"/>
      <c r="K1" s="46"/>
    </row>
    <row r="2" spans="1:11">
      <c r="A2" s="133" t="s">
        <v>100</v>
      </c>
      <c r="B2" s="368"/>
      <c r="C2" s="368"/>
      <c r="D2" s="368"/>
      <c r="E2" s="368"/>
      <c r="F2" s="368"/>
      <c r="G2" s="368"/>
      <c r="H2" s="368"/>
      <c r="I2" s="368"/>
      <c r="J2" s="368"/>
      <c r="K2" s="49" t="s">
        <v>101</v>
      </c>
    </row>
    <row r="3" spans="1:11">
      <c r="A3" s="57" t="s">
        <v>173</v>
      </c>
      <c r="B3" s="368"/>
      <c r="C3" s="368"/>
      <c r="D3" s="368"/>
      <c r="E3" s="368"/>
      <c r="F3" s="368"/>
      <c r="G3" s="368"/>
      <c r="H3" s="368"/>
      <c r="I3" s="368"/>
      <c r="J3" s="368"/>
      <c r="K3" s="48"/>
    </row>
    <row r="4" spans="1:11">
      <c r="A4" s="444" t="s">
        <v>2481</v>
      </c>
      <c r="B4" s="368"/>
      <c r="C4" s="368"/>
      <c r="D4" s="368"/>
      <c r="E4" s="368"/>
      <c r="F4" s="368"/>
      <c r="G4" s="368"/>
      <c r="H4" s="368"/>
      <c r="I4" s="368"/>
      <c r="J4" s="368"/>
      <c r="K4" s="48"/>
    </row>
    <row r="5" spans="1:11">
      <c r="A5" s="51"/>
      <c r="B5" s="368"/>
      <c r="C5" s="368"/>
      <c r="D5" s="368"/>
      <c r="E5" s="368"/>
      <c r="F5" s="368"/>
      <c r="G5" s="368"/>
      <c r="H5" s="368"/>
      <c r="I5" s="368"/>
      <c r="J5" s="368"/>
      <c r="K5" s="48"/>
    </row>
    <row r="6" spans="1:11">
      <c r="A6" s="42" t="s">
        <v>102</v>
      </c>
      <c r="B6" s="369" t="s">
        <v>103</v>
      </c>
      <c r="C6" s="369" t="s">
        <v>104</v>
      </c>
      <c r="D6" s="369"/>
      <c r="E6" s="913" t="s">
        <v>105</v>
      </c>
      <c r="F6" s="913"/>
      <c r="G6" s="369" t="s">
        <v>106</v>
      </c>
      <c r="H6" s="909" t="s">
        <v>107</v>
      </c>
      <c r="I6" s="910"/>
      <c r="J6" s="369" t="s">
        <v>108</v>
      </c>
      <c r="K6" s="43" t="s">
        <v>109</v>
      </c>
    </row>
    <row r="7" spans="1:11">
      <c r="A7" s="941" t="s">
        <v>110</v>
      </c>
      <c r="B7" s="939" t="s">
        <v>111</v>
      </c>
      <c r="C7" s="939" t="s">
        <v>112</v>
      </c>
      <c r="D7" s="939" t="s">
        <v>113</v>
      </c>
      <c r="E7" s="939" t="s">
        <v>114</v>
      </c>
      <c r="F7" s="940"/>
      <c r="G7" s="939" t="s">
        <v>115</v>
      </c>
      <c r="H7" s="939" t="s">
        <v>116</v>
      </c>
      <c r="I7" s="940"/>
      <c r="J7" s="939" t="s">
        <v>117</v>
      </c>
      <c r="K7" s="941" t="s">
        <v>118</v>
      </c>
    </row>
    <row r="8" spans="1:11">
      <c r="A8" s="942"/>
      <c r="B8" s="940"/>
      <c r="C8" s="940"/>
      <c r="D8" s="940"/>
      <c r="E8" s="381" t="s">
        <v>119</v>
      </c>
      <c r="F8" s="381" t="s">
        <v>120</v>
      </c>
      <c r="G8" s="940"/>
      <c r="H8" s="381" t="s">
        <v>119</v>
      </c>
      <c r="I8" s="381" t="s">
        <v>120</v>
      </c>
      <c r="J8" s="940"/>
      <c r="K8" s="942"/>
    </row>
    <row r="9" spans="1:11">
      <c r="A9" s="358" t="s">
        <v>121</v>
      </c>
      <c r="B9" s="370"/>
      <c r="C9" s="370"/>
      <c r="D9" s="370"/>
      <c r="E9" s="370"/>
      <c r="F9" s="370"/>
      <c r="G9" s="370"/>
      <c r="H9" s="370"/>
      <c r="I9" s="370"/>
      <c r="J9" s="370"/>
      <c r="K9" s="363">
        <f>SUM(K10)</f>
        <v>0</v>
      </c>
    </row>
    <row r="10" spans="1:11">
      <c r="A10" s="360"/>
      <c r="B10" s="371"/>
      <c r="C10" s="371"/>
      <c r="D10" s="372"/>
      <c r="E10" s="372"/>
      <c r="F10" s="372"/>
      <c r="G10" s="371"/>
      <c r="H10" s="371"/>
      <c r="I10" s="371"/>
      <c r="J10" s="371"/>
      <c r="K10" s="361"/>
    </row>
    <row r="11" spans="1:11">
      <c r="A11" s="358" t="s">
        <v>122</v>
      </c>
      <c r="B11" s="370"/>
      <c r="C11" s="370"/>
      <c r="D11" s="373"/>
      <c r="E11" s="373"/>
      <c r="F11" s="373"/>
      <c r="G11" s="370"/>
      <c r="H11" s="370"/>
      <c r="I11" s="370"/>
      <c r="J11" s="370"/>
      <c r="K11" s="363">
        <f>SUM(K12:K19)</f>
        <v>2826200</v>
      </c>
    </row>
    <row r="12" spans="1:11">
      <c r="A12" s="360" t="s">
        <v>708</v>
      </c>
      <c r="B12" s="371"/>
      <c r="C12" s="371" t="s">
        <v>184</v>
      </c>
      <c r="D12" s="372"/>
      <c r="E12" s="372"/>
      <c r="F12" s="372"/>
      <c r="G12" s="371" t="s">
        <v>709</v>
      </c>
      <c r="H12" s="371"/>
      <c r="I12" s="371"/>
      <c r="J12" s="371" t="s">
        <v>710</v>
      </c>
      <c r="K12" s="361">
        <v>1227600</v>
      </c>
    </row>
    <row r="13" spans="1:11">
      <c r="A13" s="360" t="s">
        <v>711</v>
      </c>
      <c r="B13" s="371"/>
      <c r="C13" s="371" t="s">
        <v>178</v>
      </c>
      <c r="D13" s="379">
        <v>8.6956000000000006E-2</v>
      </c>
      <c r="E13" s="372"/>
      <c r="F13" s="372"/>
      <c r="G13" s="371"/>
      <c r="H13" s="371"/>
      <c r="I13" s="371"/>
      <c r="J13" s="371" t="s">
        <v>710</v>
      </c>
      <c r="K13" s="361">
        <v>600000</v>
      </c>
    </row>
    <row r="14" spans="1:11">
      <c r="A14" s="360" t="s">
        <v>712</v>
      </c>
      <c r="B14" s="371"/>
      <c r="C14" s="371"/>
      <c r="D14" s="372"/>
      <c r="E14" s="372"/>
      <c r="F14" s="372"/>
      <c r="G14" s="371"/>
      <c r="H14" s="371"/>
      <c r="I14" s="371"/>
      <c r="J14" s="371" t="s">
        <v>710</v>
      </c>
      <c r="K14" s="361">
        <v>396100</v>
      </c>
    </row>
    <row r="15" spans="1:11">
      <c r="A15" s="360" t="s">
        <v>713</v>
      </c>
      <c r="B15" s="371"/>
      <c r="C15" s="371"/>
      <c r="D15" s="372"/>
      <c r="E15" s="372"/>
      <c r="F15" s="372"/>
      <c r="G15" s="371"/>
      <c r="H15" s="371"/>
      <c r="I15" s="371"/>
      <c r="J15" s="371" t="s">
        <v>710</v>
      </c>
      <c r="K15" s="361">
        <v>250000</v>
      </c>
    </row>
    <row r="16" spans="1:11">
      <c r="A16" s="360" t="s">
        <v>714</v>
      </c>
      <c r="B16" s="371"/>
      <c r="C16" s="371"/>
      <c r="D16" s="372"/>
      <c r="E16" s="372"/>
      <c r="F16" s="372"/>
      <c r="G16" s="371" t="s">
        <v>715</v>
      </c>
      <c r="H16" s="371"/>
      <c r="I16" s="371"/>
      <c r="J16" s="371" t="s">
        <v>710</v>
      </c>
      <c r="K16" s="361">
        <f>500*300</f>
        <v>150000</v>
      </c>
    </row>
    <row r="17" spans="1:11">
      <c r="A17" s="360" t="s">
        <v>716</v>
      </c>
      <c r="B17" s="371"/>
      <c r="C17" s="371"/>
      <c r="D17" s="372"/>
      <c r="E17" s="372"/>
      <c r="F17" s="372"/>
      <c r="G17" s="371" t="s">
        <v>717</v>
      </c>
      <c r="H17" s="371"/>
      <c r="I17" s="371"/>
      <c r="J17" s="371" t="s">
        <v>710</v>
      </c>
      <c r="K17" s="361">
        <v>105000</v>
      </c>
    </row>
    <row r="18" spans="1:11">
      <c r="A18" s="360" t="s">
        <v>718</v>
      </c>
      <c r="B18" s="371"/>
      <c r="C18" s="371"/>
      <c r="D18" s="372"/>
      <c r="E18" s="372"/>
      <c r="F18" s="372"/>
      <c r="G18" s="371" t="s">
        <v>719</v>
      </c>
      <c r="H18" s="371"/>
      <c r="I18" s="371"/>
      <c r="J18" s="371" t="s">
        <v>710</v>
      </c>
      <c r="K18" s="361">
        <v>97500</v>
      </c>
    </row>
    <row r="19" spans="1:11" ht="15.75" customHeight="1">
      <c r="A19" s="360"/>
      <c r="B19" s="371"/>
      <c r="C19" s="371"/>
      <c r="D19" s="372"/>
      <c r="E19" s="372"/>
      <c r="F19" s="372"/>
      <c r="G19" s="371"/>
      <c r="H19" s="371"/>
      <c r="I19" s="371"/>
      <c r="J19" s="371"/>
      <c r="K19" s="361"/>
    </row>
    <row r="20" spans="1:11" ht="15.75" customHeight="1">
      <c r="A20" s="358" t="s">
        <v>129</v>
      </c>
      <c r="B20" s="370"/>
      <c r="C20" s="370"/>
      <c r="D20" s="373"/>
      <c r="E20" s="373"/>
      <c r="F20" s="373"/>
      <c r="G20" s="370"/>
      <c r="H20" s="370"/>
      <c r="I20" s="370"/>
      <c r="J20" s="370"/>
      <c r="K20" s="363">
        <f>SUM(K21:K21)</f>
        <v>0</v>
      </c>
    </row>
    <row r="21" spans="1:11" ht="15.75" customHeight="1">
      <c r="A21" s="360"/>
      <c r="B21" s="371"/>
      <c r="C21" s="371"/>
      <c r="D21" s="372"/>
      <c r="E21" s="372"/>
      <c r="F21" s="372"/>
      <c r="G21" s="371"/>
      <c r="H21" s="371"/>
      <c r="I21" s="371"/>
      <c r="J21" s="371"/>
      <c r="K21" s="361"/>
    </row>
    <row r="22" spans="1:11" ht="15.75" customHeight="1">
      <c r="A22" s="358" t="s">
        <v>130</v>
      </c>
      <c r="B22" s="370"/>
      <c r="C22" s="370"/>
      <c r="D22" s="373"/>
      <c r="E22" s="373"/>
      <c r="F22" s="373"/>
      <c r="G22" s="370"/>
      <c r="H22" s="370"/>
      <c r="I22" s="370"/>
      <c r="J22" s="370"/>
      <c r="K22" s="363">
        <f>SUM(K23:K23)</f>
        <v>0</v>
      </c>
    </row>
    <row r="23" spans="1:11" ht="15.75" customHeight="1">
      <c r="A23" s="360"/>
      <c r="B23" s="371"/>
      <c r="C23" s="371"/>
      <c r="D23" s="372"/>
      <c r="E23" s="372"/>
      <c r="F23" s="372"/>
      <c r="G23" s="371"/>
      <c r="H23" s="371"/>
      <c r="I23" s="371"/>
      <c r="J23" s="371"/>
      <c r="K23" s="361"/>
    </row>
    <row r="24" spans="1:11" ht="15.75" customHeight="1">
      <c r="A24" s="358" t="s">
        <v>133</v>
      </c>
      <c r="B24" s="370"/>
      <c r="C24" s="370"/>
      <c r="D24" s="373"/>
      <c r="E24" s="373"/>
      <c r="F24" s="373"/>
      <c r="G24" s="370"/>
      <c r="H24" s="370"/>
      <c r="I24" s="370"/>
      <c r="J24" s="370"/>
      <c r="K24" s="363">
        <f>SUM(K25:K28)</f>
        <v>5726500</v>
      </c>
    </row>
    <row r="25" spans="1:11" ht="15.75" customHeight="1">
      <c r="A25" s="360" t="s">
        <v>720</v>
      </c>
      <c r="B25" s="371"/>
      <c r="C25" s="371"/>
      <c r="D25" s="372"/>
      <c r="E25" s="372"/>
      <c r="F25" s="372"/>
      <c r="G25" s="371"/>
      <c r="H25" s="371"/>
      <c r="I25" s="371"/>
      <c r="J25" s="371" t="s">
        <v>710</v>
      </c>
      <c r="K25" s="361">
        <v>5288500</v>
      </c>
    </row>
    <row r="26" spans="1:11" ht="15.75" customHeight="1">
      <c r="A26" s="362" t="s">
        <v>721</v>
      </c>
      <c r="B26" s="371"/>
      <c r="C26" s="371"/>
      <c r="D26" s="372"/>
      <c r="E26" s="372"/>
      <c r="F26" s="372"/>
      <c r="G26" s="371"/>
      <c r="H26" s="371"/>
      <c r="I26" s="371"/>
      <c r="J26" s="371" t="s">
        <v>710</v>
      </c>
      <c r="K26" s="361">
        <v>240000</v>
      </c>
    </row>
    <row r="27" spans="1:11" ht="15.75" customHeight="1">
      <c r="A27" s="360" t="s">
        <v>722</v>
      </c>
      <c r="B27" s="371"/>
      <c r="C27" s="371"/>
      <c r="D27" s="372"/>
      <c r="E27" s="372"/>
      <c r="F27" s="372"/>
      <c r="G27" s="371"/>
      <c r="H27" s="371"/>
      <c r="I27" s="371"/>
      <c r="J27" s="371" t="s">
        <v>710</v>
      </c>
      <c r="K27" s="361">
        <v>150000</v>
      </c>
    </row>
    <row r="28" spans="1:11" ht="15.75" customHeight="1">
      <c r="A28" s="360" t="s">
        <v>723</v>
      </c>
      <c r="B28" s="371"/>
      <c r="C28" s="371" t="s">
        <v>184</v>
      </c>
      <c r="D28" s="372"/>
      <c r="E28" s="372"/>
      <c r="F28" s="372"/>
      <c r="G28" s="371">
        <v>4000</v>
      </c>
      <c r="H28" s="371"/>
      <c r="I28" s="371"/>
      <c r="J28" s="371" t="s">
        <v>710</v>
      </c>
      <c r="K28" s="361">
        <v>48000</v>
      </c>
    </row>
    <row r="29" spans="1:11" ht="15.75" customHeight="1">
      <c r="A29" s="360"/>
      <c r="B29" s="371"/>
      <c r="C29" s="371"/>
      <c r="D29" s="372"/>
      <c r="E29" s="372"/>
      <c r="F29" s="372"/>
      <c r="G29" s="371"/>
      <c r="H29" s="371"/>
      <c r="I29" s="371"/>
      <c r="J29" s="371"/>
      <c r="K29" s="361"/>
    </row>
    <row r="30" spans="1:11" ht="15.75" customHeight="1">
      <c r="A30" s="358" t="s">
        <v>134</v>
      </c>
      <c r="B30" s="370"/>
      <c r="C30" s="370"/>
      <c r="D30" s="373"/>
      <c r="E30" s="373"/>
      <c r="F30" s="373"/>
      <c r="G30" s="370"/>
      <c r="H30" s="370"/>
      <c r="I30" s="370"/>
      <c r="J30" s="370"/>
      <c r="K30" s="363">
        <f>SUM(K31:K32)</f>
        <v>110000</v>
      </c>
    </row>
    <row r="31" spans="1:11" ht="15.75" customHeight="1">
      <c r="A31" s="360" t="s">
        <v>724</v>
      </c>
      <c r="B31" s="371"/>
      <c r="C31" s="371"/>
      <c r="D31" s="372"/>
      <c r="E31" s="372"/>
      <c r="F31" s="372"/>
      <c r="G31" s="371" t="s">
        <v>719</v>
      </c>
      <c r="H31" s="371"/>
      <c r="I31" s="371"/>
      <c r="J31" s="371"/>
      <c r="K31" s="361">
        <v>110000</v>
      </c>
    </row>
    <row r="32" spans="1:11" ht="15.75" customHeight="1">
      <c r="A32" s="505"/>
      <c r="B32" s="371"/>
      <c r="C32" s="371"/>
      <c r="D32" s="372"/>
      <c r="E32" s="372"/>
      <c r="F32" s="372"/>
      <c r="G32" s="371"/>
      <c r="H32" s="371"/>
      <c r="I32" s="371"/>
      <c r="J32" s="371"/>
      <c r="K32" s="361"/>
    </row>
    <row r="33" spans="1:11" ht="15.75" customHeight="1">
      <c r="A33" s="358" t="s">
        <v>135</v>
      </c>
      <c r="B33" s="370"/>
      <c r="C33" s="370"/>
      <c r="D33" s="373"/>
      <c r="E33" s="373"/>
      <c r="F33" s="373"/>
      <c r="G33" s="370"/>
      <c r="H33" s="370"/>
      <c r="I33" s="370"/>
      <c r="J33" s="370"/>
      <c r="K33" s="363">
        <f>SUM(K34)</f>
        <v>0</v>
      </c>
    </row>
    <row r="34" spans="1:11" ht="15.75" customHeight="1">
      <c r="A34" s="360"/>
      <c r="B34" s="371"/>
      <c r="C34" s="371"/>
      <c r="D34" s="372"/>
      <c r="E34" s="372"/>
      <c r="F34" s="372"/>
      <c r="G34" s="371"/>
      <c r="H34" s="371"/>
      <c r="I34" s="371"/>
      <c r="J34" s="371"/>
      <c r="K34" s="361"/>
    </row>
    <row r="35" spans="1:11" ht="15.75" customHeight="1">
      <c r="A35" s="358" t="s">
        <v>136</v>
      </c>
      <c r="B35" s="370"/>
      <c r="C35" s="370"/>
      <c r="D35" s="373"/>
      <c r="E35" s="373"/>
      <c r="F35" s="373"/>
      <c r="G35" s="370"/>
      <c r="H35" s="370"/>
      <c r="I35" s="370"/>
      <c r="J35" s="370"/>
      <c r="K35" s="363">
        <f>SUM(K36:K45)</f>
        <v>8736440</v>
      </c>
    </row>
    <row r="36" spans="1:11" ht="15.75" customHeight="1">
      <c r="A36" s="362" t="s">
        <v>725</v>
      </c>
      <c r="B36" s="375"/>
      <c r="C36" s="375"/>
      <c r="D36" s="432"/>
      <c r="E36" s="432"/>
      <c r="F36" s="432"/>
      <c r="G36" s="375"/>
      <c r="H36" s="375"/>
      <c r="I36" s="375"/>
      <c r="J36" s="375" t="s">
        <v>710</v>
      </c>
      <c r="K36" s="506">
        <v>4895000</v>
      </c>
    </row>
    <row r="37" spans="1:11" ht="15.75" customHeight="1">
      <c r="A37" s="362" t="s">
        <v>726</v>
      </c>
      <c r="B37" s="375"/>
      <c r="C37" s="375"/>
      <c r="D37" s="432"/>
      <c r="E37" s="432"/>
      <c r="F37" s="432"/>
      <c r="G37" s="375"/>
      <c r="H37" s="375"/>
      <c r="I37" s="375"/>
      <c r="J37" s="375" t="s">
        <v>710</v>
      </c>
      <c r="K37" s="506">
        <v>1296000</v>
      </c>
    </row>
    <row r="38" spans="1:11" ht="15.75" customHeight="1">
      <c r="A38" s="362" t="s">
        <v>727</v>
      </c>
      <c r="B38" s="375"/>
      <c r="C38" s="375"/>
      <c r="D38" s="432"/>
      <c r="E38" s="432"/>
      <c r="F38" s="432"/>
      <c r="G38" s="375"/>
      <c r="H38" s="375"/>
      <c r="I38" s="375"/>
      <c r="J38" s="375" t="s">
        <v>710</v>
      </c>
      <c r="K38" s="506">
        <v>1060000</v>
      </c>
    </row>
    <row r="39" spans="1:11" ht="15.75" customHeight="1">
      <c r="A39" s="362" t="s">
        <v>728</v>
      </c>
      <c r="B39" s="375"/>
      <c r="C39" s="375"/>
      <c r="D39" s="432" t="s">
        <v>729</v>
      </c>
      <c r="E39" s="432"/>
      <c r="F39" s="432"/>
      <c r="G39" s="375"/>
      <c r="H39" s="375"/>
      <c r="I39" s="375"/>
      <c r="J39" s="375" t="s">
        <v>710</v>
      </c>
      <c r="K39" s="506">
        <v>500000</v>
      </c>
    </row>
    <row r="40" spans="1:11" ht="15.75" customHeight="1">
      <c r="A40" s="362" t="s">
        <v>730</v>
      </c>
      <c r="B40" s="375"/>
      <c r="C40" s="375"/>
      <c r="D40" s="432"/>
      <c r="E40" s="432"/>
      <c r="F40" s="432"/>
      <c r="G40" s="375"/>
      <c r="H40" s="375"/>
      <c r="I40" s="375"/>
      <c r="J40" s="375" t="s">
        <v>710</v>
      </c>
      <c r="K40" s="506">
        <v>364000</v>
      </c>
    </row>
    <row r="41" spans="1:11" ht="15.75" customHeight="1">
      <c r="A41" s="362" t="s">
        <v>731</v>
      </c>
      <c r="B41" s="375"/>
      <c r="C41" s="375"/>
      <c r="D41" s="432"/>
      <c r="E41" s="432"/>
      <c r="F41" s="432"/>
      <c r="G41" s="375"/>
      <c r="H41" s="375"/>
      <c r="I41" s="375"/>
      <c r="J41" s="375" t="s">
        <v>710</v>
      </c>
      <c r="K41" s="506">
        <v>270000</v>
      </c>
    </row>
    <row r="42" spans="1:11" ht="15.75" customHeight="1">
      <c r="A42" s="362" t="s">
        <v>732</v>
      </c>
      <c r="B42" s="375"/>
      <c r="C42" s="375"/>
      <c r="D42" s="432"/>
      <c r="E42" s="432"/>
      <c r="F42" s="432"/>
      <c r="G42" s="375"/>
      <c r="H42" s="375"/>
      <c r="I42" s="375"/>
      <c r="J42" s="375" t="s">
        <v>710</v>
      </c>
      <c r="K42" s="506">
        <v>250000</v>
      </c>
    </row>
    <row r="43" spans="1:11" ht="15.75" customHeight="1">
      <c r="A43" s="362" t="s">
        <v>733</v>
      </c>
      <c r="B43" s="375"/>
      <c r="C43" s="375"/>
      <c r="D43" s="432" t="s">
        <v>734</v>
      </c>
      <c r="E43" s="432"/>
      <c r="F43" s="432"/>
      <c r="G43" s="375"/>
      <c r="H43" s="375"/>
      <c r="I43" s="375"/>
      <c r="J43" s="375" t="s">
        <v>710</v>
      </c>
      <c r="K43" s="506">
        <v>83200</v>
      </c>
    </row>
    <row r="44" spans="1:11" ht="15.75" customHeight="1">
      <c r="A44" s="362" t="s">
        <v>735</v>
      </c>
      <c r="B44" s="375"/>
      <c r="C44" s="375" t="s">
        <v>184</v>
      </c>
      <c r="D44" s="432"/>
      <c r="E44" s="432"/>
      <c r="F44" s="432"/>
      <c r="G44" s="375" t="s">
        <v>736</v>
      </c>
      <c r="H44" s="375"/>
      <c r="I44" s="375"/>
      <c r="J44" s="375" t="s">
        <v>710</v>
      </c>
      <c r="K44" s="506">
        <f>1020*12</f>
        <v>12240</v>
      </c>
    </row>
    <row r="45" spans="1:11" ht="15.75" customHeight="1">
      <c r="A45" s="360" t="s">
        <v>737</v>
      </c>
      <c r="B45" s="371"/>
      <c r="C45" s="371"/>
      <c r="D45" s="371" t="s">
        <v>738</v>
      </c>
      <c r="E45" s="372"/>
      <c r="F45" s="372"/>
      <c r="G45" s="371"/>
      <c r="H45" s="371"/>
      <c r="I45" s="371"/>
      <c r="J45" s="371" t="s">
        <v>710</v>
      </c>
      <c r="K45" s="506">
        <v>6000</v>
      </c>
    </row>
    <row r="46" spans="1:11" ht="15.75" customHeight="1">
      <c r="A46" s="505"/>
      <c r="B46" s="371"/>
      <c r="C46" s="371"/>
      <c r="D46" s="372"/>
      <c r="E46" s="372"/>
      <c r="F46" s="372"/>
      <c r="G46" s="371"/>
      <c r="H46" s="371"/>
      <c r="I46" s="371"/>
      <c r="J46" s="371"/>
      <c r="K46" s="361"/>
    </row>
    <row r="47" spans="1:11" ht="15.75" customHeight="1">
      <c r="A47" s="382" t="s">
        <v>137</v>
      </c>
      <c r="B47" s="383"/>
      <c r="C47" s="383"/>
      <c r="D47" s="384"/>
      <c r="E47" s="384"/>
      <c r="F47" s="384"/>
      <c r="G47" s="383"/>
      <c r="H47" s="383"/>
      <c r="I47" s="383"/>
      <c r="J47" s="383"/>
      <c r="K47" s="385">
        <f>+K9+K11+K20+K22+K24+K30+K33+K35</f>
        <v>17399140</v>
      </c>
    </row>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workbookViewId="0">
      <selection activeCell="D28" sqref="D28"/>
    </sheetView>
  </sheetViews>
  <sheetFormatPr baseColWidth="10" defaultColWidth="12.625" defaultRowHeight="15" customHeight="1"/>
  <cols>
    <col min="1" max="1" width="44.125" bestFit="1" customWidth="1"/>
    <col min="2" max="2" width="13.125" style="376" bestFit="1" customWidth="1"/>
    <col min="3" max="3" width="29" style="376" bestFit="1" customWidth="1"/>
    <col min="4" max="4" width="18.75" style="376" customWidth="1"/>
    <col min="5" max="5" width="19.125" style="376" customWidth="1"/>
    <col min="6" max="6" width="16.25" style="376" customWidth="1"/>
    <col min="7" max="7" width="37" style="376" customWidth="1"/>
    <col min="8" max="9" width="12.625" style="376"/>
    <col min="10" max="10" width="14.375" style="376" customWidth="1"/>
    <col min="11" max="11" width="13.75" customWidth="1"/>
  </cols>
  <sheetData>
    <row r="1" spans="1:12">
      <c r="A1" s="46"/>
      <c r="B1" s="154"/>
      <c r="C1" s="154"/>
      <c r="D1" s="154"/>
      <c r="E1" s="154"/>
      <c r="F1" s="154"/>
      <c r="G1" s="154"/>
      <c r="H1" s="154"/>
      <c r="I1" s="154"/>
      <c r="J1" s="154"/>
      <c r="K1" s="132"/>
      <c r="L1" s="46"/>
    </row>
    <row r="2" spans="1:12" ht="18.75">
      <c r="A2" s="133" t="s">
        <v>100</v>
      </c>
      <c r="B2" s="154"/>
      <c r="C2" s="507"/>
      <c r="D2" s="507"/>
      <c r="E2" s="368"/>
      <c r="F2" s="368"/>
      <c r="G2" s="368"/>
      <c r="H2" s="368"/>
      <c r="I2" s="368"/>
      <c r="J2" s="368"/>
      <c r="K2" s="135" t="s">
        <v>101</v>
      </c>
      <c r="L2" s="46"/>
    </row>
    <row r="3" spans="1:12">
      <c r="A3" s="57" t="s">
        <v>173</v>
      </c>
      <c r="B3" s="368"/>
      <c r="C3" s="368"/>
      <c r="D3" s="368"/>
      <c r="E3" s="368"/>
      <c r="F3" s="368"/>
      <c r="G3" s="368"/>
      <c r="H3" s="368"/>
      <c r="I3" s="368"/>
      <c r="J3" s="368"/>
      <c r="K3" s="136"/>
      <c r="L3" s="46"/>
    </row>
    <row r="4" spans="1:12">
      <c r="A4" s="444" t="s">
        <v>2482</v>
      </c>
      <c r="B4" s="368"/>
      <c r="C4" s="368"/>
      <c r="D4" s="368"/>
      <c r="E4" s="368"/>
      <c r="F4" s="368"/>
      <c r="G4" s="368"/>
      <c r="H4" s="368"/>
      <c r="I4" s="368"/>
      <c r="J4" s="368"/>
      <c r="K4" s="136"/>
      <c r="L4" s="46"/>
    </row>
    <row r="5" spans="1:12">
      <c r="A5" s="46"/>
      <c r="B5" s="154"/>
      <c r="C5" s="154"/>
      <c r="D5" s="154"/>
      <c r="E5" s="154"/>
      <c r="F5" s="154"/>
      <c r="G5" s="154"/>
      <c r="H5" s="154"/>
      <c r="I5" s="154"/>
      <c r="J5" s="154"/>
      <c r="K5" s="132"/>
      <c r="L5" s="46"/>
    </row>
    <row r="6" spans="1:12">
      <c r="A6" s="204">
        <v>-1</v>
      </c>
      <c r="B6" s="61" t="s">
        <v>103</v>
      </c>
      <c r="C6" s="61" t="s">
        <v>104</v>
      </c>
      <c r="D6" s="61"/>
      <c r="E6" s="926" t="s">
        <v>105</v>
      </c>
      <c r="F6" s="910"/>
      <c r="G6" s="61" t="s">
        <v>106</v>
      </c>
      <c r="H6" s="926" t="s">
        <v>107</v>
      </c>
      <c r="I6" s="910"/>
      <c r="J6" s="61" t="s">
        <v>108</v>
      </c>
      <c r="K6" s="205" t="s">
        <v>109</v>
      </c>
      <c r="L6" s="46"/>
    </row>
    <row r="7" spans="1:12">
      <c r="A7" s="907" t="s">
        <v>110</v>
      </c>
      <c r="B7" s="918" t="s">
        <v>111</v>
      </c>
      <c r="C7" s="918" t="s">
        <v>112</v>
      </c>
      <c r="D7" s="918" t="s">
        <v>113</v>
      </c>
      <c r="E7" s="920" t="s">
        <v>114</v>
      </c>
      <c r="F7" s="921"/>
      <c r="G7" s="918" t="s">
        <v>115</v>
      </c>
      <c r="H7" s="920" t="s">
        <v>116</v>
      </c>
      <c r="I7" s="921"/>
      <c r="J7" s="918" t="s">
        <v>117</v>
      </c>
      <c r="K7" s="929" t="s">
        <v>739</v>
      </c>
      <c r="L7" s="46"/>
    </row>
    <row r="8" spans="1:12">
      <c r="A8" s="908"/>
      <c r="B8" s="919"/>
      <c r="C8" s="919"/>
      <c r="D8" s="919"/>
      <c r="E8" s="63" t="s">
        <v>119</v>
      </c>
      <c r="F8" s="63" t="s">
        <v>120</v>
      </c>
      <c r="G8" s="919"/>
      <c r="H8" s="63" t="s">
        <v>119</v>
      </c>
      <c r="I8" s="63" t="s">
        <v>120</v>
      </c>
      <c r="J8" s="919"/>
      <c r="K8" s="908"/>
      <c r="L8" s="46"/>
    </row>
    <row r="9" spans="1:12">
      <c r="A9" s="67" t="s">
        <v>478</v>
      </c>
      <c r="B9" s="160"/>
      <c r="C9" s="160"/>
      <c r="D9" s="160"/>
      <c r="E9" s="160"/>
      <c r="F9" s="160"/>
      <c r="G9" s="160"/>
      <c r="H9" s="160"/>
      <c r="I9" s="160"/>
      <c r="J9" s="160"/>
      <c r="K9" s="70" t="s">
        <v>740</v>
      </c>
      <c r="L9" s="46"/>
    </row>
    <row r="10" spans="1:12">
      <c r="A10" s="73"/>
      <c r="B10" s="141"/>
      <c r="C10" s="141"/>
      <c r="D10" s="141"/>
      <c r="E10" s="141"/>
      <c r="F10" s="141"/>
      <c r="G10" s="141"/>
      <c r="H10" s="141"/>
      <c r="I10" s="141"/>
      <c r="J10" s="141"/>
      <c r="K10" s="148"/>
      <c r="L10" s="46"/>
    </row>
    <row r="11" spans="1:12">
      <c r="A11" s="67" t="s">
        <v>479</v>
      </c>
      <c r="B11" s="160"/>
      <c r="C11" s="160"/>
      <c r="D11" s="160"/>
      <c r="E11" s="160"/>
      <c r="F11" s="160"/>
      <c r="G11" s="160"/>
      <c r="H11" s="160"/>
      <c r="I11" s="160"/>
      <c r="J11" s="160"/>
      <c r="K11" s="70" t="s">
        <v>741</v>
      </c>
      <c r="L11" s="46"/>
    </row>
    <row r="12" spans="1:12" ht="15.75">
      <c r="A12" s="108" t="s">
        <v>742</v>
      </c>
      <c r="B12" s="141" t="s">
        <v>124</v>
      </c>
      <c r="C12" s="508" t="s">
        <v>125</v>
      </c>
      <c r="D12" s="142">
        <v>0.01</v>
      </c>
      <c r="E12" s="141"/>
      <c r="F12" s="141"/>
      <c r="G12" s="141"/>
      <c r="H12" s="141"/>
      <c r="I12" s="141"/>
      <c r="J12" s="141" t="s">
        <v>743</v>
      </c>
      <c r="K12" s="148" t="s">
        <v>744</v>
      </c>
      <c r="L12" s="46"/>
    </row>
    <row r="13" spans="1:12" ht="15.75">
      <c r="A13" s="108" t="s">
        <v>270</v>
      </c>
      <c r="B13" s="141" t="s">
        <v>745</v>
      </c>
      <c r="C13" s="508" t="s">
        <v>746</v>
      </c>
      <c r="D13" s="141"/>
      <c r="E13" s="141"/>
      <c r="F13" s="141"/>
      <c r="G13" s="141"/>
      <c r="H13" s="141"/>
      <c r="I13" s="141"/>
      <c r="J13" s="141" t="s">
        <v>743</v>
      </c>
      <c r="K13" s="148" t="s">
        <v>747</v>
      </c>
      <c r="L13" s="46"/>
    </row>
    <row r="14" spans="1:12" ht="15.75">
      <c r="A14" s="108" t="s">
        <v>748</v>
      </c>
      <c r="B14" s="141"/>
      <c r="C14" s="508" t="s">
        <v>749</v>
      </c>
      <c r="D14" s="141"/>
      <c r="E14" s="141"/>
      <c r="F14" s="141"/>
      <c r="G14" s="141"/>
      <c r="H14" s="141"/>
      <c r="I14" s="141"/>
      <c r="J14" s="141" t="s">
        <v>743</v>
      </c>
      <c r="K14" s="148" t="s">
        <v>750</v>
      </c>
      <c r="L14" s="46"/>
    </row>
    <row r="15" spans="1:12" ht="15.75">
      <c r="A15" s="108" t="s">
        <v>751</v>
      </c>
      <c r="B15" s="141"/>
      <c r="C15" s="508" t="s">
        <v>752</v>
      </c>
      <c r="D15" s="141"/>
      <c r="E15" s="141"/>
      <c r="F15" s="141"/>
      <c r="G15" s="141" t="s">
        <v>753</v>
      </c>
      <c r="H15" s="141"/>
      <c r="I15" s="141"/>
      <c r="J15" s="141" t="s">
        <v>743</v>
      </c>
      <c r="K15" s="148" t="s">
        <v>754</v>
      </c>
      <c r="L15" s="46"/>
    </row>
    <row r="16" spans="1:12" ht="15.75">
      <c r="A16" s="108" t="s">
        <v>755</v>
      </c>
      <c r="B16" s="141" t="s">
        <v>745</v>
      </c>
      <c r="C16" s="508" t="s">
        <v>756</v>
      </c>
      <c r="D16" s="141"/>
      <c r="E16" s="141"/>
      <c r="F16" s="141"/>
      <c r="G16" s="141"/>
      <c r="H16" s="141"/>
      <c r="I16" s="141"/>
      <c r="J16" s="141" t="s">
        <v>743</v>
      </c>
      <c r="K16" s="148" t="s">
        <v>757</v>
      </c>
      <c r="L16" s="46"/>
    </row>
    <row r="17" spans="1:12" ht="15.75">
      <c r="A17" s="108" t="s">
        <v>758</v>
      </c>
      <c r="B17" s="141"/>
      <c r="C17" s="508" t="s">
        <v>759</v>
      </c>
      <c r="D17" s="141"/>
      <c r="E17" s="141"/>
      <c r="F17" s="141"/>
      <c r="G17" s="141"/>
      <c r="H17" s="141"/>
      <c r="I17" s="141"/>
      <c r="J17" s="141" t="s">
        <v>743</v>
      </c>
      <c r="K17" s="148" t="s">
        <v>760</v>
      </c>
      <c r="L17" s="46"/>
    </row>
    <row r="18" spans="1:12" ht="15.75">
      <c r="A18" s="108" t="s">
        <v>761</v>
      </c>
      <c r="B18" s="141"/>
      <c r="C18" s="508" t="s">
        <v>762</v>
      </c>
      <c r="D18" s="141"/>
      <c r="E18" s="141"/>
      <c r="F18" s="141"/>
      <c r="G18" s="141"/>
      <c r="H18" s="141"/>
      <c r="I18" s="141"/>
      <c r="J18" s="141" t="s">
        <v>743</v>
      </c>
      <c r="K18" s="148" t="s">
        <v>760</v>
      </c>
      <c r="L18" s="46"/>
    </row>
    <row r="19" spans="1:12" ht="15.75">
      <c r="A19" s="108" t="s">
        <v>763</v>
      </c>
      <c r="B19" s="141"/>
      <c r="C19" s="508" t="s">
        <v>759</v>
      </c>
      <c r="D19" s="141"/>
      <c r="E19" s="141"/>
      <c r="F19" s="141"/>
      <c r="G19" s="141"/>
      <c r="H19" s="141"/>
      <c r="I19" s="141"/>
      <c r="J19" s="141" t="s">
        <v>743</v>
      </c>
      <c r="K19" s="148" t="s">
        <v>764</v>
      </c>
      <c r="L19" s="46"/>
    </row>
    <row r="20" spans="1:12">
      <c r="A20" s="73"/>
      <c r="B20" s="141"/>
      <c r="C20" s="141"/>
      <c r="D20" s="141"/>
      <c r="E20" s="141"/>
      <c r="F20" s="141"/>
      <c r="G20" s="141"/>
      <c r="H20" s="141"/>
      <c r="I20" s="141"/>
      <c r="J20" s="141"/>
      <c r="K20" s="148"/>
      <c r="L20" s="46"/>
    </row>
    <row r="21" spans="1:12" ht="15.75" customHeight="1">
      <c r="A21" s="67" t="s">
        <v>494</v>
      </c>
      <c r="B21" s="160"/>
      <c r="C21" s="160"/>
      <c r="D21" s="160"/>
      <c r="E21" s="160"/>
      <c r="F21" s="160"/>
      <c r="G21" s="160"/>
      <c r="H21" s="160"/>
      <c r="I21" s="160"/>
      <c r="J21" s="160"/>
      <c r="K21" s="70" t="s">
        <v>740</v>
      </c>
      <c r="L21" s="46"/>
    </row>
    <row r="22" spans="1:12" ht="15.75" customHeight="1">
      <c r="A22" s="73"/>
      <c r="B22" s="141"/>
      <c r="C22" s="141"/>
      <c r="D22" s="141"/>
      <c r="E22" s="141"/>
      <c r="F22" s="141"/>
      <c r="G22" s="141"/>
      <c r="H22" s="141"/>
      <c r="I22" s="141"/>
      <c r="J22" s="141"/>
      <c r="K22" s="148"/>
      <c r="L22" s="46"/>
    </row>
    <row r="23" spans="1:12" ht="15.75" customHeight="1">
      <c r="A23" s="67" t="s">
        <v>497</v>
      </c>
      <c r="B23" s="160"/>
      <c r="C23" s="160"/>
      <c r="D23" s="160"/>
      <c r="E23" s="160"/>
      <c r="F23" s="160"/>
      <c r="G23" s="160"/>
      <c r="H23" s="160"/>
      <c r="I23" s="160"/>
      <c r="J23" s="160"/>
      <c r="K23" s="70" t="s">
        <v>765</v>
      </c>
      <c r="L23" s="46"/>
    </row>
    <row r="24" spans="1:12" ht="15.75" customHeight="1">
      <c r="A24" s="108" t="s">
        <v>766</v>
      </c>
      <c r="B24" s="141"/>
      <c r="C24" s="141" t="s">
        <v>752</v>
      </c>
      <c r="D24" s="141"/>
      <c r="E24" s="141"/>
      <c r="F24" s="141"/>
      <c r="G24" s="141" t="s">
        <v>753</v>
      </c>
      <c r="H24" s="141"/>
      <c r="I24" s="141"/>
      <c r="J24" s="141" t="s">
        <v>743</v>
      </c>
      <c r="K24" s="148" t="s">
        <v>767</v>
      </c>
      <c r="L24" s="46"/>
    </row>
    <row r="25" spans="1:12" ht="15.75" customHeight="1">
      <c r="A25" s="206" t="s">
        <v>282</v>
      </c>
      <c r="B25" s="141"/>
      <c r="C25" s="141" t="s">
        <v>752</v>
      </c>
      <c r="D25" s="141"/>
      <c r="E25" s="141"/>
      <c r="F25" s="141"/>
      <c r="G25" s="141"/>
      <c r="H25" s="141"/>
      <c r="I25" s="141"/>
      <c r="J25" s="141" t="s">
        <v>743</v>
      </c>
      <c r="K25" s="148" t="s">
        <v>768</v>
      </c>
      <c r="L25" s="46"/>
    </row>
    <row r="26" spans="1:12" ht="15.75" customHeight="1">
      <c r="A26" s="108" t="s">
        <v>769</v>
      </c>
      <c r="B26" s="141"/>
      <c r="C26" s="141" t="s">
        <v>752</v>
      </c>
      <c r="D26" s="141"/>
      <c r="E26" s="141"/>
      <c r="F26" s="141"/>
      <c r="G26" s="141" t="s">
        <v>753</v>
      </c>
      <c r="H26" s="141"/>
      <c r="I26" s="141"/>
      <c r="J26" s="141" t="s">
        <v>743</v>
      </c>
      <c r="K26" s="148" t="s">
        <v>770</v>
      </c>
      <c r="L26" s="46"/>
    </row>
    <row r="27" spans="1:12" ht="15.75" customHeight="1">
      <c r="A27" s="206" t="s">
        <v>299</v>
      </c>
      <c r="B27" s="141"/>
      <c r="C27" s="141" t="s">
        <v>771</v>
      </c>
      <c r="D27" s="141"/>
      <c r="E27" s="141"/>
      <c r="F27" s="141"/>
      <c r="G27" s="141" t="s">
        <v>150</v>
      </c>
      <c r="H27" s="141"/>
      <c r="I27" s="141"/>
      <c r="J27" s="141" t="s">
        <v>743</v>
      </c>
      <c r="K27" s="148" t="s">
        <v>772</v>
      </c>
      <c r="L27" s="46"/>
    </row>
    <row r="28" spans="1:12" ht="15.75" customHeight="1">
      <c r="A28" s="73"/>
      <c r="B28" s="141"/>
      <c r="C28" s="141"/>
      <c r="D28" s="141"/>
      <c r="E28" s="141"/>
      <c r="F28" s="141"/>
      <c r="G28" s="141"/>
      <c r="H28" s="141"/>
      <c r="I28" s="141"/>
      <c r="J28" s="141"/>
      <c r="K28" s="148"/>
      <c r="L28" s="46"/>
    </row>
    <row r="29" spans="1:12" ht="15.75" customHeight="1">
      <c r="A29" s="67" t="s">
        <v>506</v>
      </c>
      <c r="B29" s="160"/>
      <c r="C29" s="160"/>
      <c r="D29" s="160"/>
      <c r="E29" s="160"/>
      <c r="F29" s="160"/>
      <c r="G29" s="160"/>
      <c r="H29" s="160"/>
      <c r="I29" s="160"/>
      <c r="J29" s="160"/>
      <c r="K29" s="70" t="s">
        <v>740</v>
      </c>
      <c r="L29" s="46"/>
    </row>
    <row r="30" spans="1:12" ht="15.75" customHeight="1">
      <c r="A30" s="73"/>
      <c r="B30" s="141"/>
      <c r="C30" s="141"/>
      <c r="D30" s="141"/>
      <c r="E30" s="141"/>
      <c r="F30" s="141"/>
      <c r="G30" s="141"/>
      <c r="H30" s="141"/>
      <c r="I30" s="141"/>
      <c r="J30" s="141"/>
      <c r="K30" s="148"/>
      <c r="L30" s="46"/>
    </row>
    <row r="31" spans="1:12" ht="15.75" customHeight="1">
      <c r="A31" s="67" t="s">
        <v>507</v>
      </c>
      <c r="B31" s="160"/>
      <c r="C31" s="160"/>
      <c r="D31" s="160"/>
      <c r="E31" s="160"/>
      <c r="F31" s="160"/>
      <c r="G31" s="160"/>
      <c r="H31" s="160"/>
      <c r="I31" s="160"/>
      <c r="J31" s="160"/>
      <c r="K31" s="70" t="s">
        <v>773</v>
      </c>
      <c r="L31" s="46"/>
    </row>
    <row r="32" spans="1:12" ht="15.75" customHeight="1">
      <c r="A32" s="206" t="s">
        <v>774</v>
      </c>
      <c r="B32" s="141"/>
      <c r="C32" s="141" t="s">
        <v>752</v>
      </c>
      <c r="D32" s="141"/>
      <c r="E32" s="141"/>
      <c r="F32" s="141"/>
      <c r="G32" s="141"/>
      <c r="H32" s="141"/>
      <c r="I32" s="141"/>
      <c r="J32" s="141" t="s">
        <v>743</v>
      </c>
      <c r="K32" s="148" t="s">
        <v>773</v>
      </c>
      <c r="L32" s="46"/>
    </row>
    <row r="33" spans="1:12" ht="15.75" customHeight="1">
      <c r="A33" s="73"/>
      <c r="B33" s="141"/>
      <c r="C33" s="141"/>
      <c r="D33" s="141"/>
      <c r="E33" s="141"/>
      <c r="F33" s="141"/>
      <c r="G33" s="141"/>
      <c r="H33" s="141"/>
      <c r="I33" s="141"/>
      <c r="J33" s="141"/>
      <c r="K33" s="148"/>
      <c r="L33" s="46"/>
    </row>
    <row r="34" spans="1:12" ht="15.75" customHeight="1">
      <c r="A34" s="67" t="s">
        <v>510</v>
      </c>
      <c r="B34" s="160"/>
      <c r="C34" s="160"/>
      <c r="D34" s="160"/>
      <c r="E34" s="160"/>
      <c r="F34" s="160"/>
      <c r="G34" s="160"/>
      <c r="H34" s="160"/>
      <c r="I34" s="160"/>
      <c r="J34" s="160"/>
      <c r="K34" s="70"/>
      <c r="L34" s="46"/>
    </row>
    <row r="35" spans="1:12" ht="15.75" customHeight="1">
      <c r="A35" s="73"/>
      <c r="B35" s="141"/>
      <c r="C35" s="141"/>
      <c r="D35" s="141"/>
      <c r="E35" s="141"/>
      <c r="F35" s="141"/>
      <c r="G35" s="141"/>
      <c r="H35" s="141"/>
      <c r="I35" s="141"/>
      <c r="J35" s="141"/>
      <c r="K35" s="148"/>
      <c r="L35" s="46"/>
    </row>
    <row r="36" spans="1:12" ht="15.75" customHeight="1">
      <c r="A36" s="67" t="s">
        <v>511</v>
      </c>
      <c r="B36" s="160"/>
      <c r="C36" s="160"/>
      <c r="D36" s="160"/>
      <c r="E36" s="160"/>
      <c r="F36" s="160"/>
      <c r="G36" s="160"/>
      <c r="H36" s="160"/>
      <c r="I36" s="160"/>
      <c r="J36" s="160"/>
      <c r="K36" s="70" t="s">
        <v>775</v>
      </c>
      <c r="L36" s="46"/>
    </row>
    <row r="37" spans="1:12" ht="15.75" customHeight="1">
      <c r="A37" s="108" t="s">
        <v>776</v>
      </c>
      <c r="B37" s="166"/>
      <c r="C37" s="166" t="s">
        <v>759</v>
      </c>
      <c r="D37" s="167">
        <v>0.1</v>
      </c>
      <c r="E37" s="166"/>
      <c r="F37" s="166"/>
      <c r="G37" s="166"/>
      <c r="H37" s="141"/>
      <c r="I37" s="141"/>
      <c r="J37" s="141" t="s">
        <v>743</v>
      </c>
      <c r="K37" s="148" t="s">
        <v>777</v>
      </c>
      <c r="L37" s="207"/>
    </row>
    <row r="38" spans="1:12" ht="15.75" customHeight="1">
      <c r="A38" s="108" t="s">
        <v>778</v>
      </c>
      <c r="B38" s="141"/>
      <c r="C38" s="141"/>
      <c r="D38" s="141"/>
      <c r="E38" s="141"/>
      <c r="F38" s="141"/>
      <c r="G38" s="141"/>
      <c r="H38" s="141"/>
      <c r="I38" s="141"/>
      <c r="J38" s="141" t="s">
        <v>743</v>
      </c>
      <c r="K38" s="148" t="s">
        <v>779</v>
      </c>
      <c r="L38" s="207"/>
    </row>
    <row r="39" spans="1:12" ht="15.75" customHeight="1">
      <c r="A39" s="206" t="s">
        <v>288</v>
      </c>
      <c r="B39" s="141"/>
      <c r="C39" s="141"/>
      <c r="D39" s="141"/>
      <c r="E39" s="141"/>
      <c r="F39" s="141"/>
      <c r="G39" s="141"/>
      <c r="H39" s="141"/>
      <c r="I39" s="141"/>
      <c r="J39" s="141" t="s">
        <v>743</v>
      </c>
      <c r="K39" s="148" t="s">
        <v>780</v>
      </c>
      <c r="L39" s="46"/>
    </row>
    <row r="40" spans="1:12" ht="15.75" customHeight="1">
      <c r="A40" s="206" t="s">
        <v>781</v>
      </c>
      <c r="B40" s="141"/>
      <c r="C40" s="141"/>
      <c r="D40" s="141"/>
      <c r="E40" s="141"/>
      <c r="F40" s="141"/>
      <c r="G40" s="141" t="s">
        <v>753</v>
      </c>
      <c r="H40" s="141"/>
      <c r="I40" s="141"/>
      <c r="J40" s="141" t="s">
        <v>743</v>
      </c>
      <c r="K40" s="148" t="s">
        <v>782</v>
      </c>
      <c r="L40" s="46"/>
    </row>
    <row r="41" spans="1:12" ht="15.75" customHeight="1">
      <c r="A41" s="206" t="s">
        <v>783</v>
      </c>
      <c r="B41" s="141"/>
      <c r="C41" s="141"/>
      <c r="D41" s="141"/>
      <c r="E41" s="141"/>
      <c r="F41" s="141"/>
      <c r="G41" s="141"/>
      <c r="H41" s="141"/>
      <c r="I41" s="141"/>
      <c r="J41" s="141" t="s">
        <v>743</v>
      </c>
      <c r="K41" s="148" t="s">
        <v>784</v>
      </c>
      <c r="L41" s="46"/>
    </row>
    <row r="42" spans="1:12" ht="15.75" customHeight="1">
      <c r="A42" s="108" t="s">
        <v>785</v>
      </c>
      <c r="B42" s="166"/>
      <c r="C42" s="166" t="s">
        <v>759</v>
      </c>
      <c r="D42" s="167">
        <v>0.01</v>
      </c>
      <c r="E42" s="166"/>
      <c r="F42" s="166"/>
      <c r="G42" s="166"/>
      <c r="H42" s="141"/>
      <c r="I42" s="141"/>
      <c r="J42" s="141" t="s">
        <v>743</v>
      </c>
      <c r="K42" s="148" t="s">
        <v>786</v>
      </c>
      <c r="L42" s="207"/>
    </row>
    <row r="43" spans="1:12" ht="15.75" customHeight="1">
      <c r="A43" s="206" t="s">
        <v>787</v>
      </c>
      <c r="B43" s="141"/>
      <c r="C43" s="141"/>
      <c r="D43" s="141"/>
      <c r="E43" s="141"/>
      <c r="F43" s="141"/>
      <c r="G43" s="141"/>
      <c r="H43" s="141"/>
      <c r="I43" s="141"/>
      <c r="J43" s="141" t="s">
        <v>743</v>
      </c>
      <c r="K43" s="148" t="s">
        <v>788</v>
      </c>
      <c r="L43" s="207"/>
    </row>
    <row r="44" spans="1:12" ht="15.75" customHeight="1">
      <c r="A44" s="108" t="s">
        <v>789</v>
      </c>
      <c r="B44" s="166"/>
      <c r="C44" s="166" t="s">
        <v>759</v>
      </c>
      <c r="D44" s="166"/>
      <c r="E44" s="166" t="s">
        <v>790</v>
      </c>
      <c r="F44" s="166"/>
      <c r="G44" s="166"/>
      <c r="H44" s="141"/>
      <c r="I44" s="141"/>
      <c r="J44" s="141" t="s">
        <v>743</v>
      </c>
      <c r="K44" s="148" t="s">
        <v>791</v>
      </c>
      <c r="L44" s="207"/>
    </row>
    <row r="45" spans="1:12" ht="15.75" customHeight="1">
      <c r="A45" s="206" t="s">
        <v>792</v>
      </c>
      <c r="B45" s="141"/>
      <c r="C45" s="141" t="s">
        <v>125</v>
      </c>
      <c r="D45" s="141"/>
      <c r="E45" s="141"/>
      <c r="F45" s="141"/>
      <c r="G45" s="141" t="s">
        <v>793</v>
      </c>
      <c r="H45" s="141"/>
      <c r="I45" s="141"/>
      <c r="J45" s="141" t="s">
        <v>743</v>
      </c>
      <c r="K45" s="148" t="s">
        <v>773</v>
      </c>
      <c r="L45" s="46"/>
    </row>
    <row r="46" spans="1:12" ht="15.75" customHeight="1">
      <c r="A46" s="108" t="s">
        <v>794</v>
      </c>
      <c r="B46" s="141"/>
      <c r="C46" s="141"/>
      <c r="D46" s="141"/>
      <c r="E46" s="141"/>
      <c r="F46" s="141"/>
      <c r="G46" s="141"/>
      <c r="H46" s="141"/>
      <c r="I46" s="141"/>
      <c r="J46" s="141" t="s">
        <v>743</v>
      </c>
      <c r="K46" s="148" t="s">
        <v>795</v>
      </c>
      <c r="L46" s="207"/>
    </row>
    <row r="47" spans="1:12" ht="15.75" customHeight="1">
      <c r="A47" s="206" t="s">
        <v>796</v>
      </c>
      <c r="B47" s="141"/>
      <c r="C47" s="141"/>
      <c r="D47" s="141"/>
      <c r="E47" s="141"/>
      <c r="F47" s="141"/>
      <c r="G47" s="141"/>
      <c r="H47" s="141"/>
      <c r="I47" s="141"/>
      <c r="J47" s="141" t="s">
        <v>743</v>
      </c>
      <c r="K47" s="148" t="s">
        <v>797</v>
      </c>
      <c r="L47" s="46"/>
    </row>
    <row r="48" spans="1:12" ht="15.75" customHeight="1">
      <c r="A48" s="73"/>
      <c r="B48" s="141"/>
      <c r="C48" s="141"/>
      <c r="D48" s="141"/>
      <c r="E48" s="141"/>
      <c r="F48" s="141"/>
      <c r="G48" s="141"/>
      <c r="H48" s="141"/>
      <c r="I48" s="141"/>
      <c r="J48" s="141"/>
      <c r="K48" s="148"/>
      <c r="L48" s="46"/>
    </row>
    <row r="49" spans="1:12" ht="15.75" customHeight="1">
      <c r="A49" s="100" t="s">
        <v>514</v>
      </c>
      <c r="B49" s="103"/>
      <c r="C49" s="103"/>
      <c r="D49" s="401"/>
      <c r="E49" s="401"/>
      <c r="F49" s="401"/>
      <c r="G49" s="103"/>
      <c r="H49" s="103"/>
      <c r="I49" s="103"/>
      <c r="J49" s="103"/>
      <c r="K49" s="104" t="s">
        <v>798</v>
      </c>
      <c r="L49" s="46"/>
    </row>
    <row r="50" spans="1:12" ht="15.75" customHeight="1">
      <c r="A50" s="51"/>
      <c r="B50" s="368"/>
      <c r="C50" s="368"/>
      <c r="D50" s="368"/>
      <c r="E50" s="368"/>
      <c r="F50" s="368"/>
      <c r="G50" s="368"/>
      <c r="H50" s="368"/>
      <c r="I50" s="368"/>
      <c r="J50" s="368"/>
      <c r="K50" s="136"/>
      <c r="L50" s="46"/>
    </row>
    <row r="51" spans="1:12" ht="15.75" customHeight="1">
      <c r="A51" s="46"/>
      <c r="B51" s="154"/>
      <c r="C51" s="154"/>
      <c r="D51" s="154"/>
      <c r="E51" s="154"/>
      <c r="F51" s="154"/>
      <c r="G51" s="154"/>
      <c r="H51" s="154"/>
      <c r="I51" s="154"/>
      <c r="J51" s="154"/>
      <c r="K51" s="132"/>
      <c r="L51" s="209"/>
    </row>
    <row r="52" spans="1:12" ht="15.75" customHeight="1">
      <c r="A52" s="46"/>
      <c r="B52" s="154"/>
      <c r="C52" s="154"/>
      <c r="D52" s="154"/>
      <c r="E52" s="154"/>
      <c r="F52" s="154"/>
      <c r="G52" s="154"/>
      <c r="H52" s="154"/>
      <c r="I52" s="154"/>
      <c r="J52" s="154"/>
      <c r="K52" s="132"/>
      <c r="L52" s="46"/>
    </row>
    <row r="53" spans="1:12" ht="15.75" customHeight="1">
      <c r="A53" s="46"/>
      <c r="B53" s="154"/>
      <c r="C53" s="154"/>
      <c r="D53" s="154"/>
      <c r="E53" s="154"/>
      <c r="F53" s="154"/>
      <c r="G53" s="154"/>
      <c r="H53" s="154"/>
      <c r="I53" s="154"/>
      <c r="J53" s="154"/>
      <c r="K53" s="132"/>
      <c r="L53" s="46"/>
    </row>
    <row r="54" spans="1:12" ht="15.75" customHeight="1">
      <c r="A54" s="46"/>
      <c r="B54" s="154"/>
      <c r="C54" s="154"/>
      <c r="D54" s="154"/>
      <c r="E54" s="154"/>
      <c r="F54" s="154"/>
      <c r="G54" s="154"/>
      <c r="H54" s="154"/>
      <c r="I54" s="154"/>
      <c r="J54" s="154"/>
      <c r="K54" s="132"/>
      <c r="L54" s="46"/>
    </row>
    <row r="55" spans="1:12" ht="15.75" customHeight="1">
      <c r="A55" s="46"/>
      <c r="B55" s="154"/>
      <c r="C55" s="154"/>
      <c r="D55" s="154"/>
      <c r="E55" s="154"/>
      <c r="F55" s="154"/>
      <c r="G55" s="154"/>
      <c r="H55" s="154"/>
      <c r="I55" s="154"/>
      <c r="J55" s="154"/>
      <c r="K55" s="132"/>
      <c r="L55" s="46"/>
    </row>
    <row r="56" spans="1:12" ht="15.75" customHeight="1">
      <c r="A56" s="46"/>
      <c r="B56" s="154"/>
      <c r="C56" s="154"/>
      <c r="D56" s="154"/>
      <c r="E56" s="154"/>
      <c r="F56" s="154"/>
      <c r="G56" s="154"/>
      <c r="H56" s="154"/>
      <c r="I56" s="154"/>
      <c r="J56" s="154"/>
      <c r="K56" s="132"/>
      <c r="L56" s="46"/>
    </row>
    <row r="57" spans="1:12" ht="15.75" customHeight="1">
      <c r="A57" s="46"/>
      <c r="B57" s="154"/>
      <c r="C57" s="154"/>
      <c r="D57" s="154"/>
      <c r="E57" s="154"/>
      <c r="F57" s="154"/>
      <c r="G57" s="154"/>
      <c r="H57" s="154"/>
      <c r="I57" s="154"/>
      <c r="J57" s="154"/>
      <c r="K57" s="210"/>
      <c r="L57" s="46"/>
    </row>
    <row r="58" spans="1:12" ht="15.75" customHeight="1">
      <c r="A58" s="46"/>
      <c r="B58" s="154"/>
      <c r="C58" s="154"/>
      <c r="D58" s="154"/>
      <c r="E58" s="154"/>
      <c r="F58" s="154"/>
      <c r="G58" s="154"/>
      <c r="H58" s="154"/>
      <c r="I58" s="154"/>
      <c r="J58" s="154"/>
      <c r="K58" s="210"/>
      <c r="L58" s="46"/>
    </row>
    <row r="59" spans="1:12" ht="15.75" customHeight="1">
      <c r="A59" s="46"/>
      <c r="B59" s="154"/>
      <c r="C59" s="154"/>
      <c r="D59" s="154"/>
      <c r="E59" s="154"/>
      <c r="F59" s="154"/>
      <c r="G59" s="154"/>
      <c r="H59" s="154"/>
      <c r="I59" s="154"/>
      <c r="J59" s="154"/>
      <c r="K59" s="210"/>
      <c r="L59" s="46"/>
    </row>
    <row r="60" spans="1:12" ht="15.75" customHeight="1">
      <c r="A60" s="46"/>
      <c r="B60" s="154"/>
      <c r="C60" s="154"/>
      <c r="D60" s="154"/>
      <c r="E60" s="154"/>
      <c r="F60" s="154"/>
      <c r="G60" s="154"/>
      <c r="H60" s="154"/>
      <c r="I60" s="154"/>
      <c r="J60" s="154"/>
      <c r="K60" s="210"/>
      <c r="L60" s="46"/>
    </row>
    <row r="61" spans="1:12" ht="15.75" customHeight="1">
      <c r="A61" s="46"/>
      <c r="B61" s="154"/>
      <c r="C61" s="154"/>
      <c r="D61" s="154"/>
      <c r="E61" s="154"/>
      <c r="F61" s="154"/>
      <c r="G61" s="154"/>
      <c r="H61" s="154"/>
      <c r="I61" s="154"/>
      <c r="J61" s="154"/>
      <c r="K61" s="132"/>
      <c r="L61" s="46"/>
    </row>
    <row r="62" spans="1:12" ht="15.75" customHeight="1">
      <c r="A62" s="46"/>
      <c r="B62" s="154"/>
      <c r="C62" s="154"/>
      <c r="D62" s="154"/>
      <c r="E62" s="154"/>
      <c r="F62" s="154"/>
      <c r="G62" s="154"/>
      <c r="H62" s="154"/>
      <c r="I62" s="154"/>
      <c r="J62" s="154"/>
      <c r="K62" s="210"/>
      <c r="L62" s="46"/>
    </row>
    <row r="63" spans="1:12" ht="15.75" customHeight="1">
      <c r="A63" s="46"/>
      <c r="B63" s="154"/>
      <c r="C63" s="154"/>
      <c r="D63" s="154"/>
      <c r="E63" s="154"/>
      <c r="F63" s="154"/>
      <c r="G63" s="154"/>
      <c r="H63" s="154"/>
      <c r="I63" s="154"/>
      <c r="J63" s="154"/>
      <c r="K63" s="132"/>
      <c r="L63" s="46"/>
    </row>
    <row r="64" spans="1:12" ht="15.75" customHeight="1">
      <c r="B64" s="175"/>
      <c r="C64" s="175"/>
      <c r="D64" s="175"/>
      <c r="K64" s="151"/>
    </row>
    <row r="65" spans="2:11" ht="15.75" customHeight="1">
      <c r="B65" s="175"/>
      <c r="C65" s="175"/>
      <c r="D65" s="175"/>
      <c r="K65" s="151"/>
    </row>
    <row r="66" spans="2:11" ht="15.75" customHeight="1">
      <c r="B66" s="175"/>
      <c r="C66" s="175"/>
      <c r="D66" s="175"/>
      <c r="K66" s="151"/>
    </row>
    <row r="67" spans="2:11" ht="15.75" customHeight="1">
      <c r="B67" s="175"/>
      <c r="C67" s="175"/>
      <c r="D67" s="175"/>
      <c r="K67" s="151"/>
    </row>
    <row r="68" spans="2:11" ht="15.75" customHeight="1">
      <c r="B68" s="175"/>
      <c r="C68" s="175"/>
      <c r="D68" s="175"/>
      <c r="K68" s="151"/>
    </row>
    <row r="69" spans="2:11" ht="15.75" customHeight="1">
      <c r="B69" s="175"/>
      <c r="C69" s="175"/>
      <c r="D69" s="175"/>
      <c r="K69" s="151"/>
    </row>
    <row r="70" spans="2:11" ht="15.75" customHeight="1">
      <c r="B70" s="175"/>
      <c r="C70" s="175"/>
      <c r="D70" s="175"/>
      <c r="K70" s="151"/>
    </row>
    <row r="71" spans="2:11" ht="15.75" customHeight="1">
      <c r="B71" s="175"/>
      <c r="C71" s="175"/>
      <c r="D71" s="175"/>
      <c r="K71" s="151"/>
    </row>
    <row r="72" spans="2:11" ht="15.75" customHeight="1">
      <c r="B72" s="175"/>
      <c r="C72" s="175"/>
      <c r="D72" s="175"/>
      <c r="K72" s="151"/>
    </row>
    <row r="73" spans="2:11" ht="15.75" customHeight="1">
      <c r="B73" s="175"/>
      <c r="C73" s="175"/>
      <c r="D73" s="175"/>
      <c r="K73" s="151"/>
    </row>
    <row r="74" spans="2:11" ht="15.75" customHeight="1">
      <c r="B74" s="175"/>
      <c r="C74" s="175"/>
      <c r="D74" s="175"/>
      <c r="K74" s="151"/>
    </row>
    <row r="75" spans="2:11" ht="15.75" customHeight="1">
      <c r="B75" s="175"/>
      <c r="C75" s="175"/>
      <c r="D75" s="175"/>
      <c r="K75" s="151"/>
    </row>
    <row r="76" spans="2:11" ht="15.75" customHeight="1">
      <c r="B76" s="175"/>
      <c r="C76" s="175"/>
      <c r="D76" s="175"/>
      <c r="K76" s="151"/>
    </row>
    <row r="77" spans="2:11" ht="15.75" customHeight="1">
      <c r="B77" s="175"/>
      <c r="C77" s="175"/>
      <c r="D77" s="175"/>
      <c r="K77" s="151"/>
    </row>
    <row r="78" spans="2:11" ht="15.75" customHeight="1">
      <c r="B78" s="175"/>
      <c r="C78" s="175"/>
      <c r="D78" s="175"/>
      <c r="K78" s="151"/>
    </row>
    <row r="79" spans="2:11" ht="15.75" customHeight="1">
      <c r="B79" s="175"/>
      <c r="C79" s="175"/>
      <c r="D79" s="175"/>
      <c r="K79" s="151"/>
    </row>
    <row r="80" spans="2:11" ht="15.75" customHeight="1">
      <c r="B80" s="175"/>
      <c r="C80" s="175"/>
      <c r="D80" s="175"/>
      <c r="K80" s="151"/>
    </row>
    <row r="81" spans="2:11" ht="15.75" customHeight="1">
      <c r="B81" s="175"/>
      <c r="C81" s="175"/>
      <c r="D81" s="175"/>
      <c r="K81" s="151"/>
    </row>
    <row r="82" spans="2:11" ht="15.75" customHeight="1">
      <c r="B82" s="175"/>
      <c r="C82" s="175"/>
      <c r="D82" s="175"/>
      <c r="K82" s="151"/>
    </row>
    <row r="83" spans="2:11" ht="15.75" customHeight="1">
      <c r="B83" s="175"/>
      <c r="C83" s="175"/>
      <c r="D83" s="175"/>
      <c r="K83" s="151"/>
    </row>
    <row r="84" spans="2:11" ht="15.75" customHeight="1">
      <c r="B84" s="175"/>
      <c r="C84" s="175"/>
      <c r="D84" s="175"/>
      <c r="K84" s="151"/>
    </row>
    <row r="85" spans="2:11" ht="15.75" customHeight="1">
      <c r="B85" s="175"/>
      <c r="C85" s="175"/>
      <c r="D85" s="175"/>
      <c r="K85" s="151"/>
    </row>
    <row r="86" spans="2:11" ht="15.75" customHeight="1">
      <c r="B86" s="175"/>
      <c r="C86" s="175"/>
      <c r="D86" s="175"/>
      <c r="K86" s="151"/>
    </row>
    <row r="87" spans="2:11" ht="15.75" customHeight="1">
      <c r="B87" s="175"/>
      <c r="C87" s="175"/>
      <c r="D87" s="175"/>
      <c r="K87" s="151"/>
    </row>
    <row r="88" spans="2:11" ht="15.75" customHeight="1">
      <c r="B88" s="175"/>
      <c r="C88" s="175"/>
      <c r="D88" s="175"/>
      <c r="K88" s="151"/>
    </row>
    <row r="89" spans="2:11" ht="15.75" customHeight="1">
      <c r="B89" s="175"/>
      <c r="C89" s="175"/>
      <c r="D89" s="175"/>
      <c r="K89" s="151"/>
    </row>
    <row r="90" spans="2:11" ht="15.75" customHeight="1">
      <c r="B90" s="175"/>
      <c r="C90" s="175"/>
      <c r="D90" s="175"/>
      <c r="K90" s="151"/>
    </row>
    <row r="91" spans="2:11" ht="15.75" customHeight="1">
      <c r="B91" s="175"/>
      <c r="C91" s="175"/>
      <c r="D91" s="175"/>
      <c r="K91" s="151"/>
    </row>
    <row r="92" spans="2:11" ht="15.75" customHeight="1">
      <c r="B92" s="175"/>
      <c r="C92" s="175"/>
      <c r="D92" s="175"/>
      <c r="K92" s="151"/>
    </row>
    <row r="93" spans="2:11" ht="15.75" customHeight="1">
      <c r="B93" s="175"/>
      <c r="C93" s="175"/>
      <c r="D93" s="175"/>
      <c r="K93" s="151"/>
    </row>
    <row r="94" spans="2:11" ht="15.75" customHeight="1">
      <c r="B94" s="175"/>
      <c r="C94" s="175"/>
      <c r="D94" s="175"/>
      <c r="K94" s="151"/>
    </row>
    <row r="95" spans="2:11" ht="15.75" customHeight="1">
      <c r="B95" s="175"/>
      <c r="C95" s="175"/>
      <c r="D95" s="175"/>
      <c r="K95" s="151"/>
    </row>
    <row r="96" spans="2:11" ht="15.75" customHeight="1">
      <c r="B96" s="175"/>
      <c r="C96" s="175"/>
      <c r="D96" s="175"/>
      <c r="K96" s="151"/>
    </row>
    <row r="97" spans="2:11" ht="15.75" customHeight="1">
      <c r="B97" s="175"/>
      <c r="C97" s="175"/>
      <c r="D97" s="175"/>
      <c r="K97" s="151"/>
    </row>
    <row r="98" spans="2:11" ht="15.75" customHeight="1">
      <c r="B98" s="175"/>
      <c r="C98" s="175"/>
      <c r="D98" s="175"/>
      <c r="K98" s="151"/>
    </row>
    <row r="99" spans="2:11" ht="15.75" customHeight="1">
      <c r="B99" s="175"/>
      <c r="C99" s="175"/>
      <c r="D99" s="175"/>
      <c r="K99" s="151"/>
    </row>
    <row r="100" spans="2:11" ht="15.75" customHeight="1">
      <c r="B100" s="175"/>
      <c r="C100" s="175"/>
      <c r="D100" s="175"/>
      <c r="K100" s="151"/>
    </row>
    <row r="101" spans="2:11" ht="15.75" customHeight="1">
      <c r="B101" s="175"/>
      <c r="C101" s="175"/>
      <c r="D101" s="175"/>
      <c r="K101" s="151"/>
    </row>
    <row r="102" spans="2:11" ht="15.75" customHeight="1">
      <c r="B102" s="175"/>
      <c r="C102" s="175"/>
      <c r="D102" s="175"/>
      <c r="K102" s="151"/>
    </row>
    <row r="103" spans="2:11" ht="15.75" customHeight="1">
      <c r="B103" s="175"/>
      <c r="C103" s="175"/>
      <c r="D103" s="175"/>
      <c r="K103" s="151"/>
    </row>
    <row r="104" spans="2:11" ht="15.75" customHeight="1">
      <c r="B104" s="175"/>
      <c r="C104" s="175"/>
      <c r="D104" s="175"/>
      <c r="K104" s="151"/>
    </row>
    <row r="105" spans="2:11" ht="15.75" customHeight="1">
      <c r="B105" s="175"/>
      <c r="C105" s="175"/>
      <c r="D105" s="175"/>
      <c r="K105" s="151"/>
    </row>
    <row r="106" spans="2:11" ht="15.75" customHeight="1">
      <c r="B106" s="175"/>
      <c r="C106" s="175"/>
      <c r="D106" s="175"/>
      <c r="K106" s="151"/>
    </row>
    <row r="107" spans="2:11" ht="15.75" customHeight="1">
      <c r="B107" s="175"/>
      <c r="C107" s="175"/>
      <c r="D107" s="175"/>
      <c r="K107" s="151"/>
    </row>
    <row r="108" spans="2:11" ht="15.75" customHeight="1">
      <c r="B108" s="175"/>
      <c r="C108" s="175"/>
      <c r="D108" s="175"/>
      <c r="K108" s="151"/>
    </row>
    <row r="109" spans="2:11" ht="15.75" customHeight="1">
      <c r="B109" s="175"/>
      <c r="C109" s="175"/>
      <c r="D109" s="175"/>
      <c r="K109" s="151"/>
    </row>
    <row r="110" spans="2:11" ht="15.75" customHeight="1">
      <c r="B110" s="175"/>
      <c r="C110" s="175"/>
      <c r="D110" s="175"/>
      <c r="K110" s="151"/>
    </row>
    <row r="111" spans="2:11" ht="15.75" customHeight="1">
      <c r="B111" s="175"/>
      <c r="C111" s="175"/>
      <c r="D111" s="175"/>
      <c r="K111" s="151"/>
    </row>
    <row r="112" spans="2:11" ht="15.75" customHeight="1">
      <c r="B112" s="175"/>
      <c r="C112" s="175"/>
      <c r="D112" s="175"/>
      <c r="K112" s="151"/>
    </row>
    <row r="113" spans="2:11" ht="15.75" customHeight="1">
      <c r="B113" s="175"/>
      <c r="C113" s="175"/>
      <c r="D113" s="175"/>
      <c r="K113" s="151"/>
    </row>
    <row r="114" spans="2:11" ht="15.75" customHeight="1">
      <c r="B114" s="175"/>
      <c r="C114" s="175"/>
      <c r="D114" s="175"/>
      <c r="K114" s="151"/>
    </row>
    <row r="115" spans="2:11" ht="15.75" customHeight="1">
      <c r="B115" s="175"/>
      <c r="C115" s="175"/>
      <c r="D115" s="175"/>
      <c r="K115" s="151"/>
    </row>
    <row r="116" spans="2:11" ht="15.75" customHeight="1">
      <c r="B116" s="175"/>
      <c r="C116" s="175"/>
      <c r="D116" s="175"/>
      <c r="K116" s="151"/>
    </row>
    <row r="117" spans="2:11" ht="15.75" customHeight="1">
      <c r="B117" s="175"/>
      <c r="C117" s="175"/>
      <c r="D117" s="175"/>
      <c r="K117" s="151"/>
    </row>
    <row r="118" spans="2:11" ht="15.75" customHeight="1">
      <c r="B118" s="175"/>
      <c r="C118" s="175"/>
      <c r="D118" s="175"/>
      <c r="K118" s="151"/>
    </row>
    <row r="119" spans="2:11" ht="15.75" customHeight="1">
      <c r="B119" s="175"/>
      <c r="C119" s="175"/>
      <c r="D119" s="175"/>
      <c r="K119" s="151"/>
    </row>
    <row r="120" spans="2:11" ht="15.75" customHeight="1">
      <c r="B120" s="175"/>
      <c r="C120" s="175"/>
      <c r="D120" s="175"/>
      <c r="K120" s="151"/>
    </row>
    <row r="121" spans="2:11" ht="15.75" customHeight="1">
      <c r="B121" s="175"/>
      <c r="C121" s="175"/>
      <c r="D121" s="175"/>
      <c r="K121" s="151"/>
    </row>
    <row r="122" spans="2:11" ht="15.75" customHeight="1">
      <c r="B122" s="175"/>
      <c r="C122" s="175"/>
      <c r="D122" s="175"/>
      <c r="K122" s="151"/>
    </row>
    <row r="123" spans="2:11" ht="15.75" customHeight="1">
      <c r="B123" s="175"/>
      <c r="C123" s="175"/>
      <c r="D123" s="175"/>
      <c r="K123" s="151"/>
    </row>
    <row r="124" spans="2:11" ht="15.75" customHeight="1">
      <c r="B124" s="175"/>
      <c r="C124" s="175"/>
      <c r="D124" s="175"/>
      <c r="K124" s="151"/>
    </row>
    <row r="125" spans="2:11" ht="15.75" customHeight="1">
      <c r="B125" s="175"/>
      <c r="C125" s="175"/>
      <c r="D125" s="175"/>
      <c r="K125" s="151"/>
    </row>
    <row r="126" spans="2:11" ht="15.75" customHeight="1">
      <c r="B126" s="175"/>
      <c r="C126" s="175"/>
      <c r="D126" s="175"/>
      <c r="K126" s="151"/>
    </row>
    <row r="127" spans="2:11" ht="15.75" customHeight="1">
      <c r="B127" s="175"/>
      <c r="C127" s="175"/>
      <c r="D127" s="175"/>
      <c r="K127" s="151"/>
    </row>
    <row r="128" spans="2:11" ht="15.75" customHeight="1">
      <c r="B128" s="175"/>
      <c r="C128" s="175"/>
      <c r="D128" s="175"/>
      <c r="K128" s="151"/>
    </row>
    <row r="129" spans="2:11" ht="15.75" customHeight="1">
      <c r="B129" s="175"/>
      <c r="C129" s="175"/>
      <c r="D129" s="175"/>
      <c r="K129" s="151"/>
    </row>
    <row r="130" spans="2:11" ht="15.75" customHeight="1">
      <c r="B130" s="175"/>
      <c r="C130" s="175"/>
      <c r="D130" s="175"/>
      <c r="K130" s="151"/>
    </row>
    <row r="131" spans="2:11" ht="15.75" customHeight="1">
      <c r="B131" s="175"/>
      <c r="C131" s="175"/>
      <c r="D131" s="175"/>
      <c r="K131" s="151"/>
    </row>
    <row r="132" spans="2:11" ht="15.75" customHeight="1">
      <c r="B132" s="175"/>
      <c r="C132" s="175"/>
      <c r="D132" s="175"/>
      <c r="K132" s="151"/>
    </row>
    <row r="133" spans="2:11" ht="15.75" customHeight="1">
      <c r="B133" s="175"/>
      <c r="C133" s="175"/>
      <c r="D133" s="175"/>
      <c r="K133" s="151"/>
    </row>
    <row r="134" spans="2:11" ht="15.75" customHeight="1">
      <c r="B134" s="175"/>
      <c r="C134" s="175"/>
      <c r="D134" s="175"/>
      <c r="K134" s="151"/>
    </row>
    <row r="135" spans="2:11" ht="15.75" customHeight="1">
      <c r="B135" s="175"/>
      <c r="C135" s="175"/>
      <c r="D135" s="175"/>
      <c r="K135" s="151"/>
    </row>
    <row r="136" spans="2:11" ht="15.75" customHeight="1">
      <c r="B136" s="175"/>
      <c r="C136" s="175"/>
      <c r="D136" s="175"/>
      <c r="K136" s="151"/>
    </row>
    <row r="137" spans="2:11" ht="15.75" customHeight="1">
      <c r="B137" s="175"/>
      <c r="C137" s="175"/>
      <c r="D137" s="175"/>
      <c r="K137" s="151"/>
    </row>
    <row r="138" spans="2:11" ht="15.75" customHeight="1">
      <c r="B138" s="175"/>
      <c r="C138" s="175"/>
      <c r="D138" s="175"/>
      <c r="K138" s="151"/>
    </row>
    <row r="139" spans="2:11" ht="15.75" customHeight="1">
      <c r="B139" s="175"/>
      <c r="C139" s="175"/>
      <c r="D139" s="175"/>
      <c r="K139" s="151"/>
    </row>
    <row r="140" spans="2:11" ht="15.75" customHeight="1">
      <c r="B140" s="175"/>
      <c r="C140" s="175"/>
      <c r="D140" s="175"/>
      <c r="K140" s="151"/>
    </row>
    <row r="141" spans="2:11" ht="15.75" customHeight="1">
      <c r="B141" s="175"/>
      <c r="C141" s="175"/>
      <c r="D141" s="175"/>
      <c r="K141" s="151"/>
    </row>
    <row r="142" spans="2:11" ht="15.75" customHeight="1">
      <c r="B142" s="175"/>
      <c r="C142" s="175"/>
      <c r="D142" s="175"/>
      <c r="K142" s="151"/>
    </row>
    <row r="143" spans="2:11" ht="15.75" customHeight="1">
      <c r="B143" s="175"/>
      <c r="C143" s="175"/>
      <c r="D143" s="175"/>
      <c r="K143" s="151"/>
    </row>
    <row r="144" spans="2:11" ht="15.75" customHeight="1">
      <c r="B144" s="175"/>
      <c r="C144" s="175"/>
      <c r="D144" s="175"/>
      <c r="K144" s="151"/>
    </row>
    <row r="145" spans="2:11" ht="15.75" customHeight="1">
      <c r="B145" s="175"/>
      <c r="C145" s="175"/>
      <c r="D145" s="175"/>
      <c r="K145" s="151"/>
    </row>
    <row r="146" spans="2:11" ht="15.75" customHeight="1">
      <c r="B146" s="175"/>
      <c r="C146" s="175"/>
      <c r="D146" s="175"/>
      <c r="K146" s="151"/>
    </row>
    <row r="147" spans="2:11" ht="15.75" customHeight="1">
      <c r="B147" s="175"/>
      <c r="C147" s="175"/>
      <c r="D147" s="175"/>
      <c r="K147" s="151"/>
    </row>
    <row r="148" spans="2:11" ht="15.75" customHeight="1">
      <c r="B148" s="175"/>
      <c r="C148" s="175"/>
      <c r="D148" s="175"/>
      <c r="K148" s="151"/>
    </row>
    <row r="149" spans="2:11" ht="15.75" customHeight="1">
      <c r="B149" s="175"/>
      <c r="C149" s="175"/>
      <c r="D149" s="175"/>
      <c r="K149" s="151"/>
    </row>
    <row r="150" spans="2:11" ht="15.75" customHeight="1">
      <c r="B150" s="175"/>
      <c r="C150" s="175"/>
      <c r="D150" s="175"/>
      <c r="K150" s="151"/>
    </row>
    <row r="151" spans="2:11" ht="15.75" customHeight="1">
      <c r="B151" s="175"/>
      <c r="C151" s="175"/>
      <c r="D151" s="175"/>
      <c r="K151" s="151"/>
    </row>
    <row r="152" spans="2:11" ht="15.75" customHeight="1">
      <c r="B152" s="175"/>
      <c r="C152" s="175"/>
      <c r="D152" s="175"/>
      <c r="K152" s="151"/>
    </row>
    <row r="153" spans="2:11" ht="15.75" customHeight="1">
      <c r="B153" s="175"/>
      <c r="C153" s="175"/>
      <c r="D153" s="175"/>
      <c r="K153" s="151"/>
    </row>
    <row r="154" spans="2:11" ht="15.75" customHeight="1">
      <c r="B154" s="175"/>
      <c r="C154" s="175"/>
      <c r="D154" s="175"/>
      <c r="K154" s="151"/>
    </row>
    <row r="155" spans="2:11" ht="15.75" customHeight="1">
      <c r="B155" s="175"/>
      <c r="C155" s="175"/>
      <c r="D155" s="175"/>
      <c r="K155" s="151"/>
    </row>
    <row r="156" spans="2:11" ht="15.75" customHeight="1">
      <c r="B156" s="175"/>
      <c r="C156" s="175"/>
      <c r="D156" s="175"/>
      <c r="K156" s="151"/>
    </row>
    <row r="157" spans="2:11" ht="15.75" customHeight="1">
      <c r="B157" s="175"/>
      <c r="C157" s="175"/>
      <c r="D157" s="175"/>
      <c r="K157" s="151"/>
    </row>
    <row r="158" spans="2:11" ht="15.75" customHeight="1">
      <c r="B158" s="175"/>
      <c r="C158" s="175"/>
      <c r="D158" s="175"/>
      <c r="K158" s="151"/>
    </row>
    <row r="159" spans="2:11" ht="15.75" customHeight="1">
      <c r="B159" s="175"/>
      <c r="C159" s="175"/>
      <c r="D159" s="175"/>
      <c r="K159" s="151"/>
    </row>
    <row r="160" spans="2:11" ht="15.75" customHeight="1">
      <c r="B160" s="175"/>
      <c r="C160" s="175"/>
      <c r="D160" s="175"/>
      <c r="K160" s="151"/>
    </row>
    <row r="161" spans="2:11" ht="15.75" customHeight="1">
      <c r="B161" s="175"/>
      <c r="C161" s="175"/>
      <c r="D161" s="175"/>
      <c r="K161" s="151"/>
    </row>
    <row r="162" spans="2:11" ht="15.75" customHeight="1">
      <c r="B162" s="175"/>
      <c r="C162" s="175"/>
      <c r="D162" s="175"/>
      <c r="K162" s="151"/>
    </row>
    <row r="163" spans="2:11" ht="15.75" customHeight="1">
      <c r="B163" s="175"/>
      <c r="C163" s="175"/>
      <c r="D163" s="175"/>
      <c r="K163" s="151"/>
    </row>
    <row r="164" spans="2:11" ht="15.75" customHeight="1">
      <c r="B164" s="175"/>
      <c r="C164" s="175"/>
      <c r="D164" s="175"/>
      <c r="K164" s="151"/>
    </row>
    <row r="165" spans="2:11" ht="15.75" customHeight="1">
      <c r="B165" s="175"/>
      <c r="C165" s="175"/>
      <c r="D165" s="175"/>
      <c r="K165" s="151"/>
    </row>
    <row r="166" spans="2:11" ht="15.75" customHeight="1">
      <c r="B166" s="175"/>
      <c r="C166" s="175"/>
      <c r="D166" s="175"/>
      <c r="K166" s="151"/>
    </row>
    <row r="167" spans="2:11" ht="15.75" customHeight="1">
      <c r="B167" s="175"/>
      <c r="C167" s="175"/>
      <c r="D167" s="175"/>
      <c r="K167" s="151"/>
    </row>
    <row r="168" spans="2:11" ht="15.75" customHeight="1">
      <c r="B168" s="175"/>
      <c r="C168" s="175"/>
      <c r="D168" s="175"/>
      <c r="K168" s="151"/>
    </row>
    <row r="169" spans="2:11" ht="15.75" customHeight="1">
      <c r="B169" s="175"/>
      <c r="C169" s="175"/>
      <c r="D169" s="175"/>
      <c r="K169" s="151"/>
    </row>
    <row r="170" spans="2:11" ht="15.75" customHeight="1">
      <c r="B170" s="175"/>
      <c r="C170" s="175"/>
      <c r="D170" s="175"/>
      <c r="K170" s="151"/>
    </row>
    <row r="171" spans="2:11" ht="15.75" customHeight="1">
      <c r="B171" s="175"/>
      <c r="C171" s="175"/>
      <c r="D171" s="175"/>
      <c r="K171" s="151"/>
    </row>
    <row r="172" spans="2:11" ht="15.75" customHeight="1">
      <c r="B172" s="175"/>
      <c r="C172" s="175"/>
      <c r="D172" s="175"/>
      <c r="K172" s="151"/>
    </row>
    <row r="173" spans="2:11" ht="15.75" customHeight="1">
      <c r="B173" s="175"/>
      <c r="C173" s="175"/>
      <c r="D173" s="175"/>
      <c r="K173" s="151"/>
    </row>
    <row r="174" spans="2:11" ht="15.75" customHeight="1">
      <c r="B174" s="175"/>
      <c r="C174" s="175"/>
      <c r="D174" s="175"/>
      <c r="K174" s="151"/>
    </row>
    <row r="175" spans="2:11" ht="15.75" customHeight="1">
      <c r="B175" s="175"/>
      <c r="C175" s="175"/>
      <c r="D175" s="175"/>
      <c r="K175" s="151"/>
    </row>
    <row r="176" spans="2:11" ht="15.75" customHeight="1">
      <c r="B176" s="175"/>
      <c r="C176" s="175"/>
      <c r="D176" s="175"/>
      <c r="K176" s="151"/>
    </row>
    <row r="177" spans="2:11" ht="15.75" customHeight="1">
      <c r="B177" s="175"/>
      <c r="C177" s="175"/>
      <c r="D177" s="175"/>
      <c r="K177" s="151"/>
    </row>
    <row r="178" spans="2:11" ht="15.75" customHeight="1">
      <c r="B178" s="175"/>
      <c r="C178" s="175"/>
      <c r="D178" s="175"/>
      <c r="K178" s="151"/>
    </row>
    <row r="179" spans="2:11" ht="15.75" customHeight="1">
      <c r="B179" s="175"/>
      <c r="C179" s="175"/>
      <c r="D179" s="175"/>
      <c r="K179" s="151"/>
    </row>
    <row r="180" spans="2:11" ht="15.75" customHeight="1">
      <c r="B180" s="175"/>
      <c r="C180" s="175"/>
      <c r="D180" s="175"/>
      <c r="K180" s="151"/>
    </row>
    <row r="181" spans="2:11" ht="15.75" customHeight="1">
      <c r="B181" s="175"/>
      <c r="C181" s="175"/>
      <c r="D181" s="175"/>
      <c r="K181" s="151"/>
    </row>
    <row r="182" spans="2:11" ht="15.75" customHeight="1">
      <c r="B182" s="175"/>
      <c r="C182" s="175"/>
      <c r="D182" s="175"/>
      <c r="K182" s="151"/>
    </row>
    <row r="183" spans="2:11" ht="15.75" customHeight="1">
      <c r="B183" s="175"/>
      <c r="C183" s="175"/>
      <c r="D183" s="175"/>
      <c r="K183" s="151"/>
    </row>
    <row r="184" spans="2:11" ht="15.75" customHeight="1">
      <c r="B184" s="175"/>
      <c r="C184" s="175"/>
      <c r="D184" s="175"/>
      <c r="K184" s="151"/>
    </row>
    <row r="185" spans="2:11" ht="15.75" customHeight="1">
      <c r="B185" s="175"/>
      <c r="C185" s="175"/>
      <c r="D185" s="175"/>
      <c r="K185" s="151"/>
    </row>
    <row r="186" spans="2:11" ht="15.75" customHeight="1">
      <c r="B186" s="175"/>
      <c r="C186" s="175"/>
      <c r="D186" s="175"/>
      <c r="K186" s="151"/>
    </row>
    <row r="187" spans="2:11" ht="15.75" customHeight="1">
      <c r="B187" s="175"/>
      <c r="C187" s="175"/>
      <c r="D187" s="175"/>
      <c r="K187" s="151"/>
    </row>
    <row r="188" spans="2:11" ht="15.75" customHeight="1">
      <c r="B188" s="175"/>
      <c r="C188" s="175"/>
      <c r="D188" s="175"/>
      <c r="K188" s="151"/>
    </row>
    <row r="189" spans="2:11" ht="15.75" customHeight="1">
      <c r="B189" s="175"/>
      <c r="C189" s="175"/>
      <c r="D189" s="175"/>
      <c r="K189" s="151"/>
    </row>
    <row r="190" spans="2:11" ht="15.75" customHeight="1">
      <c r="B190" s="175"/>
      <c r="C190" s="175"/>
      <c r="D190" s="175"/>
      <c r="K190" s="151"/>
    </row>
    <row r="191" spans="2:11" ht="15.75" customHeight="1">
      <c r="B191" s="175"/>
      <c r="C191" s="175"/>
      <c r="D191" s="175"/>
      <c r="K191" s="151"/>
    </row>
    <row r="192" spans="2:11" ht="15.75" customHeight="1">
      <c r="B192" s="175"/>
      <c r="C192" s="175"/>
      <c r="D192" s="175"/>
      <c r="K192" s="151"/>
    </row>
    <row r="193" spans="2:11" ht="15.75" customHeight="1">
      <c r="B193" s="175"/>
      <c r="C193" s="175"/>
      <c r="D193" s="175"/>
      <c r="K193" s="151"/>
    </row>
    <row r="194" spans="2:11" ht="15.75" customHeight="1">
      <c r="B194" s="175"/>
      <c r="C194" s="175"/>
      <c r="D194" s="175"/>
      <c r="K194" s="151"/>
    </row>
    <row r="195" spans="2:11" ht="15.75" customHeight="1">
      <c r="B195" s="175"/>
      <c r="C195" s="175"/>
      <c r="D195" s="175"/>
      <c r="K195" s="151"/>
    </row>
    <row r="196" spans="2:11" ht="15.75" customHeight="1">
      <c r="B196" s="175"/>
      <c r="C196" s="175"/>
      <c r="D196" s="175"/>
      <c r="K196" s="151"/>
    </row>
    <row r="197" spans="2:11" ht="15.75" customHeight="1">
      <c r="B197" s="175"/>
      <c r="C197" s="175"/>
      <c r="D197" s="175"/>
      <c r="K197" s="151"/>
    </row>
    <row r="198" spans="2:11" ht="15.75" customHeight="1">
      <c r="B198" s="175"/>
      <c r="C198" s="175"/>
      <c r="D198" s="175"/>
      <c r="K198" s="151"/>
    </row>
    <row r="199" spans="2:11" ht="15.75" customHeight="1">
      <c r="B199" s="175"/>
      <c r="C199" s="175"/>
      <c r="D199" s="175"/>
      <c r="K199" s="151"/>
    </row>
    <row r="200" spans="2:11" ht="15.75" customHeight="1">
      <c r="B200" s="175"/>
      <c r="C200" s="175"/>
      <c r="D200" s="175"/>
      <c r="K200" s="151"/>
    </row>
    <row r="201" spans="2:11" ht="15.75" customHeight="1">
      <c r="B201" s="175"/>
      <c r="C201" s="175"/>
      <c r="D201" s="175"/>
      <c r="K201" s="151"/>
    </row>
    <row r="202" spans="2:11" ht="15.75" customHeight="1">
      <c r="B202" s="175"/>
      <c r="C202" s="175"/>
      <c r="D202" s="175"/>
      <c r="K202" s="151"/>
    </row>
    <row r="203" spans="2:11" ht="15.75" customHeight="1">
      <c r="B203" s="175"/>
      <c r="C203" s="175"/>
      <c r="D203" s="175"/>
      <c r="K203" s="151"/>
    </row>
    <row r="204" spans="2:11" ht="15.75" customHeight="1">
      <c r="B204" s="175"/>
      <c r="C204" s="175"/>
      <c r="D204" s="175"/>
      <c r="K204" s="151"/>
    </row>
    <row r="205" spans="2:11" ht="15.75" customHeight="1">
      <c r="B205" s="175"/>
      <c r="C205" s="175"/>
      <c r="D205" s="175"/>
      <c r="K205" s="151"/>
    </row>
    <row r="206" spans="2:11" ht="15.75" customHeight="1">
      <c r="B206" s="175"/>
      <c r="C206" s="175"/>
      <c r="D206" s="175"/>
      <c r="K206" s="151"/>
    </row>
    <row r="207" spans="2:11" ht="15.75" customHeight="1">
      <c r="B207" s="175"/>
      <c r="C207" s="175"/>
      <c r="D207" s="175"/>
      <c r="K207" s="151"/>
    </row>
    <row r="208" spans="2:11" ht="15.75" customHeight="1">
      <c r="B208" s="175"/>
      <c r="C208" s="175"/>
      <c r="D208" s="175"/>
      <c r="K208" s="151"/>
    </row>
    <row r="209" spans="2:11" ht="15.75" customHeight="1">
      <c r="B209" s="175"/>
      <c r="C209" s="175"/>
      <c r="D209" s="175"/>
      <c r="K209" s="151"/>
    </row>
    <row r="210" spans="2:11" ht="15.75" customHeight="1">
      <c r="B210" s="175"/>
      <c r="C210" s="175"/>
      <c r="D210" s="175"/>
      <c r="K210" s="151"/>
    </row>
    <row r="211" spans="2:11" ht="15.75" customHeight="1">
      <c r="B211" s="175"/>
      <c r="C211" s="175"/>
      <c r="D211" s="175"/>
      <c r="K211" s="151"/>
    </row>
    <row r="212" spans="2:11" ht="15.75" customHeight="1">
      <c r="B212" s="175"/>
      <c r="C212" s="175"/>
      <c r="D212" s="175"/>
      <c r="K212" s="151"/>
    </row>
    <row r="213" spans="2:11" ht="15.75" customHeight="1">
      <c r="B213" s="175"/>
      <c r="C213" s="175"/>
      <c r="D213" s="175"/>
      <c r="K213" s="151"/>
    </row>
    <row r="214" spans="2:11" ht="15.75" customHeight="1">
      <c r="B214" s="175"/>
      <c r="C214" s="175"/>
      <c r="D214" s="175"/>
      <c r="K214" s="151"/>
    </row>
    <row r="215" spans="2:11" ht="15.75" customHeight="1">
      <c r="B215" s="175"/>
      <c r="C215" s="175"/>
      <c r="D215" s="175"/>
      <c r="K215" s="151"/>
    </row>
    <row r="216" spans="2:11" ht="15.75" customHeight="1">
      <c r="B216" s="175"/>
      <c r="C216" s="175"/>
      <c r="D216" s="175"/>
      <c r="K216" s="151"/>
    </row>
    <row r="217" spans="2:11" ht="15.75" customHeight="1">
      <c r="B217" s="175"/>
      <c r="C217" s="175"/>
      <c r="D217" s="175"/>
      <c r="K217" s="151"/>
    </row>
    <row r="218" spans="2:11" ht="15.75" customHeight="1">
      <c r="B218" s="175"/>
      <c r="C218" s="175"/>
      <c r="D218" s="175"/>
      <c r="K218" s="151"/>
    </row>
    <row r="219" spans="2:11" ht="15.75" customHeight="1">
      <c r="B219" s="175"/>
      <c r="C219" s="175"/>
      <c r="D219" s="175"/>
      <c r="K219" s="151"/>
    </row>
    <row r="220" spans="2:11" ht="15.75" customHeight="1">
      <c r="B220" s="175"/>
      <c r="C220" s="175"/>
      <c r="D220" s="175"/>
      <c r="K220" s="151"/>
    </row>
    <row r="221" spans="2:11" ht="15.75" customHeight="1">
      <c r="B221" s="175"/>
      <c r="C221" s="175"/>
      <c r="D221" s="175"/>
      <c r="K221" s="151"/>
    </row>
    <row r="222" spans="2:11" ht="15.75" customHeight="1">
      <c r="B222" s="175"/>
      <c r="C222" s="175"/>
      <c r="D222" s="175"/>
      <c r="K222" s="151"/>
    </row>
    <row r="223" spans="2:11" ht="15.75" customHeight="1">
      <c r="B223" s="175"/>
      <c r="C223" s="175"/>
      <c r="D223" s="175"/>
      <c r="K223" s="151"/>
    </row>
    <row r="224" spans="2:11" ht="15.75" customHeight="1">
      <c r="B224" s="175"/>
      <c r="C224" s="175"/>
      <c r="D224" s="175"/>
      <c r="K224" s="151"/>
    </row>
    <row r="225" spans="2:11" ht="15.75" customHeight="1">
      <c r="B225" s="175"/>
      <c r="C225" s="175"/>
      <c r="D225" s="175"/>
      <c r="K225" s="151"/>
    </row>
    <row r="226" spans="2:11" ht="15.75" customHeight="1">
      <c r="B226" s="175"/>
      <c r="C226" s="175"/>
      <c r="D226" s="175"/>
      <c r="K226" s="151"/>
    </row>
    <row r="227" spans="2:11" ht="15.75" customHeight="1">
      <c r="B227" s="175"/>
      <c r="C227" s="175"/>
      <c r="D227" s="175"/>
      <c r="K227" s="151"/>
    </row>
    <row r="228" spans="2:11" ht="15.75" customHeight="1">
      <c r="B228" s="175"/>
      <c r="C228" s="175"/>
      <c r="D228" s="175"/>
      <c r="K228" s="151"/>
    </row>
    <row r="229" spans="2:11" ht="15.75" customHeight="1">
      <c r="B229" s="175"/>
      <c r="C229" s="175"/>
      <c r="D229" s="175"/>
      <c r="K229" s="151"/>
    </row>
    <row r="230" spans="2:11" ht="15.75" customHeight="1">
      <c r="B230" s="175"/>
      <c r="C230" s="175"/>
      <c r="D230" s="175"/>
      <c r="K230" s="151"/>
    </row>
    <row r="231" spans="2:11" ht="15.75" customHeight="1">
      <c r="B231" s="175"/>
      <c r="C231" s="175"/>
      <c r="D231" s="175"/>
      <c r="K231" s="151"/>
    </row>
    <row r="232" spans="2:11" ht="15.75" customHeight="1">
      <c r="B232" s="175"/>
      <c r="C232" s="175"/>
      <c r="D232" s="175"/>
      <c r="K232" s="151"/>
    </row>
    <row r="233" spans="2:11" ht="15.75" customHeight="1">
      <c r="B233" s="175"/>
      <c r="C233" s="175"/>
      <c r="D233" s="175"/>
      <c r="K233" s="151"/>
    </row>
    <row r="234" spans="2:11" ht="15.75" customHeight="1">
      <c r="B234" s="175"/>
      <c r="C234" s="175"/>
      <c r="D234" s="175"/>
      <c r="K234" s="151"/>
    </row>
    <row r="235" spans="2:11" ht="15.75" customHeight="1">
      <c r="B235" s="175"/>
      <c r="C235" s="175"/>
      <c r="D235" s="175"/>
      <c r="K235" s="151"/>
    </row>
    <row r="236" spans="2:11" ht="15.75" customHeight="1">
      <c r="B236" s="175"/>
      <c r="C236" s="175"/>
      <c r="D236" s="175"/>
      <c r="K236" s="151"/>
    </row>
    <row r="237" spans="2:11" ht="15.75" customHeight="1">
      <c r="B237" s="175"/>
      <c r="C237" s="175"/>
      <c r="D237" s="175"/>
      <c r="K237" s="151"/>
    </row>
    <row r="238" spans="2:11" ht="15.75" customHeight="1">
      <c r="B238" s="175"/>
      <c r="C238" s="175"/>
      <c r="D238" s="175"/>
      <c r="K238" s="151"/>
    </row>
    <row r="239" spans="2:11" ht="15.75" customHeight="1">
      <c r="B239" s="175"/>
      <c r="C239" s="175"/>
      <c r="D239" s="175"/>
      <c r="K239" s="151"/>
    </row>
    <row r="240" spans="2:11" ht="15.75" customHeight="1">
      <c r="B240" s="175"/>
      <c r="C240" s="175"/>
      <c r="D240" s="175"/>
      <c r="K240" s="151"/>
    </row>
    <row r="241" spans="2:11" ht="15.75" customHeight="1">
      <c r="B241" s="175"/>
      <c r="C241" s="175"/>
      <c r="D241" s="175"/>
      <c r="K241" s="151"/>
    </row>
    <row r="242" spans="2:11" ht="15.75" customHeight="1">
      <c r="B242" s="175"/>
      <c r="C242" s="175"/>
      <c r="D242" s="175"/>
      <c r="K242" s="151"/>
    </row>
    <row r="243" spans="2:11" ht="15.75" customHeight="1">
      <c r="B243" s="175"/>
      <c r="C243" s="175"/>
      <c r="D243" s="175"/>
      <c r="K243" s="151"/>
    </row>
    <row r="244" spans="2:11" ht="15.75" customHeight="1">
      <c r="B244" s="175"/>
      <c r="C244" s="175"/>
      <c r="D244" s="175"/>
      <c r="K244" s="151"/>
    </row>
    <row r="245" spans="2:11" ht="15.75" customHeight="1">
      <c r="B245" s="175"/>
      <c r="C245" s="175"/>
      <c r="D245" s="175"/>
      <c r="K245" s="151"/>
    </row>
    <row r="246" spans="2:11" ht="15.75" customHeight="1">
      <c r="B246" s="175"/>
      <c r="C246" s="175"/>
      <c r="D246" s="175"/>
      <c r="K246" s="151"/>
    </row>
    <row r="247" spans="2:11" ht="15.75" customHeight="1">
      <c r="B247" s="175"/>
      <c r="C247" s="175"/>
      <c r="D247" s="175"/>
      <c r="K247" s="151"/>
    </row>
    <row r="248" spans="2:11" ht="15.75" customHeight="1">
      <c r="B248" s="175"/>
      <c r="C248" s="175"/>
      <c r="D248" s="175"/>
      <c r="K248" s="151"/>
    </row>
    <row r="249" spans="2:11" ht="15.75" customHeight="1">
      <c r="B249" s="175"/>
      <c r="C249" s="175"/>
      <c r="D249" s="175"/>
      <c r="K249" s="151"/>
    </row>
    <row r="250" spans="2:11" ht="15.75" customHeight="1"/>
    <row r="251" spans="2:11" ht="15.75" customHeight="1"/>
    <row r="252" spans="2:11" ht="15.75" customHeight="1"/>
    <row r="253" spans="2:11" ht="15.75" customHeight="1"/>
    <row r="254" spans="2:11" ht="15.75" customHeight="1"/>
    <row r="255" spans="2:11" ht="15.75" customHeight="1"/>
    <row r="256" spans="2: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7" workbookViewId="0">
      <selection activeCell="G12" sqref="G12:G14"/>
    </sheetView>
  </sheetViews>
  <sheetFormatPr baseColWidth="10" defaultColWidth="12.625" defaultRowHeight="15" customHeight="1"/>
  <cols>
    <col min="1" max="1" width="31.625" customWidth="1"/>
    <col min="2" max="2" width="13.875" style="376" customWidth="1"/>
    <col min="3" max="6" width="12.625" style="376" customWidth="1"/>
    <col min="7" max="7" width="15.875" style="376" customWidth="1"/>
    <col min="8" max="9" width="12.625" style="376"/>
    <col min="10" max="10" width="19.875" style="376" customWidth="1"/>
  </cols>
  <sheetData>
    <row r="1" spans="1:11" ht="15.75">
      <c r="A1" s="45"/>
      <c r="B1" s="367"/>
      <c r="C1" s="154"/>
      <c r="D1" s="154"/>
      <c r="E1" s="154"/>
      <c r="F1" s="154"/>
      <c r="G1" s="154"/>
      <c r="H1" s="154"/>
      <c r="I1" s="154"/>
      <c r="J1" s="154"/>
      <c r="K1" s="46"/>
    </row>
    <row r="2" spans="1:11">
      <c r="A2" s="133" t="s">
        <v>100</v>
      </c>
      <c r="B2" s="368"/>
      <c r="C2" s="368"/>
      <c r="D2" s="368"/>
      <c r="E2" s="368"/>
      <c r="F2" s="368"/>
      <c r="G2" s="368"/>
      <c r="H2" s="368"/>
      <c r="I2" s="368"/>
      <c r="J2" s="368"/>
      <c r="K2" s="49" t="s">
        <v>101</v>
      </c>
    </row>
    <row r="3" spans="1:11">
      <c r="A3" s="57" t="s">
        <v>173</v>
      </c>
      <c r="B3" s="368"/>
      <c r="C3" s="368"/>
      <c r="D3" s="368"/>
      <c r="E3" s="368"/>
      <c r="F3" s="368"/>
      <c r="G3" s="368"/>
      <c r="H3" s="368"/>
      <c r="I3" s="368"/>
      <c r="J3" s="368"/>
      <c r="K3" s="48"/>
    </row>
    <row r="4" spans="1:11">
      <c r="A4" s="444" t="s">
        <v>2483</v>
      </c>
      <c r="B4" s="368"/>
      <c r="C4" s="368"/>
      <c r="D4" s="368"/>
      <c r="E4" s="368"/>
      <c r="F4" s="368"/>
      <c r="G4" s="368"/>
      <c r="H4" s="368"/>
      <c r="I4" s="368"/>
      <c r="J4" s="368"/>
      <c r="K4" s="48"/>
    </row>
    <row r="5" spans="1:11" ht="17.25">
      <c r="A5" s="211"/>
      <c r="B5" s="154"/>
      <c r="C5" s="154"/>
      <c r="D5" s="154"/>
      <c r="E5" s="154"/>
      <c r="F5" s="154"/>
      <c r="G5" s="154"/>
      <c r="H5" s="154"/>
      <c r="I5" s="154"/>
      <c r="J5" s="154"/>
      <c r="K5" s="46"/>
    </row>
    <row r="6" spans="1:11">
      <c r="A6" s="204" t="s">
        <v>102</v>
      </c>
      <c r="B6" s="61" t="s">
        <v>103</v>
      </c>
      <c r="C6" s="61" t="s">
        <v>104</v>
      </c>
      <c r="D6" s="61"/>
      <c r="E6" s="926" t="s">
        <v>105</v>
      </c>
      <c r="F6" s="910"/>
      <c r="G6" s="61" t="s">
        <v>106</v>
      </c>
      <c r="H6" s="926" t="s">
        <v>107</v>
      </c>
      <c r="I6" s="910"/>
      <c r="J6" s="61" t="s">
        <v>108</v>
      </c>
      <c r="K6" s="62" t="s">
        <v>109</v>
      </c>
    </row>
    <row r="7" spans="1:11" ht="14.25">
      <c r="A7" s="907" t="s">
        <v>110</v>
      </c>
      <c r="B7" s="918" t="s">
        <v>111</v>
      </c>
      <c r="C7" s="918" t="s">
        <v>112</v>
      </c>
      <c r="D7" s="918" t="s">
        <v>113</v>
      </c>
      <c r="E7" s="920" t="s">
        <v>114</v>
      </c>
      <c r="F7" s="921"/>
      <c r="G7" s="918" t="s">
        <v>115</v>
      </c>
      <c r="H7" s="920" t="s">
        <v>116</v>
      </c>
      <c r="I7" s="921"/>
      <c r="J7" s="918" t="s">
        <v>117</v>
      </c>
      <c r="K7" s="929" t="s">
        <v>118</v>
      </c>
    </row>
    <row r="8" spans="1:11" ht="14.25">
      <c r="A8" s="908"/>
      <c r="B8" s="919"/>
      <c r="C8" s="919"/>
      <c r="D8" s="919"/>
      <c r="E8" s="63" t="s">
        <v>119</v>
      </c>
      <c r="F8" s="63" t="s">
        <v>120</v>
      </c>
      <c r="G8" s="919"/>
      <c r="H8" s="63" t="s">
        <v>119</v>
      </c>
      <c r="I8" s="63" t="s">
        <v>120</v>
      </c>
      <c r="J8" s="919"/>
      <c r="K8" s="908"/>
    </row>
    <row r="9" spans="1:11">
      <c r="A9" s="67" t="s">
        <v>121</v>
      </c>
      <c r="B9" s="160"/>
      <c r="C9" s="160"/>
      <c r="D9" s="160"/>
      <c r="E9" s="160"/>
      <c r="F9" s="160"/>
      <c r="G9" s="160"/>
      <c r="H9" s="160"/>
      <c r="I9" s="160"/>
      <c r="J9" s="160"/>
      <c r="K9" s="105">
        <f>SUM(K10)</f>
        <v>0</v>
      </c>
    </row>
    <row r="10" spans="1:11">
      <c r="A10" s="73"/>
      <c r="B10" s="141"/>
      <c r="C10" s="141"/>
      <c r="D10" s="142"/>
      <c r="E10" s="142"/>
      <c r="F10" s="142"/>
      <c r="G10" s="141"/>
      <c r="H10" s="141"/>
      <c r="I10" s="141"/>
      <c r="J10" s="141"/>
      <c r="K10" s="106"/>
    </row>
    <row r="11" spans="1:11">
      <c r="A11" s="67" t="s">
        <v>122</v>
      </c>
      <c r="B11" s="160"/>
      <c r="C11" s="160"/>
      <c r="D11" s="164"/>
      <c r="E11" s="164"/>
      <c r="F11" s="164"/>
      <c r="G11" s="160"/>
      <c r="H11" s="160"/>
      <c r="I11" s="160"/>
      <c r="J11" s="160"/>
      <c r="K11" s="105">
        <f>SUM(K12:K16)</f>
        <v>1332305</v>
      </c>
    </row>
    <row r="12" spans="1:11">
      <c r="A12" s="73" t="s">
        <v>799</v>
      </c>
      <c r="B12" s="141"/>
      <c r="C12" s="141" t="s">
        <v>362</v>
      </c>
      <c r="D12" s="142"/>
      <c r="E12" s="142"/>
      <c r="F12" s="142"/>
      <c r="G12" s="141" t="s">
        <v>800</v>
      </c>
      <c r="H12" s="141"/>
      <c r="I12" s="141"/>
      <c r="J12" s="141" t="s">
        <v>801</v>
      </c>
      <c r="K12" s="106">
        <v>160305</v>
      </c>
    </row>
    <row r="13" spans="1:11">
      <c r="A13" s="73" t="s">
        <v>802</v>
      </c>
      <c r="B13" s="141"/>
      <c r="C13" s="141" t="s">
        <v>156</v>
      </c>
      <c r="D13" s="142"/>
      <c r="E13" s="142"/>
      <c r="F13" s="142"/>
      <c r="G13" s="141" t="s">
        <v>803</v>
      </c>
      <c r="H13" s="141"/>
      <c r="I13" s="141"/>
      <c r="J13" s="141" t="s">
        <v>804</v>
      </c>
      <c r="K13" s="106">
        <v>292000</v>
      </c>
    </row>
    <row r="14" spans="1:11">
      <c r="A14" s="73" t="s">
        <v>805</v>
      </c>
      <c r="B14" s="141"/>
      <c r="C14" s="141" t="s">
        <v>125</v>
      </c>
      <c r="D14" s="142"/>
      <c r="E14" s="142"/>
      <c r="F14" s="142"/>
      <c r="G14" s="141" t="s">
        <v>806</v>
      </c>
      <c r="H14" s="141"/>
      <c r="I14" s="141"/>
      <c r="J14" s="141" t="s">
        <v>807</v>
      </c>
      <c r="K14" s="106">
        <v>840000</v>
      </c>
    </row>
    <row r="15" spans="1:11">
      <c r="A15" s="73" t="s">
        <v>808</v>
      </c>
      <c r="B15" s="141"/>
      <c r="C15" s="141" t="s">
        <v>125</v>
      </c>
      <c r="D15" s="142">
        <v>0.01</v>
      </c>
      <c r="E15" s="142" t="s">
        <v>809</v>
      </c>
      <c r="F15" s="142">
        <v>0.01</v>
      </c>
      <c r="G15" s="141"/>
      <c r="H15" s="141"/>
      <c r="I15" s="141"/>
      <c r="J15" s="141" t="s">
        <v>810</v>
      </c>
      <c r="K15" s="106">
        <v>40000</v>
      </c>
    </row>
    <row r="16" spans="1:11">
      <c r="A16" s="73"/>
      <c r="B16" s="141"/>
      <c r="C16" s="141"/>
      <c r="D16" s="142"/>
      <c r="E16" s="142"/>
      <c r="F16" s="142"/>
      <c r="G16" s="141"/>
      <c r="H16" s="141"/>
      <c r="I16" s="141"/>
      <c r="J16" s="141"/>
      <c r="K16" s="106"/>
    </row>
    <row r="17" spans="1:11">
      <c r="A17" s="67" t="s">
        <v>129</v>
      </c>
      <c r="B17" s="160"/>
      <c r="C17" s="160"/>
      <c r="D17" s="164"/>
      <c r="E17" s="164"/>
      <c r="F17" s="164"/>
      <c r="G17" s="160"/>
      <c r="H17" s="160"/>
      <c r="I17" s="160"/>
      <c r="J17" s="160"/>
      <c r="K17" s="105">
        <f>SUM(K18)</f>
        <v>0</v>
      </c>
    </row>
    <row r="18" spans="1:11">
      <c r="A18" s="73"/>
      <c r="B18" s="141"/>
      <c r="C18" s="141"/>
      <c r="D18" s="142"/>
      <c r="E18" s="142"/>
      <c r="F18" s="142"/>
      <c r="G18" s="141"/>
      <c r="H18" s="141"/>
      <c r="I18" s="141"/>
      <c r="J18" s="141"/>
      <c r="K18" s="106"/>
    </row>
    <row r="19" spans="1:11">
      <c r="A19" s="67" t="s">
        <v>130</v>
      </c>
      <c r="B19" s="160"/>
      <c r="C19" s="160"/>
      <c r="D19" s="164"/>
      <c r="E19" s="164"/>
      <c r="F19" s="164"/>
      <c r="G19" s="160"/>
      <c r="H19" s="160"/>
      <c r="I19" s="160"/>
      <c r="J19" s="160"/>
      <c r="K19" s="105">
        <f>SUM(K20)</f>
        <v>0</v>
      </c>
    </row>
    <row r="20" spans="1:11">
      <c r="A20" s="73"/>
      <c r="B20" s="141"/>
      <c r="C20" s="141"/>
      <c r="D20" s="142"/>
      <c r="E20" s="142"/>
      <c r="F20" s="142"/>
      <c r="G20" s="141"/>
      <c r="H20" s="141"/>
      <c r="I20" s="141"/>
      <c r="J20" s="141"/>
      <c r="K20" s="106"/>
    </row>
    <row r="21" spans="1:11" ht="15.75" customHeight="1">
      <c r="A21" s="67" t="s">
        <v>133</v>
      </c>
      <c r="B21" s="160"/>
      <c r="C21" s="160"/>
      <c r="D21" s="164"/>
      <c r="E21" s="164"/>
      <c r="F21" s="164"/>
      <c r="G21" s="160"/>
      <c r="H21" s="160"/>
      <c r="I21" s="160"/>
      <c r="J21" s="160"/>
      <c r="K21" s="105">
        <f>SUM(K22)</f>
        <v>0</v>
      </c>
    </row>
    <row r="22" spans="1:11" ht="15.75" customHeight="1">
      <c r="A22" s="73"/>
      <c r="B22" s="141"/>
      <c r="C22" s="141"/>
      <c r="D22" s="142"/>
      <c r="E22" s="142"/>
      <c r="F22" s="142"/>
      <c r="G22" s="141"/>
      <c r="H22" s="141"/>
      <c r="I22" s="141"/>
      <c r="J22" s="141"/>
      <c r="K22" s="106"/>
    </row>
    <row r="23" spans="1:11" ht="15.75" customHeight="1">
      <c r="A23" s="67" t="s">
        <v>134</v>
      </c>
      <c r="B23" s="160"/>
      <c r="C23" s="160"/>
      <c r="D23" s="164"/>
      <c r="E23" s="164"/>
      <c r="F23" s="164"/>
      <c r="G23" s="160"/>
      <c r="H23" s="160"/>
      <c r="I23" s="160"/>
      <c r="J23" s="160"/>
      <c r="K23" s="105">
        <f>SUM(K24:K25)</f>
        <v>4500</v>
      </c>
    </row>
    <row r="24" spans="1:11" ht="15.75" customHeight="1">
      <c r="A24" s="73" t="s">
        <v>811</v>
      </c>
      <c r="B24" s="509" t="s">
        <v>812</v>
      </c>
      <c r="C24" s="510" t="s">
        <v>499</v>
      </c>
      <c r="D24" s="511"/>
      <c r="E24" s="511"/>
      <c r="F24" s="511"/>
      <c r="G24" s="510"/>
      <c r="H24" s="510"/>
      <c r="I24" s="510"/>
      <c r="J24" s="509" t="s">
        <v>813</v>
      </c>
      <c r="K24" s="106">
        <v>4500</v>
      </c>
    </row>
    <row r="25" spans="1:11" ht="15.75" customHeight="1">
      <c r="A25" s="73"/>
      <c r="B25" s="141"/>
      <c r="C25" s="141"/>
      <c r="D25" s="142"/>
      <c r="E25" s="142"/>
      <c r="F25" s="142"/>
      <c r="G25" s="141"/>
      <c r="H25" s="141"/>
      <c r="I25" s="141"/>
      <c r="J25" s="141"/>
      <c r="K25" s="106"/>
    </row>
    <row r="26" spans="1:11" ht="15.75" customHeight="1">
      <c r="A26" s="67" t="s">
        <v>135</v>
      </c>
      <c r="B26" s="160"/>
      <c r="C26" s="160"/>
      <c r="D26" s="164"/>
      <c r="E26" s="164"/>
      <c r="F26" s="164"/>
      <c r="G26" s="160"/>
      <c r="H26" s="160"/>
      <c r="I26" s="160"/>
      <c r="J26" s="160"/>
      <c r="K26" s="105">
        <f>SUM(K27)</f>
        <v>0</v>
      </c>
    </row>
    <row r="27" spans="1:11" ht="15.75" customHeight="1">
      <c r="A27" s="73"/>
      <c r="B27" s="141"/>
      <c r="C27" s="141"/>
      <c r="D27" s="142"/>
      <c r="E27" s="142"/>
      <c r="F27" s="142"/>
      <c r="G27" s="141"/>
      <c r="H27" s="141"/>
      <c r="I27" s="141"/>
      <c r="J27" s="141"/>
      <c r="K27" s="106"/>
    </row>
    <row r="28" spans="1:11" ht="15.75" customHeight="1">
      <c r="A28" s="67" t="s">
        <v>136</v>
      </c>
      <c r="B28" s="160"/>
      <c r="C28" s="160"/>
      <c r="D28" s="164"/>
      <c r="E28" s="164"/>
      <c r="F28" s="164"/>
      <c r="G28" s="160"/>
      <c r="H28" s="160"/>
      <c r="I28" s="160"/>
      <c r="J28" s="160"/>
      <c r="K28" s="105">
        <f>SUM(K29:K32)</f>
        <v>492323</v>
      </c>
    </row>
    <row r="29" spans="1:11" ht="15.75" customHeight="1">
      <c r="A29" s="73" t="s">
        <v>814</v>
      </c>
      <c r="B29" s="141"/>
      <c r="C29" s="141" t="s">
        <v>499</v>
      </c>
      <c r="D29" s="142"/>
      <c r="E29" s="142"/>
      <c r="F29" s="142"/>
      <c r="G29" s="509" t="s">
        <v>815</v>
      </c>
      <c r="H29" s="510"/>
      <c r="I29" s="510"/>
      <c r="J29" s="509" t="s">
        <v>816</v>
      </c>
      <c r="K29" s="106">
        <v>69588</v>
      </c>
    </row>
    <row r="30" spans="1:11" ht="15.75" customHeight="1">
      <c r="A30" s="73" t="s">
        <v>817</v>
      </c>
      <c r="B30" s="141"/>
      <c r="C30" s="141" t="s">
        <v>499</v>
      </c>
      <c r="D30" s="142"/>
      <c r="E30" s="142"/>
      <c r="F30" s="142"/>
      <c r="G30" s="509" t="s">
        <v>818</v>
      </c>
      <c r="H30" s="510"/>
      <c r="I30" s="510"/>
      <c r="J30" s="509" t="s">
        <v>816</v>
      </c>
      <c r="K30" s="106">
        <v>283055</v>
      </c>
    </row>
    <row r="31" spans="1:11" ht="15.75" customHeight="1">
      <c r="A31" s="73" t="s">
        <v>819</v>
      </c>
      <c r="B31" s="141"/>
      <c r="C31" s="141" t="s">
        <v>499</v>
      </c>
      <c r="D31" s="142"/>
      <c r="E31" s="142"/>
      <c r="F31" s="142"/>
      <c r="G31" s="509" t="s">
        <v>820</v>
      </c>
      <c r="H31" s="510"/>
      <c r="I31" s="510"/>
      <c r="J31" s="509" t="s">
        <v>821</v>
      </c>
      <c r="K31" s="106">
        <v>22680</v>
      </c>
    </row>
    <row r="32" spans="1:11" ht="15.75" customHeight="1">
      <c r="A32" s="73" t="s">
        <v>822</v>
      </c>
      <c r="B32" s="141"/>
      <c r="C32" s="141" t="s">
        <v>125</v>
      </c>
      <c r="D32" s="142"/>
      <c r="E32" s="142"/>
      <c r="F32" s="142"/>
      <c r="G32" s="509" t="s">
        <v>823</v>
      </c>
      <c r="H32" s="510"/>
      <c r="I32" s="510"/>
      <c r="J32" s="509" t="s">
        <v>824</v>
      </c>
      <c r="K32" s="106">
        <v>117000</v>
      </c>
    </row>
    <row r="33" spans="1:26" ht="15.75" customHeight="1">
      <c r="A33" s="112"/>
      <c r="B33" s="114"/>
      <c r="C33" s="114"/>
      <c r="D33" s="141"/>
      <c r="E33" s="141"/>
      <c r="F33" s="141"/>
      <c r="G33" s="114"/>
      <c r="H33" s="114"/>
      <c r="I33" s="114"/>
      <c r="J33" s="114"/>
      <c r="K33" s="115"/>
      <c r="L33" s="111"/>
      <c r="M33" s="111"/>
      <c r="N33" s="111"/>
      <c r="O33" s="111"/>
      <c r="P33" s="111"/>
      <c r="Q33" s="111"/>
      <c r="R33" s="111"/>
      <c r="S33" s="111"/>
      <c r="T33" s="111"/>
      <c r="U33" s="111"/>
      <c r="V33" s="111"/>
      <c r="W33" s="111"/>
      <c r="X33" s="111"/>
      <c r="Y33" s="111"/>
      <c r="Z33" s="111"/>
    </row>
    <row r="34" spans="1:26" ht="15.75" customHeight="1">
      <c r="A34" s="100" t="s">
        <v>137</v>
      </c>
      <c r="B34" s="103"/>
      <c r="C34" s="103"/>
      <c r="D34" s="401"/>
      <c r="E34" s="401"/>
      <c r="F34" s="401"/>
      <c r="G34" s="103"/>
      <c r="H34" s="103"/>
      <c r="I34" s="103"/>
      <c r="J34" s="103"/>
      <c r="K34" s="104">
        <f>+K9+K11+K17+K19+K21+K23+K26+K28</f>
        <v>1829128</v>
      </c>
    </row>
    <row r="35" spans="1:26" ht="15.75" customHeight="1">
      <c r="B35" s="175"/>
      <c r="C35" s="175"/>
      <c r="D35" s="175"/>
      <c r="E35" s="175"/>
      <c r="F35" s="175"/>
      <c r="G35" s="175"/>
      <c r="H35" s="175"/>
      <c r="I35" s="175"/>
    </row>
    <row r="36" spans="1:26" ht="15.75" customHeight="1">
      <c r="B36" s="175"/>
      <c r="C36" s="175"/>
      <c r="D36" s="175"/>
      <c r="E36" s="175"/>
      <c r="F36" s="175"/>
      <c r="G36" s="175"/>
      <c r="H36" s="175"/>
      <c r="I36" s="175"/>
    </row>
    <row r="37" spans="1:26" ht="15.75" customHeight="1">
      <c r="B37" s="175"/>
      <c r="C37" s="175"/>
      <c r="D37" s="175"/>
      <c r="E37" s="175"/>
      <c r="F37" s="175"/>
      <c r="G37" s="175"/>
      <c r="H37" s="175"/>
      <c r="I37" s="175"/>
    </row>
    <row r="38" spans="1:26" ht="15.75" customHeight="1">
      <c r="B38" s="175"/>
      <c r="C38" s="175"/>
      <c r="D38" s="175"/>
      <c r="E38" s="175"/>
      <c r="F38" s="175"/>
      <c r="G38" s="175"/>
      <c r="H38" s="175"/>
      <c r="I38" s="175"/>
    </row>
    <row r="39" spans="1:26" ht="15.75" customHeight="1">
      <c r="B39" s="175"/>
      <c r="C39" s="175"/>
      <c r="D39" s="175"/>
      <c r="E39" s="175"/>
      <c r="F39" s="175"/>
      <c r="G39" s="175"/>
      <c r="H39" s="175"/>
      <c r="I39" s="175"/>
    </row>
    <row r="40" spans="1:26" ht="15.75" customHeight="1">
      <c r="B40" s="175"/>
      <c r="C40" s="175"/>
      <c r="D40" s="175"/>
      <c r="E40" s="175"/>
      <c r="F40" s="175"/>
      <c r="G40" s="175"/>
      <c r="H40" s="175"/>
      <c r="I40" s="175"/>
    </row>
    <row r="41" spans="1:26" ht="15.75" customHeight="1">
      <c r="B41" s="175"/>
      <c r="C41" s="175"/>
      <c r="D41" s="175"/>
      <c r="E41" s="175"/>
      <c r="F41" s="175"/>
      <c r="G41" s="175"/>
      <c r="H41" s="175"/>
      <c r="I41" s="175"/>
    </row>
    <row r="42" spans="1:26" ht="15.75" customHeight="1">
      <c r="B42" s="175"/>
      <c r="C42" s="175"/>
      <c r="D42" s="175"/>
      <c r="E42" s="175"/>
      <c r="F42" s="175"/>
      <c r="G42" s="175"/>
      <c r="H42" s="175"/>
      <c r="I42" s="175"/>
    </row>
    <row r="43" spans="1:26" ht="15.75" customHeight="1">
      <c r="B43" s="175"/>
      <c r="C43" s="175"/>
      <c r="D43" s="175"/>
      <c r="E43" s="175"/>
      <c r="F43" s="175"/>
      <c r="G43" s="175"/>
      <c r="H43" s="175"/>
      <c r="I43" s="175"/>
    </row>
    <row r="44" spans="1:26" ht="15.75" customHeight="1">
      <c r="B44" s="175"/>
      <c r="C44" s="175"/>
      <c r="D44" s="175"/>
      <c r="E44" s="175"/>
      <c r="F44" s="175"/>
      <c r="G44" s="175"/>
      <c r="H44" s="175"/>
      <c r="I44" s="175"/>
    </row>
    <row r="45" spans="1:26" ht="15.75" customHeight="1">
      <c r="B45" s="175"/>
      <c r="C45" s="175"/>
      <c r="D45" s="175"/>
      <c r="E45" s="175"/>
      <c r="F45" s="175"/>
      <c r="G45" s="175"/>
      <c r="H45" s="175"/>
      <c r="I45" s="175"/>
    </row>
    <row r="46" spans="1:26" ht="15.75" customHeight="1">
      <c r="B46" s="175"/>
      <c r="C46" s="175"/>
      <c r="D46" s="175"/>
      <c r="E46" s="175"/>
      <c r="F46" s="175"/>
      <c r="G46" s="175"/>
      <c r="H46" s="175"/>
      <c r="I46" s="175"/>
    </row>
    <row r="47" spans="1:26" ht="15.75" customHeight="1">
      <c r="B47" s="175"/>
      <c r="C47" s="175"/>
      <c r="D47" s="175"/>
      <c r="E47" s="175"/>
      <c r="F47" s="175"/>
      <c r="G47" s="175"/>
      <c r="H47" s="175"/>
      <c r="I47" s="175"/>
    </row>
    <row r="48" spans="1:26" ht="15.75" customHeight="1">
      <c r="B48" s="175"/>
      <c r="C48" s="175"/>
      <c r="D48" s="175"/>
      <c r="E48" s="175"/>
      <c r="F48" s="175"/>
      <c r="G48" s="175"/>
      <c r="H48" s="175"/>
      <c r="I48" s="175"/>
    </row>
    <row r="49" spans="2:9" ht="15.75" customHeight="1">
      <c r="B49" s="175"/>
      <c r="C49" s="175"/>
      <c r="D49" s="175"/>
      <c r="E49" s="175"/>
      <c r="F49" s="175"/>
      <c r="G49" s="175"/>
      <c r="H49" s="175"/>
      <c r="I49" s="175"/>
    </row>
    <row r="50" spans="2:9" ht="15.75" customHeight="1">
      <c r="B50" s="175"/>
      <c r="C50" s="175"/>
      <c r="D50" s="175"/>
      <c r="E50" s="175"/>
      <c r="F50" s="175"/>
      <c r="G50" s="175"/>
      <c r="H50" s="175"/>
      <c r="I50" s="175"/>
    </row>
    <row r="51" spans="2:9" ht="15.75" customHeight="1">
      <c r="B51" s="175"/>
      <c r="C51" s="175"/>
      <c r="D51" s="175"/>
      <c r="E51" s="175"/>
      <c r="F51" s="175"/>
      <c r="G51" s="175"/>
      <c r="H51" s="175"/>
      <c r="I51" s="175"/>
    </row>
    <row r="52" spans="2:9" ht="15.75" customHeight="1">
      <c r="B52" s="175"/>
      <c r="C52" s="175"/>
      <c r="D52" s="175"/>
      <c r="E52" s="175"/>
      <c r="F52" s="175"/>
      <c r="G52" s="175"/>
      <c r="H52" s="175"/>
      <c r="I52" s="175"/>
    </row>
    <row r="53" spans="2:9" ht="15.75" customHeight="1">
      <c r="B53" s="175"/>
      <c r="C53" s="175"/>
      <c r="D53" s="175"/>
      <c r="E53" s="175"/>
      <c r="F53" s="175"/>
      <c r="G53" s="175"/>
      <c r="H53" s="175"/>
      <c r="I53" s="175"/>
    </row>
    <row r="54" spans="2:9" ht="15.75" customHeight="1">
      <c r="B54" s="175"/>
      <c r="C54" s="175"/>
      <c r="D54" s="175"/>
      <c r="E54" s="175"/>
      <c r="F54" s="175"/>
      <c r="G54" s="175"/>
      <c r="H54" s="175"/>
      <c r="I54" s="175"/>
    </row>
    <row r="55" spans="2:9" ht="15.75" customHeight="1">
      <c r="B55" s="175"/>
      <c r="C55" s="175"/>
      <c r="D55" s="175"/>
      <c r="E55" s="175"/>
      <c r="F55" s="175"/>
      <c r="G55" s="175"/>
      <c r="H55" s="175"/>
      <c r="I55" s="175"/>
    </row>
    <row r="56" spans="2:9" ht="15.75" customHeight="1">
      <c r="B56" s="175"/>
      <c r="C56" s="175"/>
      <c r="D56" s="175"/>
      <c r="E56" s="175"/>
      <c r="F56" s="175"/>
      <c r="G56" s="175"/>
      <c r="H56" s="175"/>
      <c r="I56" s="175"/>
    </row>
    <row r="57" spans="2:9" ht="15.75" customHeight="1">
      <c r="B57" s="175"/>
      <c r="C57" s="175"/>
      <c r="D57" s="175"/>
      <c r="E57" s="175"/>
      <c r="F57" s="175"/>
      <c r="G57" s="175"/>
      <c r="H57" s="175"/>
      <c r="I57" s="175"/>
    </row>
    <row r="58" spans="2:9" ht="15.75" customHeight="1">
      <c r="B58" s="175"/>
      <c r="C58" s="175"/>
      <c r="D58" s="175"/>
      <c r="E58" s="175"/>
      <c r="F58" s="175"/>
      <c r="G58" s="175"/>
      <c r="H58" s="175"/>
      <c r="I58" s="175"/>
    </row>
    <row r="59" spans="2:9" ht="15.75" customHeight="1">
      <c r="B59" s="175"/>
      <c r="C59" s="175"/>
      <c r="D59" s="175"/>
      <c r="E59" s="175"/>
      <c r="F59" s="175"/>
      <c r="G59" s="175"/>
      <c r="H59" s="175"/>
      <c r="I59" s="175"/>
    </row>
    <row r="60" spans="2:9" ht="15.75" customHeight="1">
      <c r="B60" s="175"/>
      <c r="C60" s="175"/>
      <c r="D60" s="175"/>
      <c r="E60" s="175"/>
      <c r="F60" s="175"/>
      <c r="G60" s="175"/>
      <c r="H60" s="175"/>
      <c r="I60" s="175"/>
    </row>
    <row r="61" spans="2:9" ht="15.75" customHeight="1">
      <c r="B61" s="175"/>
      <c r="C61" s="175"/>
      <c r="D61" s="175"/>
      <c r="E61" s="175"/>
      <c r="F61" s="175"/>
      <c r="G61" s="175"/>
      <c r="H61" s="175"/>
      <c r="I61" s="175"/>
    </row>
    <row r="62" spans="2:9" ht="15.75" customHeight="1">
      <c r="B62" s="175"/>
      <c r="C62" s="175"/>
      <c r="D62" s="175"/>
      <c r="E62" s="175"/>
      <c r="F62" s="175"/>
      <c r="G62" s="175"/>
      <c r="H62" s="175"/>
      <c r="I62" s="175"/>
    </row>
    <row r="63" spans="2:9" ht="15.75" customHeight="1">
      <c r="B63" s="175"/>
      <c r="C63" s="175"/>
      <c r="D63" s="175"/>
      <c r="E63" s="175"/>
      <c r="F63" s="175"/>
      <c r="G63" s="175"/>
      <c r="H63" s="175"/>
      <c r="I63" s="175"/>
    </row>
    <row r="64" spans="2:9" ht="15.75" customHeight="1">
      <c r="B64" s="175"/>
      <c r="C64" s="175"/>
      <c r="D64" s="175"/>
      <c r="E64" s="175"/>
      <c r="F64" s="175"/>
      <c r="G64" s="175"/>
      <c r="H64" s="175"/>
      <c r="I64" s="175"/>
    </row>
    <row r="65" spans="2:9" ht="15.75" customHeight="1">
      <c r="B65" s="175"/>
      <c r="C65" s="175"/>
      <c r="D65" s="175"/>
      <c r="E65" s="175"/>
      <c r="F65" s="175"/>
      <c r="G65" s="175"/>
      <c r="H65" s="175"/>
      <c r="I65" s="175"/>
    </row>
    <row r="66" spans="2:9" ht="15.75" customHeight="1">
      <c r="B66" s="175"/>
      <c r="C66" s="175"/>
      <c r="D66" s="175"/>
      <c r="E66" s="175"/>
      <c r="F66" s="175"/>
      <c r="G66" s="175"/>
      <c r="H66" s="175"/>
      <c r="I66" s="175"/>
    </row>
    <row r="67" spans="2:9" ht="15.75" customHeight="1">
      <c r="B67" s="175"/>
      <c r="C67" s="175"/>
      <c r="D67" s="175"/>
      <c r="E67" s="175"/>
      <c r="F67" s="175"/>
      <c r="G67" s="175"/>
      <c r="H67" s="175"/>
      <c r="I67" s="175"/>
    </row>
    <row r="68" spans="2:9" ht="15.75" customHeight="1">
      <c r="B68" s="175"/>
      <c r="C68" s="175"/>
      <c r="D68" s="175"/>
      <c r="E68" s="175"/>
      <c r="F68" s="175"/>
      <c r="G68" s="175"/>
      <c r="H68" s="175"/>
      <c r="I68" s="175"/>
    </row>
    <row r="69" spans="2:9" ht="15.75" customHeight="1">
      <c r="B69" s="175"/>
      <c r="C69" s="175"/>
      <c r="D69" s="175"/>
      <c r="E69" s="175"/>
      <c r="F69" s="175"/>
      <c r="G69" s="175"/>
      <c r="H69" s="175"/>
      <c r="I69" s="175"/>
    </row>
    <row r="70" spans="2:9" ht="15.75" customHeight="1">
      <c r="B70" s="175"/>
      <c r="C70" s="175"/>
      <c r="D70" s="175"/>
      <c r="E70" s="175"/>
      <c r="F70" s="175"/>
      <c r="G70" s="175"/>
      <c r="H70" s="175"/>
      <c r="I70" s="175"/>
    </row>
    <row r="71" spans="2:9" ht="15.75" customHeight="1">
      <c r="B71" s="175"/>
      <c r="C71" s="175"/>
      <c r="D71" s="175"/>
      <c r="E71" s="175"/>
      <c r="F71" s="175"/>
      <c r="G71" s="175"/>
      <c r="H71" s="175"/>
      <c r="I71" s="175"/>
    </row>
    <row r="72" spans="2:9" ht="15.75" customHeight="1">
      <c r="B72" s="175"/>
      <c r="C72" s="175"/>
      <c r="D72" s="175"/>
      <c r="E72" s="175"/>
      <c r="F72" s="175"/>
      <c r="G72" s="175"/>
      <c r="H72" s="175"/>
      <c r="I72" s="175"/>
    </row>
    <row r="73" spans="2:9" ht="15.75" customHeight="1">
      <c r="B73" s="175"/>
      <c r="C73" s="175"/>
      <c r="D73" s="175"/>
      <c r="E73" s="175"/>
      <c r="F73" s="175"/>
      <c r="G73" s="175"/>
      <c r="H73" s="175"/>
      <c r="I73" s="175"/>
    </row>
    <row r="74" spans="2:9" ht="15.75" customHeight="1">
      <c r="B74" s="175"/>
      <c r="C74" s="175"/>
      <c r="D74" s="175"/>
      <c r="E74" s="175"/>
      <c r="F74" s="175"/>
      <c r="G74" s="175"/>
      <c r="H74" s="175"/>
      <c r="I74" s="175"/>
    </row>
    <row r="75" spans="2:9" ht="15.75" customHeight="1">
      <c r="B75" s="175"/>
      <c r="C75" s="175"/>
      <c r="D75" s="175"/>
      <c r="E75" s="175"/>
      <c r="F75" s="175"/>
      <c r="G75" s="175"/>
      <c r="H75" s="175"/>
      <c r="I75" s="175"/>
    </row>
    <row r="76" spans="2:9" ht="15.75" customHeight="1">
      <c r="B76" s="175"/>
      <c r="C76" s="175"/>
      <c r="D76" s="175"/>
      <c r="E76" s="175"/>
      <c r="F76" s="175"/>
      <c r="G76" s="175"/>
      <c r="H76" s="175"/>
      <c r="I76" s="175"/>
    </row>
    <row r="77" spans="2:9" ht="15.75" customHeight="1">
      <c r="B77" s="175"/>
      <c r="C77" s="175"/>
      <c r="D77" s="175"/>
      <c r="E77" s="175"/>
      <c r="F77" s="175"/>
      <c r="G77" s="175"/>
      <c r="H77" s="175"/>
      <c r="I77" s="175"/>
    </row>
    <row r="78" spans="2:9" ht="15.75" customHeight="1">
      <c r="B78" s="175"/>
      <c r="C78" s="175"/>
      <c r="D78" s="175"/>
      <c r="E78" s="175"/>
      <c r="F78" s="175"/>
      <c r="G78" s="175"/>
      <c r="H78" s="175"/>
      <c r="I78" s="175"/>
    </row>
    <row r="79" spans="2:9" ht="15.75" customHeight="1">
      <c r="B79" s="175"/>
      <c r="C79" s="175"/>
      <c r="D79" s="175"/>
      <c r="E79" s="175"/>
      <c r="F79" s="175"/>
      <c r="G79" s="175"/>
      <c r="H79" s="175"/>
      <c r="I79" s="175"/>
    </row>
    <row r="80" spans="2:9" ht="15.75" customHeight="1">
      <c r="B80" s="175"/>
      <c r="C80" s="175"/>
      <c r="D80" s="175"/>
      <c r="E80" s="175"/>
      <c r="F80" s="175"/>
      <c r="G80" s="175"/>
      <c r="H80" s="175"/>
      <c r="I80" s="175"/>
    </row>
    <row r="81" spans="2:9" ht="15.75" customHeight="1">
      <c r="B81" s="175"/>
      <c r="C81" s="175"/>
      <c r="D81" s="175"/>
      <c r="E81" s="175"/>
      <c r="F81" s="175"/>
      <c r="G81" s="175"/>
      <c r="H81" s="175"/>
      <c r="I81" s="175"/>
    </row>
    <row r="82" spans="2:9" ht="15.75" customHeight="1">
      <c r="B82" s="175"/>
      <c r="C82" s="175"/>
      <c r="D82" s="175"/>
      <c r="E82" s="175"/>
      <c r="F82" s="175"/>
      <c r="G82" s="175"/>
      <c r="H82" s="175"/>
      <c r="I82" s="175"/>
    </row>
    <row r="83" spans="2:9" ht="15.75" customHeight="1">
      <c r="B83" s="175"/>
      <c r="C83" s="175"/>
      <c r="D83" s="175"/>
      <c r="E83" s="175"/>
      <c r="F83" s="175"/>
      <c r="G83" s="175"/>
      <c r="H83" s="175"/>
      <c r="I83" s="175"/>
    </row>
    <row r="84" spans="2:9" ht="15.75" customHeight="1">
      <c r="B84" s="175"/>
      <c r="C84" s="175"/>
      <c r="D84" s="175"/>
      <c r="E84" s="175"/>
      <c r="F84" s="175"/>
      <c r="G84" s="175"/>
      <c r="H84" s="175"/>
      <c r="I84" s="175"/>
    </row>
    <row r="85" spans="2:9" ht="15.75" customHeight="1">
      <c r="B85" s="175"/>
      <c r="C85" s="175"/>
      <c r="D85" s="175"/>
      <c r="E85" s="175"/>
      <c r="F85" s="175"/>
      <c r="G85" s="175"/>
      <c r="H85" s="175"/>
      <c r="I85" s="175"/>
    </row>
    <row r="86" spans="2:9" ht="15.75" customHeight="1">
      <c r="B86" s="175"/>
      <c r="C86" s="175"/>
      <c r="D86" s="175"/>
      <c r="E86" s="175"/>
      <c r="F86" s="175"/>
      <c r="G86" s="175"/>
      <c r="H86" s="175"/>
      <c r="I86" s="175"/>
    </row>
    <row r="87" spans="2:9" ht="15.75" customHeight="1">
      <c r="B87" s="175"/>
      <c r="C87" s="175"/>
      <c r="D87" s="175"/>
      <c r="E87" s="175"/>
      <c r="F87" s="175"/>
      <c r="G87" s="175"/>
      <c r="H87" s="175"/>
      <c r="I87" s="175"/>
    </row>
    <row r="88" spans="2:9" ht="15.75" customHeight="1">
      <c r="B88" s="175"/>
      <c r="C88" s="175"/>
      <c r="D88" s="175"/>
      <c r="E88" s="175"/>
      <c r="F88" s="175"/>
      <c r="G88" s="175"/>
      <c r="H88" s="175"/>
      <c r="I88" s="175"/>
    </row>
    <row r="89" spans="2:9" ht="15.75" customHeight="1">
      <c r="B89" s="175"/>
      <c r="C89" s="175"/>
      <c r="D89" s="175"/>
      <c r="E89" s="175"/>
      <c r="F89" s="175"/>
      <c r="G89" s="175"/>
      <c r="H89" s="175"/>
      <c r="I89" s="175"/>
    </row>
    <row r="90" spans="2:9" ht="15.75" customHeight="1">
      <c r="B90" s="175"/>
      <c r="C90" s="175"/>
      <c r="D90" s="175"/>
      <c r="E90" s="175"/>
      <c r="F90" s="175"/>
      <c r="G90" s="175"/>
      <c r="H90" s="175"/>
      <c r="I90" s="175"/>
    </row>
    <row r="91" spans="2:9" ht="15.75" customHeight="1">
      <c r="B91" s="175"/>
      <c r="C91" s="175"/>
      <c r="D91" s="175"/>
      <c r="E91" s="175"/>
      <c r="F91" s="175"/>
      <c r="G91" s="175"/>
      <c r="H91" s="175"/>
      <c r="I91" s="175"/>
    </row>
    <row r="92" spans="2:9" ht="15.75" customHeight="1">
      <c r="B92" s="175"/>
      <c r="C92" s="175"/>
      <c r="D92" s="175"/>
      <c r="E92" s="175"/>
      <c r="F92" s="175"/>
      <c r="G92" s="175"/>
      <c r="H92" s="175"/>
      <c r="I92" s="175"/>
    </row>
    <row r="93" spans="2:9" ht="15.75" customHeight="1">
      <c r="B93" s="175"/>
      <c r="C93" s="175"/>
      <c r="D93" s="175"/>
      <c r="E93" s="175"/>
      <c r="F93" s="175"/>
      <c r="G93" s="175"/>
      <c r="H93" s="175"/>
      <c r="I93" s="175"/>
    </row>
    <row r="94" spans="2:9" ht="15.75" customHeight="1">
      <c r="B94" s="175"/>
      <c r="C94" s="175"/>
      <c r="D94" s="175"/>
      <c r="E94" s="175"/>
      <c r="F94" s="175"/>
      <c r="G94" s="175"/>
      <c r="H94" s="175"/>
      <c r="I94" s="175"/>
    </row>
    <row r="95" spans="2:9" ht="15.75" customHeight="1">
      <c r="B95" s="175"/>
      <c r="C95" s="175"/>
      <c r="D95" s="175"/>
      <c r="E95" s="175"/>
      <c r="F95" s="175"/>
      <c r="G95" s="175"/>
      <c r="H95" s="175"/>
      <c r="I95" s="175"/>
    </row>
    <row r="96" spans="2:9" ht="15.75" customHeight="1">
      <c r="B96" s="175"/>
      <c r="C96" s="175"/>
      <c r="D96" s="175"/>
      <c r="E96" s="175"/>
      <c r="F96" s="175"/>
      <c r="G96" s="175"/>
      <c r="H96" s="175"/>
      <c r="I96" s="175"/>
    </row>
    <row r="97" spans="2:9" ht="15.75" customHeight="1">
      <c r="B97" s="175"/>
      <c r="C97" s="175"/>
      <c r="D97" s="175"/>
      <c r="E97" s="175"/>
      <c r="F97" s="175"/>
      <c r="G97" s="175"/>
      <c r="H97" s="175"/>
      <c r="I97" s="175"/>
    </row>
    <row r="98" spans="2:9" ht="15.75" customHeight="1">
      <c r="B98" s="175"/>
      <c r="C98" s="175"/>
      <c r="D98" s="175"/>
      <c r="E98" s="175"/>
      <c r="F98" s="175"/>
      <c r="G98" s="175"/>
      <c r="H98" s="175"/>
      <c r="I98" s="175"/>
    </row>
    <row r="99" spans="2:9" ht="15.75" customHeight="1">
      <c r="B99" s="175"/>
      <c r="C99" s="175"/>
      <c r="D99" s="175"/>
      <c r="E99" s="175"/>
      <c r="F99" s="175"/>
      <c r="G99" s="175"/>
      <c r="H99" s="175"/>
      <c r="I99" s="175"/>
    </row>
    <row r="100" spans="2:9" ht="15.75" customHeight="1">
      <c r="B100" s="175"/>
      <c r="C100" s="175"/>
      <c r="D100" s="175"/>
      <c r="E100" s="175"/>
      <c r="F100" s="175"/>
      <c r="G100" s="175"/>
      <c r="H100" s="175"/>
      <c r="I100" s="175"/>
    </row>
    <row r="101" spans="2:9" ht="15.75" customHeight="1">
      <c r="B101" s="175"/>
      <c r="C101" s="175"/>
      <c r="D101" s="175"/>
      <c r="E101" s="175"/>
      <c r="F101" s="175"/>
      <c r="G101" s="175"/>
      <c r="H101" s="175"/>
      <c r="I101" s="175"/>
    </row>
    <row r="102" spans="2:9" ht="15.75" customHeight="1">
      <c r="B102" s="175"/>
      <c r="C102" s="175"/>
      <c r="D102" s="175"/>
      <c r="E102" s="175"/>
      <c r="F102" s="175"/>
      <c r="G102" s="175"/>
      <c r="H102" s="175"/>
      <c r="I102" s="175"/>
    </row>
    <row r="103" spans="2:9" ht="15.75" customHeight="1">
      <c r="B103" s="175"/>
      <c r="C103" s="175"/>
      <c r="D103" s="175"/>
      <c r="E103" s="175"/>
      <c r="F103" s="175"/>
      <c r="G103" s="175"/>
      <c r="H103" s="175"/>
      <c r="I103" s="175"/>
    </row>
    <row r="104" spans="2:9" ht="15.75" customHeight="1">
      <c r="B104" s="175"/>
      <c r="C104" s="175"/>
      <c r="D104" s="175"/>
      <c r="E104" s="175"/>
      <c r="F104" s="175"/>
      <c r="G104" s="175"/>
      <c r="H104" s="175"/>
      <c r="I104" s="175"/>
    </row>
    <row r="105" spans="2:9" ht="15.75" customHeight="1">
      <c r="B105" s="175"/>
      <c r="C105" s="175"/>
      <c r="D105" s="175"/>
      <c r="E105" s="175"/>
      <c r="F105" s="175"/>
      <c r="G105" s="175"/>
      <c r="H105" s="175"/>
      <c r="I105" s="175"/>
    </row>
    <row r="106" spans="2:9" ht="15.75" customHeight="1">
      <c r="B106" s="175"/>
      <c r="C106" s="175"/>
      <c r="D106" s="175"/>
      <c r="E106" s="175"/>
      <c r="F106" s="175"/>
      <c r="G106" s="175"/>
      <c r="H106" s="175"/>
      <c r="I106" s="175"/>
    </row>
    <row r="107" spans="2:9" ht="15.75" customHeight="1">
      <c r="B107" s="175"/>
      <c r="C107" s="175"/>
      <c r="D107" s="175"/>
      <c r="E107" s="175"/>
      <c r="F107" s="175"/>
      <c r="G107" s="175"/>
      <c r="H107" s="175"/>
      <c r="I107" s="175"/>
    </row>
    <row r="108" spans="2:9" ht="15.75" customHeight="1">
      <c r="B108" s="175"/>
      <c r="C108" s="175"/>
      <c r="D108" s="175"/>
      <c r="E108" s="175"/>
      <c r="F108" s="175"/>
      <c r="G108" s="175"/>
      <c r="H108" s="175"/>
      <c r="I108" s="175"/>
    </row>
    <row r="109" spans="2:9" ht="15.75" customHeight="1">
      <c r="B109" s="175"/>
      <c r="C109" s="175"/>
      <c r="D109" s="175"/>
      <c r="E109" s="175"/>
      <c r="F109" s="175"/>
      <c r="G109" s="175"/>
      <c r="H109" s="175"/>
      <c r="I109" s="175"/>
    </row>
    <row r="110" spans="2:9" ht="15.75" customHeight="1">
      <c r="B110" s="175"/>
      <c r="C110" s="175"/>
      <c r="D110" s="175"/>
      <c r="E110" s="175"/>
      <c r="F110" s="175"/>
      <c r="G110" s="175"/>
      <c r="H110" s="175"/>
      <c r="I110" s="175"/>
    </row>
    <row r="111" spans="2:9" ht="15.75" customHeight="1">
      <c r="B111" s="175"/>
      <c r="C111" s="175"/>
      <c r="D111" s="175"/>
      <c r="E111" s="175"/>
      <c r="F111" s="175"/>
      <c r="G111" s="175"/>
      <c r="H111" s="175"/>
      <c r="I111" s="175"/>
    </row>
    <row r="112" spans="2:9" ht="15.75" customHeight="1">
      <c r="B112" s="175"/>
      <c r="C112" s="175"/>
      <c r="D112" s="175"/>
      <c r="E112" s="175"/>
      <c r="F112" s="175"/>
      <c r="G112" s="175"/>
      <c r="H112" s="175"/>
      <c r="I112" s="175"/>
    </row>
    <row r="113" spans="2:9" ht="15.75" customHeight="1">
      <c r="B113" s="175"/>
      <c r="C113" s="175"/>
      <c r="D113" s="175"/>
      <c r="E113" s="175"/>
      <c r="F113" s="175"/>
      <c r="G113" s="175"/>
      <c r="H113" s="175"/>
      <c r="I113" s="175"/>
    </row>
    <row r="114" spans="2:9" ht="15.75" customHeight="1">
      <c r="B114" s="175"/>
      <c r="C114" s="175"/>
      <c r="D114" s="175"/>
      <c r="E114" s="175"/>
      <c r="F114" s="175"/>
      <c r="G114" s="175"/>
      <c r="H114" s="175"/>
      <c r="I114" s="175"/>
    </row>
    <row r="115" spans="2:9" ht="15.75" customHeight="1">
      <c r="B115" s="175"/>
      <c r="C115" s="175"/>
      <c r="D115" s="175"/>
      <c r="E115" s="175"/>
      <c r="F115" s="175"/>
      <c r="G115" s="175"/>
      <c r="H115" s="175"/>
      <c r="I115" s="175"/>
    </row>
    <row r="116" spans="2:9" ht="15.75" customHeight="1">
      <c r="B116" s="175"/>
      <c r="C116" s="175"/>
      <c r="D116" s="175"/>
      <c r="E116" s="175"/>
      <c r="F116" s="175"/>
      <c r="G116" s="175"/>
      <c r="H116" s="175"/>
      <c r="I116" s="175"/>
    </row>
    <row r="117" spans="2:9" ht="15.75" customHeight="1">
      <c r="B117" s="175"/>
      <c r="C117" s="175"/>
      <c r="D117" s="175"/>
      <c r="E117" s="175"/>
      <c r="F117" s="175"/>
      <c r="G117" s="175"/>
      <c r="H117" s="175"/>
      <c r="I117" s="175"/>
    </row>
    <row r="118" spans="2:9" ht="15.75" customHeight="1">
      <c r="B118" s="175"/>
      <c r="C118" s="175"/>
      <c r="D118" s="175"/>
      <c r="E118" s="175"/>
      <c r="F118" s="175"/>
      <c r="G118" s="175"/>
      <c r="H118" s="175"/>
      <c r="I118" s="175"/>
    </row>
    <row r="119" spans="2:9" ht="15.75" customHeight="1">
      <c r="B119" s="175"/>
      <c r="C119" s="175"/>
      <c r="D119" s="175"/>
      <c r="E119" s="175"/>
      <c r="F119" s="175"/>
      <c r="G119" s="175"/>
      <c r="H119" s="175"/>
      <c r="I119" s="175"/>
    </row>
    <row r="120" spans="2:9" ht="15.75" customHeight="1">
      <c r="B120" s="175"/>
      <c r="C120" s="175"/>
      <c r="D120" s="175"/>
      <c r="E120" s="175"/>
      <c r="F120" s="175"/>
      <c r="G120" s="175"/>
      <c r="H120" s="175"/>
      <c r="I120" s="175"/>
    </row>
    <row r="121" spans="2:9" ht="15.75" customHeight="1">
      <c r="B121" s="175"/>
      <c r="C121" s="175"/>
      <c r="D121" s="175"/>
      <c r="E121" s="175"/>
      <c r="F121" s="175"/>
      <c r="G121" s="175"/>
      <c r="H121" s="175"/>
      <c r="I121" s="175"/>
    </row>
    <row r="122" spans="2:9" ht="15.75" customHeight="1">
      <c r="B122" s="175"/>
      <c r="C122" s="175"/>
      <c r="D122" s="175"/>
      <c r="E122" s="175"/>
      <c r="F122" s="175"/>
      <c r="G122" s="175"/>
      <c r="H122" s="175"/>
      <c r="I122" s="175"/>
    </row>
    <row r="123" spans="2:9" ht="15.75" customHeight="1">
      <c r="B123" s="175"/>
      <c r="C123" s="175"/>
      <c r="D123" s="175"/>
      <c r="E123" s="175"/>
      <c r="F123" s="175"/>
      <c r="G123" s="175"/>
      <c r="H123" s="175"/>
      <c r="I123" s="175"/>
    </row>
    <row r="124" spans="2:9" ht="15.75" customHeight="1">
      <c r="B124" s="175"/>
      <c r="C124" s="175"/>
      <c r="D124" s="175"/>
      <c r="E124" s="175"/>
      <c r="F124" s="175"/>
      <c r="G124" s="175"/>
      <c r="H124" s="175"/>
      <c r="I124" s="175"/>
    </row>
    <row r="125" spans="2:9" ht="15.75" customHeight="1">
      <c r="B125" s="175"/>
      <c r="C125" s="175"/>
      <c r="D125" s="175"/>
      <c r="E125" s="175"/>
      <c r="F125" s="175"/>
      <c r="G125" s="175"/>
      <c r="H125" s="175"/>
      <c r="I125" s="175"/>
    </row>
    <row r="126" spans="2:9" ht="15.75" customHeight="1">
      <c r="B126" s="175"/>
      <c r="C126" s="175"/>
      <c r="D126" s="175"/>
      <c r="E126" s="175"/>
      <c r="F126" s="175"/>
      <c r="G126" s="175"/>
      <c r="H126" s="175"/>
      <c r="I126" s="175"/>
    </row>
    <row r="127" spans="2:9" ht="15.75" customHeight="1">
      <c r="B127" s="175"/>
      <c r="C127" s="175"/>
      <c r="D127" s="175"/>
      <c r="E127" s="175"/>
      <c r="F127" s="175"/>
      <c r="G127" s="175"/>
      <c r="H127" s="175"/>
      <c r="I127" s="175"/>
    </row>
    <row r="128" spans="2:9" ht="15.75" customHeight="1">
      <c r="B128" s="175"/>
      <c r="C128" s="175"/>
      <c r="D128" s="175"/>
      <c r="E128" s="175"/>
      <c r="F128" s="175"/>
      <c r="G128" s="175"/>
      <c r="H128" s="175"/>
      <c r="I128" s="175"/>
    </row>
    <row r="129" spans="2:9" ht="15.75" customHeight="1">
      <c r="B129" s="175"/>
      <c r="C129" s="175"/>
      <c r="D129" s="175"/>
      <c r="E129" s="175"/>
      <c r="F129" s="175"/>
      <c r="G129" s="175"/>
      <c r="H129" s="175"/>
      <c r="I129" s="175"/>
    </row>
    <row r="130" spans="2:9" ht="15.75" customHeight="1">
      <c r="B130" s="175"/>
      <c r="C130" s="175"/>
      <c r="D130" s="175"/>
      <c r="E130" s="175"/>
      <c r="F130" s="175"/>
      <c r="G130" s="175"/>
      <c r="H130" s="175"/>
      <c r="I130" s="175"/>
    </row>
    <row r="131" spans="2:9" ht="15.75" customHeight="1">
      <c r="B131" s="175"/>
      <c r="C131" s="175"/>
      <c r="D131" s="175"/>
      <c r="E131" s="175"/>
      <c r="F131" s="175"/>
      <c r="G131" s="175"/>
      <c r="H131" s="175"/>
      <c r="I131" s="175"/>
    </row>
    <row r="132" spans="2:9" ht="15.75" customHeight="1">
      <c r="B132" s="175"/>
      <c r="C132" s="175"/>
      <c r="D132" s="175"/>
      <c r="E132" s="175"/>
      <c r="F132" s="175"/>
      <c r="G132" s="175"/>
      <c r="H132" s="175"/>
      <c r="I132" s="175"/>
    </row>
    <row r="133" spans="2:9" ht="15.75" customHeight="1">
      <c r="B133" s="175"/>
      <c r="C133" s="175"/>
      <c r="D133" s="175"/>
      <c r="E133" s="175"/>
      <c r="F133" s="175"/>
      <c r="G133" s="175"/>
      <c r="H133" s="175"/>
      <c r="I133" s="175"/>
    </row>
    <row r="134" spans="2:9" ht="15.75" customHeight="1">
      <c r="B134" s="175"/>
      <c r="C134" s="175"/>
      <c r="D134" s="175"/>
      <c r="E134" s="175"/>
      <c r="F134" s="175"/>
      <c r="G134" s="175"/>
      <c r="H134" s="175"/>
      <c r="I134" s="175"/>
    </row>
    <row r="135" spans="2:9" ht="15.75" customHeight="1">
      <c r="B135" s="175"/>
      <c r="C135" s="175"/>
      <c r="D135" s="175"/>
      <c r="E135" s="175"/>
      <c r="F135" s="175"/>
      <c r="G135" s="175"/>
      <c r="H135" s="175"/>
      <c r="I135" s="175"/>
    </row>
    <row r="136" spans="2:9" ht="15.75" customHeight="1">
      <c r="B136" s="175"/>
      <c r="C136" s="175"/>
      <c r="D136" s="175"/>
      <c r="E136" s="175"/>
      <c r="F136" s="175"/>
      <c r="G136" s="175"/>
      <c r="H136" s="175"/>
      <c r="I136" s="175"/>
    </row>
    <row r="137" spans="2:9" ht="15.75" customHeight="1">
      <c r="B137" s="175"/>
      <c r="C137" s="175"/>
      <c r="D137" s="175"/>
      <c r="E137" s="175"/>
      <c r="F137" s="175"/>
      <c r="G137" s="175"/>
      <c r="H137" s="175"/>
      <c r="I137" s="175"/>
    </row>
    <row r="138" spans="2:9" ht="15.75" customHeight="1">
      <c r="B138" s="175"/>
      <c r="C138" s="175"/>
      <c r="D138" s="175"/>
      <c r="E138" s="175"/>
      <c r="F138" s="175"/>
      <c r="G138" s="175"/>
      <c r="H138" s="175"/>
      <c r="I138" s="175"/>
    </row>
    <row r="139" spans="2:9" ht="15.75" customHeight="1">
      <c r="B139" s="175"/>
      <c r="C139" s="175"/>
      <c r="D139" s="175"/>
      <c r="E139" s="175"/>
      <c r="F139" s="175"/>
      <c r="G139" s="175"/>
      <c r="H139" s="175"/>
      <c r="I139" s="175"/>
    </row>
    <row r="140" spans="2:9" ht="15.75" customHeight="1">
      <c r="B140" s="175"/>
      <c r="C140" s="175"/>
      <c r="D140" s="175"/>
      <c r="E140" s="175"/>
      <c r="F140" s="175"/>
      <c r="G140" s="175"/>
      <c r="H140" s="175"/>
      <c r="I140" s="175"/>
    </row>
    <row r="141" spans="2:9" ht="15.75" customHeight="1">
      <c r="B141" s="175"/>
      <c r="C141" s="175"/>
      <c r="D141" s="175"/>
      <c r="E141" s="175"/>
      <c r="F141" s="175"/>
      <c r="G141" s="175"/>
      <c r="H141" s="175"/>
      <c r="I141" s="175"/>
    </row>
    <row r="142" spans="2:9" ht="15.75" customHeight="1">
      <c r="B142" s="175"/>
      <c r="C142" s="175"/>
      <c r="D142" s="175"/>
      <c r="E142" s="175"/>
      <c r="F142" s="175"/>
      <c r="G142" s="175"/>
      <c r="H142" s="175"/>
      <c r="I142" s="175"/>
    </row>
    <row r="143" spans="2:9" ht="15.75" customHeight="1">
      <c r="B143" s="175"/>
      <c r="C143" s="175"/>
      <c r="D143" s="175"/>
      <c r="E143" s="175"/>
      <c r="F143" s="175"/>
      <c r="G143" s="175"/>
      <c r="H143" s="175"/>
      <c r="I143" s="175"/>
    </row>
    <row r="144" spans="2:9" ht="15.75" customHeight="1">
      <c r="B144" s="175"/>
      <c r="C144" s="175"/>
      <c r="D144" s="175"/>
      <c r="E144" s="175"/>
      <c r="F144" s="175"/>
      <c r="G144" s="175"/>
      <c r="H144" s="175"/>
      <c r="I144" s="175"/>
    </row>
    <row r="145" spans="2:9" ht="15.75" customHeight="1">
      <c r="B145" s="175"/>
      <c r="C145" s="175"/>
      <c r="D145" s="175"/>
      <c r="E145" s="175"/>
      <c r="F145" s="175"/>
      <c r="G145" s="175"/>
      <c r="H145" s="175"/>
      <c r="I145" s="175"/>
    </row>
    <row r="146" spans="2:9" ht="15.75" customHeight="1">
      <c r="B146" s="175"/>
      <c r="C146" s="175"/>
      <c r="D146" s="175"/>
      <c r="E146" s="175"/>
      <c r="F146" s="175"/>
      <c r="G146" s="175"/>
      <c r="H146" s="175"/>
      <c r="I146" s="175"/>
    </row>
    <row r="147" spans="2:9" ht="15.75" customHeight="1">
      <c r="B147" s="175"/>
      <c r="C147" s="175"/>
      <c r="D147" s="175"/>
      <c r="E147" s="175"/>
      <c r="F147" s="175"/>
      <c r="G147" s="175"/>
      <c r="H147" s="175"/>
      <c r="I147" s="175"/>
    </row>
    <row r="148" spans="2:9" ht="15.75" customHeight="1">
      <c r="B148" s="175"/>
      <c r="C148" s="175"/>
      <c r="D148" s="175"/>
      <c r="E148" s="175"/>
      <c r="F148" s="175"/>
      <c r="G148" s="175"/>
      <c r="H148" s="175"/>
      <c r="I148" s="175"/>
    </row>
    <row r="149" spans="2:9" ht="15.75" customHeight="1">
      <c r="B149" s="175"/>
      <c r="C149" s="175"/>
      <c r="D149" s="175"/>
      <c r="E149" s="175"/>
      <c r="F149" s="175"/>
      <c r="G149" s="175"/>
      <c r="H149" s="175"/>
      <c r="I149" s="175"/>
    </row>
    <row r="150" spans="2:9" ht="15.75" customHeight="1">
      <c r="B150" s="175"/>
      <c r="C150" s="175"/>
      <c r="D150" s="175"/>
      <c r="E150" s="175"/>
      <c r="F150" s="175"/>
      <c r="G150" s="175"/>
      <c r="H150" s="175"/>
      <c r="I150" s="175"/>
    </row>
    <row r="151" spans="2:9" ht="15.75" customHeight="1">
      <c r="B151" s="175"/>
      <c r="C151" s="175"/>
      <c r="D151" s="175"/>
      <c r="E151" s="175"/>
      <c r="F151" s="175"/>
      <c r="G151" s="175"/>
      <c r="H151" s="175"/>
      <c r="I151" s="175"/>
    </row>
    <row r="152" spans="2:9" ht="15.75" customHeight="1">
      <c r="B152" s="175"/>
      <c r="C152" s="175"/>
      <c r="D152" s="175"/>
      <c r="E152" s="175"/>
      <c r="F152" s="175"/>
      <c r="G152" s="175"/>
      <c r="H152" s="175"/>
      <c r="I152" s="175"/>
    </row>
    <row r="153" spans="2:9" ht="15.75" customHeight="1">
      <c r="B153" s="175"/>
      <c r="C153" s="175"/>
      <c r="D153" s="175"/>
      <c r="E153" s="175"/>
      <c r="F153" s="175"/>
      <c r="G153" s="175"/>
      <c r="H153" s="175"/>
      <c r="I153" s="175"/>
    </row>
    <row r="154" spans="2:9" ht="15.75" customHeight="1">
      <c r="B154" s="175"/>
      <c r="C154" s="175"/>
      <c r="D154" s="175"/>
      <c r="E154" s="175"/>
      <c r="F154" s="175"/>
      <c r="G154" s="175"/>
      <c r="H154" s="175"/>
      <c r="I154" s="175"/>
    </row>
    <row r="155" spans="2:9" ht="15.75" customHeight="1">
      <c r="B155" s="175"/>
      <c r="C155" s="175"/>
      <c r="D155" s="175"/>
      <c r="E155" s="175"/>
      <c r="F155" s="175"/>
      <c r="G155" s="175"/>
      <c r="H155" s="175"/>
      <c r="I155" s="175"/>
    </row>
    <row r="156" spans="2:9" ht="15.75" customHeight="1">
      <c r="B156" s="175"/>
      <c r="C156" s="175"/>
      <c r="D156" s="175"/>
      <c r="E156" s="175"/>
      <c r="F156" s="175"/>
      <c r="G156" s="175"/>
      <c r="H156" s="175"/>
      <c r="I156" s="175"/>
    </row>
    <row r="157" spans="2:9" ht="15.75" customHeight="1">
      <c r="B157" s="175"/>
      <c r="C157" s="175"/>
      <c r="D157" s="175"/>
      <c r="E157" s="175"/>
      <c r="F157" s="175"/>
      <c r="G157" s="175"/>
      <c r="H157" s="175"/>
      <c r="I157" s="175"/>
    </row>
    <row r="158" spans="2:9" ht="15.75" customHeight="1">
      <c r="B158" s="175"/>
      <c r="C158" s="175"/>
      <c r="D158" s="175"/>
      <c r="E158" s="175"/>
      <c r="F158" s="175"/>
      <c r="G158" s="175"/>
      <c r="H158" s="175"/>
      <c r="I158" s="175"/>
    </row>
    <row r="159" spans="2:9" ht="15.75" customHeight="1">
      <c r="B159" s="175"/>
      <c r="C159" s="175"/>
      <c r="D159" s="175"/>
      <c r="E159" s="175"/>
      <c r="F159" s="175"/>
      <c r="G159" s="175"/>
      <c r="H159" s="175"/>
      <c r="I159" s="175"/>
    </row>
    <row r="160" spans="2:9" ht="15.75" customHeight="1">
      <c r="B160" s="175"/>
      <c r="C160" s="175"/>
      <c r="D160" s="175"/>
      <c r="E160" s="175"/>
      <c r="F160" s="175"/>
      <c r="G160" s="175"/>
      <c r="H160" s="175"/>
      <c r="I160" s="175"/>
    </row>
    <row r="161" spans="2:9" ht="15.75" customHeight="1">
      <c r="B161" s="175"/>
      <c r="C161" s="175"/>
      <c r="D161" s="175"/>
      <c r="E161" s="175"/>
      <c r="F161" s="175"/>
      <c r="G161" s="175"/>
      <c r="H161" s="175"/>
      <c r="I161" s="175"/>
    </row>
    <row r="162" spans="2:9" ht="15.75" customHeight="1">
      <c r="B162" s="175"/>
      <c r="C162" s="175"/>
      <c r="D162" s="175"/>
      <c r="E162" s="175"/>
      <c r="F162" s="175"/>
      <c r="G162" s="175"/>
      <c r="H162" s="175"/>
      <c r="I162" s="175"/>
    </row>
    <row r="163" spans="2:9" ht="15.75" customHeight="1">
      <c r="B163" s="175"/>
      <c r="C163" s="175"/>
      <c r="D163" s="175"/>
      <c r="E163" s="175"/>
      <c r="F163" s="175"/>
      <c r="G163" s="175"/>
      <c r="H163" s="175"/>
      <c r="I163" s="175"/>
    </row>
    <row r="164" spans="2:9" ht="15.75" customHeight="1">
      <c r="B164" s="175"/>
      <c r="C164" s="175"/>
      <c r="D164" s="175"/>
      <c r="E164" s="175"/>
      <c r="F164" s="175"/>
      <c r="G164" s="175"/>
      <c r="H164" s="175"/>
      <c r="I164" s="175"/>
    </row>
    <row r="165" spans="2:9" ht="15.75" customHeight="1">
      <c r="B165" s="175"/>
      <c r="C165" s="175"/>
      <c r="D165" s="175"/>
      <c r="E165" s="175"/>
      <c r="F165" s="175"/>
      <c r="G165" s="175"/>
      <c r="H165" s="175"/>
      <c r="I165" s="175"/>
    </row>
    <row r="166" spans="2:9" ht="15.75" customHeight="1">
      <c r="B166" s="175"/>
      <c r="C166" s="175"/>
      <c r="D166" s="175"/>
      <c r="E166" s="175"/>
      <c r="F166" s="175"/>
      <c r="G166" s="175"/>
      <c r="H166" s="175"/>
      <c r="I166" s="175"/>
    </row>
    <row r="167" spans="2:9" ht="15.75" customHeight="1">
      <c r="B167" s="175"/>
      <c r="C167" s="175"/>
      <c r="D167" s="175"/>
      <c r="E167" s="175"/>
      <c r="F167" s="175"/>
      <c r="G167" s="175"/>
      <c r="H167" s="175"/>
      <c r="I167" s="175"/>
    </row>
    <row r="168" spans="2:9" ht="15.75" customHeight="1">
      <c r="B168" s="175"/>
      <c r="C168" s="175"/>
      <c r="D168" s="175"/>
      <c r="E168" s="175"/>
      <c r="F168" s="175"/>
      <c r="G168" s="175"/>
      <c r="H168" s="175"/>
      <c r="I168" s="175"/>
    </row>
    <row r="169" spans="2:9" ht="15.75" customHeight="1">
      <c r="B169" s="175"/>
      <c r="C169" s="175"/>
      <c r="D169" s="175"/>
      <c r="E169" s="175"/>
      <c r="F169" s="175"/>
      <c r="G169" s="175"/>
      <c r="H169" s="175"/>
      <c r="I169" s="175"/>
    </row>
    <row r="170" spans="2:9" ht="15.75" customHeight="1">
      <c r="B170" s="175"/>
      <c r="C170" s="175"/>
      <c r="D170" s="175"/>
      <c r="E170" s="175"/>
      <c r="F170" s="175"/>
      <c r="G170" s="175"/>
      <c r="H170" s="175"/>
      <c r="I170" s="175"/>
    </row>
    <row r="171" spans="2:9" ht="15.75" customHeight="1">
      <c r="B171" s="175"/>
      <c r="C171" s="175"/>
      <c r="D171" s="175"/>
      <c r="E171" s="175"/>
      <c r="F171" s="175"/>
      <c r="G171" s="175"/>
      <c r="H171" s="175"/>
      <c r="I171" s="175"/>
    </row>
    <row r="172" spans="2:9" ht="15.75" customHeight="1">
      <c r="B172" s="175"/>
      <c r="C172" s="175"/>
      <c r="D172" s="175"/>
      <c r="E172" s="175"/>
      <c r="F172" s="175"/>
      <c r="G172" s="175"/>
      <c r="H172" s="175"/>
      <c r="I172" s="175"/>
    </row>
    <row r="173" spans="2:9" ht="15.75" customHeight="1">
      <c r="B173" s="175"/>
      <c r="C173" s="175"/>
      <c r="D173" s="175"/>
      <c r="E173" s="175"/>
      <c r="F173" s="175"/>
      <c r="G173" s="175"/>
      <c r="H173" s="175"/>
      <c r="I173" s="175"/>
    </row>
    <row r="174" spans="2:9" ht="15.75" customHeight="1">
      <c r="B174" s="175"/>
      <c r="C174" s="175"/>
      <c r="D174" s="175"/>
      <c r="E174" s="175"/>
      <c r="F174" s="175"/>
      <c r="G174" s="175"/>
      <c r="H174" s="175"/>
      <c r="I174" s="175"/>
    </row>
    <row r="175" spans="2:9" ht="15.75" customHeight="1">
      <c r="B175" s="175"/>
      <c r="C175" s="175"/>
      <c r="D175" s="175"/>
      <c r="E175" s="175"/>
      <c r="F175" s="175"/>
      <c r="G175" s="175"/>
      <c r="H175" s="175"/>
      <c r="I175" s="175"/>
    </row>
    <row r="176" spans="2:9" ht="15.75" customHeight="1">
      <c r="B176" s="175"/>
      <c r="C176" s="175"/>
      <c r="D176" s="175"/>
      <c r="E176" s="175"/>
      <c r="F176" s="175"/>
      <c r="G176" s="175"/>
      <c r="H176" s="175"/>
      <c r="I176" s="175"/>
    </row>
    <row r="177" spans="2:9" ht="15.75" customHeight="1">
      <c r="B177" s="175"/>
      <c r="C177" s="175"/>
      <c r="D177" s="175"/>
      <c r="E177" s="175"/>
      <c r="F177" s="175"/>
      <c r="G177" s="175"/>
      <c r="H177" s="175"/>
      <c r="I177" s="175"/>
    </row>
    <row r="178" spans="2:9" ht="15.75" customHeight="1">
      <c r="B178" s="175"/>
      <c r="C178" s="175"/>
      <c r="D178" s="175"/>
      <c r="E178" s="175"/>
      <c r="F178" s="175"/>
      <c r="G178" s="175"/>
      <c r="H178" s="175"/>
      <c r="I178" s="175"/>
    </row>
    <row r="179" spans="2:9" ht="15.75" customHeight="1">
      <c r="B179" s="175"/>
      <c r="C179" s="175"/>
      <c r="D179" s="175"/>
      <c r="E179" s="175"/>
      <c r="F179" s="175"/>
      <c r="G179" s="175"/>
      <c r="H179" s="175"/>
      <c r="I179" s="175"/>
    </row>
    <row r="180" spans="2:9" ht="15.75" customHeight="1">
      <c r="B180" s="175"/>
      <c r="C180" s="175"/>
      <c r="D180" s="175"/>
      <c r="E180" s="175"/>
      <c r="F180" s="175"/>
      <c r="G180" s="175"/>
      <c r="H180" s="175"/>
      <c r="I180" s="175"/>
    </row>
    <row r="181" spans="2:9" ht="15.75" customHeight="1">
      <c r="B181" s="175"/>
      <c r="C181" s="175"/>
      <c r="D181" s="175"/>
      <c r="E181" s="175"/>
      <c r="F181" s="175"/>
      <c r="G181" s="175"/>
      <c r="H181" s="175"/>
      <c r="I181" s="175"/>
    </row>
    <row r="182" spans="2:9" ht="15.75" customHeight="1">
      <c r="B182" s="175"/>
      <c r="C182" s="175"/>
      <c r="D182" s="175"/>
      <c r="E182" s="175"/>
      <c r="F182" s="175"/>
      <c r="G182" s="175"/>
      <c r="H182" s="175"/>
      <c r="I182" s="175"/>
    </row>
    <row r="183" spans="2:9" ht="15.75" customHeight="1">
      <c r="B183" s="175"/>
      <c r="C183" s="175"/>
      <c r="D183" s="175"/>
      <c r="E183" s="175"/>
      <c r="F183" s="175"/>
      <c r="G183" s="175"/>
      <c r="H183" s="175"/>
      <c r="I183" s="175"/>
    </row>
    <row r="184" spans="2:9" ht="15.75" customHeight="1">
      <c r="B184" s="175"/>
      <c r="C184" s="175"/>
      <c r="D184" s="175"/>
      <c r="E184" s="175"/>
      <c r="F184" s="175"/>
      <c r="G184" s="175"/>
      <c r="H184" s="175"/>
      <c r="I184" s="175"/>
    </row>
    <row r="185" spans="2:9" ht="15.75" customHeight="1">
      <c r="B185" s="175"/>
      <c r="C185" s="175"/>
      <c r="D185" s="175"/>
      <c r="E185" s="175"/>
      <c r="F185" s="175"/>
      <c r="G185" s="175"/>
      <c r="H185" s="175"/>
      <c r="I185" s="175"/>
    </row>
    <row r="186" spans="2:9" ht="15.75" customHeight="1">
      <c r="B186" s="175"/>
      <c r="C186" s="175"/>
      <c r="D186" s="175"/>
      <c r="E186" s="175"/>
      <c r="F186" s="175"/>
      <c r="G186" s="175"/>
      <c r="H186" s="175"/>
      <c r="I186" s="175"/>
    </row>
    <row r="187" spans="2:9" ht="15.75" customHeight="1">
      <c r="B187" s="175"/>
      <c r="C187" s="175"/>
      <c r="D187" s="175"/>
      <c r="E187" s="175"/>
      <c r="F187" s="175"/>
      <c r="G187" s="175"/>
      <c r="H187" s="175"/>
      <c r="I187" s="175"/>
    </row>
    <row r="188" spans="2:9" ht="15.75" customHeight="1">
      <c r="B188" s="175"/>
      <c r="C188" s="175"/>
      <c r="D188" s="175"/>
      <c r="E188" s="175"/>
      <c r="F188" s="175"/>
      <c r="G188" s="175"/>
      <c r="H188" s="175"/>
      <c r="I188" s="175"/>
    </row>
    <row r="189" spans="2:9" ht="15.75" customHeight="1">
      <c r="B189" s="175"/>
      <c r="C189" s="175"/>
      <c r="D189" s="175"/>
      <c r="E189" s="175"/>
      <c r="F189" s="175"/>
      <c r="G189" s="175"/>
      <c r="H189" s="175"/>
      <c r="I189" s="175"/>
    </row>
    <row r="190" spans="2:9" ht="15.75" customHeight="1">
      <c r="B190" s="175"/>
      <c r="C190" s="175"/>
      <c r="D190" s="175"/>
      <c r="E190" s="175"/>
      <c r="F190" s="175"/>
      <c r="G190" s="175"/>
      <c r="H190" s="175"/>
      <c r="I190" s="175"/>
    </row>
    <row r="191" spans="2:9" ht="15.75" customHeight="1">
      <c r="B191" s="175"/>
      <c r="C191" s="175"/>
      <c r="D191" s="175"/>
      <c r="E191" s="175"/>
      <c r="F191" s="175"/>
      <c r="G191" s="175"/>
      <c r="H191" s="175"/>
      <c r="I191" s="175"/>
    </row>
    <row r="192" spans="2:9" ht="15.75" customHeight="1">
      <c r="B192" s="175"/>
      <c r="C192" s="175"/>
      <c r="D192" s="175"/>
      <c r="E192" s="175"/>
      <c r="F192" s="175"/>
      <c r="G192" s="175"/>
      <c r="H192" s="175"/>
      <c r="I192" s="175"/>
    </row>
    <row r="193" spans="2:9" ht="15.75" customHeight="1">
      <c r="B193" s="175"/>
      <c r="C193" s="175"/>
      <c r="D193" s="175"/>
      <c r="E193" s="175"/>
      <c r="F193" s="175"/>
      <c r="G193" s="175"/>
      <c r="H193" s="175"/>
      <c r="I193" s="175"/>
    </row>
    <row r="194" spans="2:9" ht="15.75" customHeight="1">
      <c r="B194" s="175"/>
      <c r="C194" s="175"/>
      <c r="D194" s="175"/>
      <c r="E194" s="175"/>
      <c r="F194" s="175"/>
      <c r="G194" s="175"/>
      <c r="H194" s="175"/>
      <c r="I194" s="175"/>
    </row>
    <row r="195" spans="2:9" ht="15.75" customHeight="1">
      <c r="B195" s="175"/>
      <c r="C195" s="175"/>
      <c r="D195" s="175"/>
      <c r="E195" s="175"/>
      <c r="F195" s="175"/>
      <c r="G195" s="175"/>
      <c r="H195" s="175"/>
      <c r="I195" s="175"/>
    </row>
    <row r="196" spans="2:9" ht="15.75" customHeight="1">
      <c r="B196" s="175"/>
      <c r="C196" s="175"/>
      <c r="D196" s="175"/>
      <c r="E196" s="175"/>
      <c r="F196" s="175"/>
      <c r="G196" s="175"/>
      <c r="H196" s="175"/>
      <c r="I196" s="175"/>
    </row>
    <row r="197" spans="2:9" ht="15.75" customHeight="1">
      <c r="B197" s="175"/>
      <c r="C197" s="175"/>
      <c r="D197" s="175"/>
      <c r="E197" s="175"/>
      <c r="F197" s="175"/>
      <c r="G197" s="175"/>
      <c r="H197" s="175"/>
      <c r="I197" s="175"/>
    </row>
    <row r="198" spans="2:9" ht="15.75" customHeight="1">
      <c r="B198" s="175"/>
      <c r="C198" s="175"/>
      <c r="D198" s="175"/>
      <c r="E198" s="175"/>
      <c r="F198" s="175"/>
      <c r="G198" s="175"/>
      <c r="H198" s="175"/>
      <c r="I198" s="175"/>
    </row>
    <row r="199" spans="2:9" ht="15.75" customHeight="1">
      <c r="B199" s="175"/>
      <c r="C199" s="175"/>
      <c r="D199" s="175"/>
      <c r="E199" s="175"/>
      <c r="F199" s="175"/>
      <c r="G199" s="175"/>
      <c r="H199" s="175"/>
      <c r="I199" s="175"/>
    </row>
    <row r="200" spans="2:9" ht="15.75" customHeight="1">
      <c r="B200" s="175"/>
      <c r="C200" s="175"/>
      <c r="D200" s="175"/>
      <c r="E200" s="175"/>
      <c r="F200" s="175"/>
      <c r="G200" s="175"/>
      <c r="H200" s="175"/>
      <c r="I200" s="175"/>
    </row>
    <row r="201" spans="2:9" ht="15.75" customHeight="1">
      <c r="B201" s="175"/>
      <c r="C201" s="175"/>
      <c r="D201" s="175"/>
      <c r="E201" s="175"/>
      <c r="F201" s="175"/>
      <c r="G201" s="175"/>
      <c r="H201" s="175"/>
      <c r="I201" s="175"/>
    </row>
    <row r="202" spans="2:9" ht="15.75" customHeight="1">
      <c r="B202" s="175"/>
      <c r="C202" s="175"/>
      <c r="D202" s="175"/>
      <c r="E202" s="175"/>
      <c r="F202" s="175"/>
      <c r="G202" s="175"/>
      <c r="H202" s="175"/>
      <c r="I202" s="175"/>
    </row>
    <row r="203" spans="2:9" ht="15.75" customHeight="1">
      <c r="B203" s="175"/>
      <c r="C203" s="175"/>
      <c r="D203" s="175"/>
      <c r="E203" s="175"/>
      <c r="F203" s="175"/>
      <c r="G203" s="175"/>
      <c r="H203" s="175"/>
      <c r="I203" s="175"/>
    </row>
    <row r="204" spans="2:9" ht="15.75" customHeight="1">
      <c r="B204" s="175"/>
      <c r="C204" s="175"/>
      <c r="D204" s="175"/>
      <c r="E204" s="175"/>
      <c r="F204" s="175"/>
      <c r="G204" s="175"/>
      <c r="H204" s="175"/>
      <c r="I204" s="175"/>
    </row>
    <row r="205" spans="2:9" ht="15.75" customHeight="1">
      <c r="B205" s="175"/>
      <c r="C205" s="175"/>
      <c r="D205" s="175"/>
      <c r="E205" s="175"/>
      <c r="F205" s="175"/>
      <c r="G205" s="175"/>
      <c r="H205" s="175"/>
      <c r="I205" s="175"/>
    </row>
    <row r="206" spans="2:9" ht="15.75" customHeight="1">
      <c r="B206" s="175"/>
      <c r="C206" s="175"/>
      <c r="D206" s="175"/>
      <c r="E206" s="175"/>
      <c r="F206" s="175"/>
      <c r="G206" s="175"/>
      <c r="H206" s="175"/>
      <c r="I206" s="175"/>
    </row>
    <row r="207" spans="2:9" ht="15.75" customHeight="1">
      <c r="B207" s="175"/>
      <c r="C207" s="175"/>
      <c r="D207" s="175"/>
      <c r="E207" s="175"/>
      <c r="F207" s="175"/>
      <c r="G207" s="175"/>
      <c r="H207" s="175"/>
      <c r="I207" s="175"/>
    </row>
    <row r="208" spans="2:9" ht="15.75" customHeight="1">
      <c r="B208" s="175"/>
      <c r="C208" s="175"/>
      <c r="D208" s="175"/>
      <c r="E208" s="175"/>
      <c r="F208" s="175"/>
      <c r="G208" s="175"/>
      <c r="H208" s="175"/>
      <c r="I208" s="175"/>
    </row>
    <row r="209" spans="2:9" ht="15.75" customHeight="1">
      <c r="B209" s="175"/>
      <c r="C209" s="175"/>
      <c r="D209" s="175"/>
      <c r="E209" s="175"/>
      <c r="F209" s="175"/>
      <c r="G209" s="175"/>
      <c r="H209" s="175"/>
      <c r="I209" s="175"/>
    </row>
    <row r="210" spans="2:9" ht="15.75" customHeight="1">
      <c r="B210" s="175"/>
      <c r="C210" s="175"/>
      <c r="D210" s="175"/>
      <c r="E210" s="175"/>
      <c r="F210" s="175"/>
      <c r="G210" s="175"/>
      <c r="H210" s="175"/>
      <c r="I210" s="175"/>
    </row>
    <row r="211" spans="2:9" ht="15.75" customHeight="1">
      <c r="B211" s="175"/>
      <c r="C211" s="175"/>
      <c r="D211" s="175"/>
      <c r="E211" s="175"/>
      <c r="F211" s="175"/>
      <c r="G211" s="175"/>
      <c r="H211" s="175"/>
      <c r="I211" s="175"/>
    </row>
    <row r="212" spans="2:9" ht="15.75" customHeight="1">
      <c r="B212" s="175"/>
      <c r="C212" s="175"/>
      <c r="D212" s="175"/>
      <c r="E212" s="175"/>
      <c r="F212" s="175"/>
      <c r="G212" s="175"/>
      <c r="H212" s="175"/>
      <c r="I212" s="175"/>
    </row>
    <row r="213" spans="2:9" ht="15.75" customHeight="1">
      <c r="B213" s="175"/>
      <c r="C213" s="175"/>
      <c r="D213" s="175"/>
      <c r="E213" s="175"/>
      <c r="F213" s="175"/>
      <c r="G213" s="175"/>
      <c r="H213" s="175"/>
      <c r="I213" s="175"/>
    </row>
    <row r="214" spans="2:9" ht="15.75" customHeight="1">
      <c r="B214" s="175"/>
      <c r="C214" s="175"/>
      <c r="D214" s="175"/>
      <c r="E214" s="175"/>
      <c r="F214" s="175"/>
      <c r="G214" s="175"/>
      <c r="H214" s="175"/>
      <c r="I214" s="175"/>
    </row>
    <row r="215" spans="2:9" ht="15.75" customHeight="1">
      <c r="B215" s="175"/>
      <c r="C215" s="175"/>
      <c r="D215" s="175"/>
      <c r="E215" s="175"/>
      <c r="F215" s="175"/>
      <c r="G215" s="175"/>
      <c r="H215" s="175"/>
      <c r="I215" s="175"/>
    </row>
    <row r="216" spans="2:9" ht="15.75" customHeight="1">
      <c r="B216" s="175"/>
      <c r="C216" s="175"/>
      <c r="D216" s="175"/>
      <c r="E216" s="175"/>
      <c r="F216" s="175"/>
      <c r="G216" s="175"/>
      <c r="H216" s="175"/>
      <c r="I216" s="175"/>
    </row>
    <row r="217" spans="2:9" ht="15.75" customHeight="1">
      <c r="B217" s="175"/>
      <c r="C217" s="175"/>
      <c r="D217" s="175"/>
      <c r="E217" s="175"/>
      <c r="F217" s="175"/>
      <c r="G217" s="175"/>
      <c r="H217" s="175"/>
      <c r="I217" s="175"/>
    </row>
    <row r="218" spans="2:9" ht="15.75" customHeight="1">
      <c r="B218" s="175"/>
      <c r="C218" s="175"/>
      <c r="D218" s="175"/>
      <c r="E218" s="175"/>
      <c r="F218" s="175"/>
      <c r="G218" s="175"/>
      <c r="H218" s="175"/>
      <c r="I218" s="175"/>
    </row>
    <row r="219" spans="2:9" ht="15.75" customHeight="1">
      <c r="B219" s="175"/>
      <c r="C219" s="175"/>
      <c r="D219" s="175"/>
      <c r="E219" s="175"/>
      <c r="F219" s="175"/>
      <c r="G219" s="175"/>
      <c r="H219" s="175"/>
      <c r="I219" s="175"/>
    </row>
    <row r="220" spans="2:9" ht="15.75" customHeight="1">
      <c r="B220" s="175"/>
      <c r="C220" s="175"/>
      <c r="D220" s="175"/>
      <c r="E220" s="175"/>
      <c r="F220" s="175"/>
      <c r="G220" s="175"/>
      <c r="H220" s="175"/>
      <c r="I220" s="175"/>
    </row>
    <row r="221" spans="2:9" ht="15.75" customHeight="1">
      <c r="B221" s="175"/>
      <c r="C221" s="175"/>
      <c r="D221" s="175"/>
      <c r="E221" s="175"/>
      <c r="F221" s="175"/>
      <c r="G221" s="175"/>
      <c r="H221" s="175"/>
      <c r="I221" s="175"/>
    </row>
    <row r="222" spans="2:9" ht="15.75" customHeight="1">
      <c r="B222" s="175"/>
      <c r="C222" s="175"/>
      <c r="D222" s="175"/>
      <c r="E222" s="175"/>
      <c r="F222" s="175"/>
      <c r="G222" s="175"/>
      <c r="H222" s="175"/>
      <c r="I222" s="175"/>
    </row>
    <row r="223" spans="2:9" ht="15.75" customHeight="1">
      <c r="B223" s="175"/>
      <c r="C223" s="175"/>
      <c r="D223" s="175"/>
      <c r="E223" s="175"/>
      <c r="F223" s="175"/>
      <c r="G223" s="175"/>
      <c r="H223" s="175"/>
      <c r="I223" s="175"/>
    </row>
    <row r="224" spans="2:9" ht="15.75" customHeight="1">
      <c r="B224" s="175"/>
      <c r="C224" s="175"/>
      <c r="D224" s="175"/>
      <c r="E224" s="175"/>
      <c r="F224" s="175"/>
      <c r="G224" s="175"/>
      <c r="H224" s="175"/>
      <c r="I224" s="175"/>
    </row>
    <row r="225" spans="2:9" ht="15.75" customHeight="1">
      <c r="B225" s="175"/>
      <c r="C225" s="175"/>
      <c r="D225" s="175"/>
      <c r="E225" s="175"/>
      <c r="F225" s="175"/>
      <c r="G225" s="175"/>
      <c r="H225" s="175"/>
      <c r="I225" s="175"/>
    </row>
    <row r="226" spans="2:9" ht="15.75" customHeight="1">
      <c r="B226" s="175"/>
      <c r="C226" s="175"/>
      <c r="D226" s="175"/>
      <c r="E226" s="175"/>
      <c r="F226" s="175"/>
      <c r="G226" s="175"/>
      <c r="H226" s="175"/>
      <c r="I226" s="175"/>
    </row>
    <row r="227" spans="2:9" ht="15.75" customHeight="1">
      <c r="B227" s="175"/>
      <c r="C227" s="175"/>
      <c r="D227" s="175"/>
      <c r="E227" s="175"/>
      <c r="F227" s="175"/>
      <c r="G227" s="175"/>
      <c r="H227" s="175"/>
      <c r="I227" s="175"/>
    </row>
    <row r="228" spans="2:9" ht="15.75" customHeight="1">
      <c r="B228" s="175"/>
      <c r="C228" s="175"/>
      <c r="D228" s="175"/>
      <c r="E228" s="175"/>
      <c r="F228" s="175"/>
      <c r="G228" s="175"/>
      <c r="H228" s="175"/>
      <c r="I228" s="175"/>
    </row>
    <row r="229" spans="2:9" ht="15.75" customHeight="1">
      <c r="B229" s="175"/>
      <c r="C229" s="175"/>
      <c r="D229" s="175"/>
      <c r="E229" s="175"/>
      <c r="F229" s="175"/>
      <c r="G229" s="175"/>
      <c r="H229" s="175"/>
      <c r="I229" s="175"/>
    </row>
    <row r="230" spans="2:9" ht="15.75" customHeight="1">
      <c r="B230" s="175"/>
      <c r="C230" s="175"/>
      <c r="D230" s="175"/>
      <c r="E230" s="175"/>
      <c r="F230" s="175"/>
      <c r="G230" s="175"/>
      <c r="H230" s="175"/>
      <c r="I230" s="175"/>
    </row>
    <row r="231" spans="2:9" ht="15.75" customHeight="1">
      <c r="B231" s="175"/>
      <c r="C231" s="175"/>
      <c r="D231" s="175"/>
      <c r="E231" s="175"/>
      <c r="F231" s="175"/>
      <c r="G231" s="175"/>
      <c r="H231" s="175"/>
      <c r="I231" s="175"/>
    </row>
    <row r="232" spans="2:9" ht="15.75" customHeight="1">
      <c r="B232" s="175"/>
      <c r="C232" s="175"/>
      <c r="D232" s="175"/>
      <c r="E232" s="175"/>
      <c r="F232" s="175"/>
      <c r="G232" s="175"/>
      <c r="H232" s="175"/>
      <c r="I232" s="175"/>
    </row>
    <row r="233" spans="2:9" ht="15.75" customHeight="1">
      <c r="B233" s="175"/>
      <c r="C233" s="175"/>
      <c r="D233" s="175"/>
      <c r="E233" s="175"/>
      <c r="F233" s="175"/>
      <c r="G233" s="175"/>
      <c r="H233" s="175"/>
      <c r="I233" s="175"/>
    </row>
    <row r="234" spans="2:9" ht="15.75" customHeight="1">
      <c r="B234" s="175"/>
      <c r="C234" s="175"/>
      <c r="D234" s="175"/>
      <c r="E234" s="175"/>
      <c r="F234" s="175"/>
      <c r="G234" s="175"/>
      <c r="H234" s="175"/>
      <c r="I234" s="175"/>
    </row>
    <row r="235" spans="2:9" ht="15.75" customHeight="1"/>
    <row r="236" spans="2:9" ht="15.75" customHeight="1"/>
    <row r="237" spans="2:9" ht="15.75" customHeight="1"/>
    <row r="238" spans="2:9" ht="15.75" customHeight="1"/>
    <row r="239" spans="2:9" ht="15.75" customHeight="1"/>
    <row r="240" spans="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ignoredErrors>
    <ignoredError sqref="G29:G31 G12:G1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8"/>
  <sheetViews>
    <sheetView showGridLines="0" workbookViewId="0">
      <selection activeCell="E6" sqref="E6:F6"/>
    </sheetView>
  </sheetViews>
  <sheetFormatPr baseColWidth="10" defaultColWidth="12.625" defaultRowHeight="15" customHeight="1"/>
  <cols>
    <col min="1" max="1" width="32.25" bestFit="1" customWidth="1"/>
    <col min="2" max="2" width="14" customWidth="1"/>
  </cols>
  <sheetData>
    <row r="1" spans="1:11" ht="15.75">
      <c r="A1" s="34"/>
      <c r="B1" s="35"/>
      <c r="C1" s="36"/>
      <c r="D1" s="36"/>
      <c r="E1" s="36"/>
      <c r="F1" s="36"/>
      <c r="G1" s="36"/>
      <c r="H1" s="36"/>
      <c r="I1" s="36"/>
      <c r="J1" s="36"/>
      <c r="K1" s="36"/>
    </row>
    <row r="2" spans="1:11">
      <c r="A2" s="133" t="s">
        <v>100</v>
      </c>
      <c r="B2" s="37"/>
      <c r="C2" s="37"/>
      <c r="D2" s="37"/>
      <c r="E2" s="37"/>
      <c r="F2" s="37"/>
      <c r="G2" s="37"/>
      <c r="H2" s="37"/>
      <c r="I2" s="37"/>
      <c r="J2" s="37"/>
      <c r="K2" s="38" t="s">
        <v>101</v>
      </c>
    </row>
    <row r="3" spans="1:11">
      <c r="A3" s="57" t="s">
        <v>173</v>
      </c>
      <c r="B3" s="37"/>
      <c r="C3" s="37"/>
      <c r="D3" s="37"/>
      <c r="E3" s="37"/>
      <c r="F3" s="37"/>
      <c r="G3" s="37"/>
      <c r="H3" s="37"/>
      <c r="I3" s="37"/>
      <c r="J3" s="37"/>
      <c r="K3" s="37"/>
    </row>
    <row r="4" spans="1:11">
      <c r="A4" s="444" t="s">
        <v>2484</v>
      </c>
      <c r="B4" s="37"/>
      <c r="C4" s="37"/>
      <c r="D4" s="37"/>
      <c r="E4" s="37"/>
      <c r="F4" s="37"/>
      <c r="G4" s="37"/>
      <c r="H4" s="37"/>
      <c r="I4" s="37"/>
      <c r="J4" s="37"/>
      <c r="K4" s="37"/>
    </row>
    <row r="5" spans="1:11" ht="15.75">
      <c r="A5" s="512"/>
      <c r="B5" s="461"/>
      <c r="C5" s="461"/>
      <c r="D5" s="461"/>
      <c r="E5" s="461"/>
      <c r="F5" s="461"/>
      <c r="G5" s="461"/>
      <c r="H5" s="461"/>
      <c r="I5" s="461"/>
      <c r="J5" s="461"/>
      <c r="K5" s="461"/>
    </row>
    <row r="6" spans="1:11">
      <c r="A6" s="42" t="s">
        <v>102</v>
      </c>
      <c r="B6" s="43" t="s">
        <v>103</v>
      </c>
      <c r="C6" s="43" t="s">
        <v>104</v>
      </c>
      <c r="D6" s="43"/>
      <c r="E6" s="936" t="s">
        <v>105</v>
      </c>
      <c r="F6" s="936"/>
      <c r="G6" s="43" t="s">
        <v>106</v>
      </c>
      <c r="H6" s="934" t="s">
        <v>107</v>
      </c>
      <c r="I6" s="967"/>
      <c r="J6" s="43" t="s">
        <v>108</v>
      </c>
      <c r="K6" s="43" t="s">
        <v>109</v>
      </c>
    </row>
    <row r="7" spans="1:11" ht="14.25">
      <c r="A7" s="935" t="s">
        <v>110</v>
      </c>
      <c r="B7" s="930" t="s">
        <v>111</v>
      </c>
      <c r="C7" s="930" t="s">
        <v>112</v>
      </c>
      <c r="D7" s="930" t="s">
        <v>113</v>
      </c>
      <c r="E7" s="930" t="s">
        <v>114</v>
      </c>
      <c r="F7" s="948"/>
      <c r="G7" s="930" t="s">
        <v>115</v>
      </c>
      <c r="H7" s="930" t="s">
        <v>116</v>
      </c>
      <c r="I7" s="948"/>
      <c r="J7" s="930" t="s">
        <v>117</v>
      </c>
      <c r="K7" s="947" t="s">
        <v>118</v>
      </c>
    </row>
    <row r="8" spans="1:11">
      <c r="A8" s="948"/>
      <c r="B8" s="948"/>
      <c r="C8" s="948"/>
      <c r="D8" s="948"/>
      <c r="E8" s="415" t="s">
        <v>119</v>
      </c>
      <c r="F8" s="415" t="s">
        <v>120</v>
      </c>
      <c r="G8" s="948"/>
      <c r="H8" s="415" t="s">
        <v>119</v>
      </c>
      <c r="I8" s="415" t="s">
        <v>120</v>
      </c>
      <c r="J8" s="948"/>
      <c r="K8" s="948"/>
    </row>
    <row r="9" spans="1:11">
      <c r="A9" s="347" t="s">
        <v>121</v>
      </c>
      <c r="B9" s="348"/>
      <c r="C9" s="348"/>
      <c r="D9" s="348"/>
      <c r="E9" s="348"/>
      <c r="F9" s="348"/>
      <c r="G9" s="348"/>
      <c r="H9" s="348"/>
      <c r="I9" s="348"/>
      <c r="J9" s="348"/>
      <c r="K9" s="354">
        <f>SUM(K10)</f>
        <v>0</v>
      </c>
    </row>
    <row r="10" spans="1:11">
      <c r="A10" s="349"/>
      <c r="B10" s="349"/>
      <c r="C10" s="349"/>
      <c r="D10" s="350"/>
      <c r="E10" s="350"/>
      <c r="F10" s="350"/>
      <c r="G10" s="349"/>
      <c r="H10" s="349"/>
      <c r="I10" s="349"/>
      <c r="J10" s="349"/>
      <c r="K10" s="351"/>
    </row>
    <row r="11" spans="1:11">
      <c r="A11" s="347" t="s">
        <v>122</v>
      </c>
      <c r="B11" s="348"/>
      <c r="C11" s="348"/>
      <c r="D11" s="352"/>
      <c r="E11" s="352"/>
      <c r="F11" s="352"/>
      <c r="G11" s="348"/>
      <c r="H11" s="348"/>
      <c r="I11" s="348"/>
      <c r="J11" s="348"/>
      <c r="K11" s="354">
        <f>SUM(K12:K14)</f>
        <v>3550000</v>
      </c>
    </row>
    <row r="12" spans="1:11">
      <c r="A12" s="349" t="s">
        <v>123</v>
      </c>
      <c r="B12" s="349" t="s">
        <v>124</v>
      </c>
      <c r="C12" s="349" t="s">
        <v>125</v>
      </c>
      <c r="D12" s="516">
        <v>6.4999999999999997E-3</v>
      </c>
      <c r="E12" s="516">
        <v>6.0000000000000001E-3</v>
      </c>
      <c r="F12" s="350">
        <v>0.04</v>
      </c>
      <c r="G12" s="349"/>
      <c r="H12" s="349">
        <v>310</v>
      </c>
      <c r="I12" s="349"/>
      <c r="J12" s="349" t="s">
        <v>126</v>
      </c>
      <c r="K12" s="351">
        <v>3500000</v>
      </c>
    </row>
    <row r="13" spans="1:11">
      <c r="A13" s="349" t="s">
        <v>127</v>
      </c>
      <c r="B13" s="349" t="s">
        <v>128</v>
      </c>
      <c r="C13" s="349" t="s">
        <v>125</v>
      </c>
      <c r="D13" s="350"/>
      <c r="E13" s="350"/>
      <c r="F13" s="350"/>
      <c r="G13" s="349">
        <v>100</v>
      </c>
      <c r="H13" s="349"/>
      <c r="I13" s="349"/>
      <c r="J13" s="349" t="s">
        <v>126</v>
      </c>
      <c r="K13" s="351">
        <v>50000</v>
      </c>
    </row>
    <row r="14" spans="1:11">
      <c r="A14" s="349"/>
      <c r="B14" s="349"/>
      <c r="C14" s="349"/>
      <c r="D14" s="350"/>
      <c r="E14" s="350"/>
      <c r="F14" s="350"/>
      <c r="G14" s="349"/>
      <c r="H14" s="349"/>
      <c r="I14" s="349"/>
      <c r="J14" s="349"/>
      <c r="K14" s="351"/>
    </row>
    <row r="15" spans="1:11">
      <c r="A15" s="347" t="s">
        <v>129</v>
      </c>
      <c r="B15" s="348"/>
      <c r="C15" s="348"/>
      <c r="D15" s="352"/>
      <c r="E15" s="352"/>
      <c r="F15" s="352"/>
      <c r="G15" s="348"/>
      <c r="H15" s="348"/>
      <c r="I15" s="348"/>
      <c r="J15" s="348"/>
      <c r="K15" s="354">
        <f>SUM(K16:K16)</f>
        <v>0</v>
      </c>
    </row>
    <row r="16" spans="1:11">
      <c r="A16" s="349"/>
      <c r="B16" s="349"/>
      <c r="C16" s="349"/>
      <c r="D16" s="350"/>
      <c r="E16" s="350"/>
      <c r="F16" s="350"/>
      <c r="G16" s="349"/>
      <c r="H16" s="349"/>
      <c r="I16" s="349"/>
      <c r="J16" s="349"/>
      <c r="K16" s="351"/>
    </row>
    <row r="17" spans="1:11">
      <c r="A17" s="347" t="s">
        <v>130</v>
      </c>
      <c r="B17" s="348"/>
      <c r="C17" s="348"/>
      <c r="D17" s="352"/>
      <c r="E17" s="352"/>
      <c r="F17" s="352"/>
      <c r="G17" s="348"/>
      <c r="H17" s="348"/>
      <c r="I17" s="348"/>
      <c r="J17" s="348"/>
      <c r="K17" s="354">
        <f>SUM(K18:K19)</f>
        <v>200000</v>
      </c>
    </row>
    <row r="18" spans="1:11">
      <c r="A18" s="349" t="s">
        <v>131</v>
      </c>
      <c r="B18" s="349" t="s">
        <v>132</v>
      </c>
      <c r="C18" s="349"/>
      <c r="D18" s="350"/>
      <c r="E18" s="350"/>
      <c r="F18" s="350"/>
      <c r="G18" s="349">
        <v>400</v>
      </c>
      <c r="H18" s="349"/>
      <c r="I18" s="349"/>
      <c r="J18" s="349" t="s">
        <v>126</v>
      </c>
      <c r="K18" s="351">
        <v>200000</v>
      </c>
    </row>
    <row r="19" spans="1:11">
      <c r="A19" s="349"/>
      <c r="B19" s="349"/>
      <c r="C19" s="349"/>
      <c r="D19" s="350"/>
      <c r="E19" s="350"/>
      <c r="F19" s="350"/>
      <c r="G19" s="349"/>
      <c r="H19" s="349"/>
      <c r="I19" s="349"/>
      <c r="J19" s="349"/>
      <c r="K19" s="351"/>
    </row>
    <row r="20" spans="1:11">
      <c r="A20" s="347" t="s">
        <v>133</v>
      </c>
      <c r="B20" s="348"/>
      <c r="C20" s="348"/>
      <c r="D20" s="352"/>
      <c r="E20" s="352"/>
      <c r="F20" s="352"/>
      <c r="G20" s="348"/>
      <c r="H20" s="348"/>
      <c r="I20" s="348"/>
      <c r="J20" s="348"/>
      <c r="K20" s="354">
        <f>SUM(K21:K21)</f>
        <v>0</v>
      </c>
    </row>
    <row r="21" spans="1:11">
      <c r="A21" s="349"/>
      <c r="B21" s="349"/>
      <c r="C21" s="349"/>
      <c r="D21" s="350"/>
      <c r="E21" s="350"/>
      <c r="F21" s="350"/>
      <c r="G21" s="349"/>
      <c r="H21" s="349"/>
      <c r="I21" s="349"/>
      <c r="J21" s="349"/>
      <c r="K21" s="351"/>
    </row>
    <row r="22" spans="1:11">
      <c r="A22" s="347" t="s">
        <v>134</v>
      </c>
      <c r="B22" s="348"/>
      <c r="C22" s="348"/>
      <c r="D22" s="352"/>
      <c r="E22" s="352"/>
      <c r="F22" s="352"/>
      <c r="G22" s="348"/>
      <c r="H22" s="348"/>
      <c r="I22" s="348"/>
      <c r="J22" s="348"/>
      <c r="K22" s="354">
        <f>SUM(K23:K23)</f>
        <v>0</v>
      </c>
    </row>
    <row r="23" spans="1:11">
      <c r="A23" s="349"/>
      <c r="B23" s="349"/>
      <c r="C23" s="349"/>
      <c r="D23" s="350"/>
      <c r="E23" s="350"/>
      <c r="F23" s="350"/>
      <c r="G23" s="349"/>
      <c r="H23" s="349"/>
      <c r="I23" s="349"/>
      <c r="J23" s="349"/>
      <c r="K23" s="351"/>
    </row>
    <row r="24" spans="1:11">
      <c r="A24" s="347" t="s">
        <v>135</v>
      </c>
      <c r="B24" s="348"/>
      <c r="C24" s="348"/>
      <c r="D24" s="352"/>
      <c r="E24" s="352"/>
      <c r="F24" s="352"/>
      <c r="G24" s="348"/>
      <c r="H24" s="348"/>
      <c r="I24" s="348"/>
      <c r="J24" s="348"/>
      <c r="K24" s="354">
        <f>SUM(K25)</f>
        <v>0</v>
      </c>
    </row>
    <row r="25" spans="1:11">
      <c r="A25" s="349"/>
      <c r="B25" s="349"/>
      <c r="C25" s="349"/>
      <c r="D25" s="350"/>
      <c r="E25" s="350"/>
      <c r="F25" s="350"/>
      <c r="G25" s="349"/>
      <c r="H25" s="349"/>
      <c r="I25" s="349"/>
      <c r="J25" s="349"/>
      <c r="K25" s="351"/>
    </row>
    <row r="26" spans="1:11">
      <c r="A26" s="347" t="s">
        <v>136</v>
      </c>
      <c r="B26" s="348"/>
      <c r="C26" s="348"/>
      <c r="D26" s="352"/>
      <c r="E26" s="352"/>
      <c r="F26" s="352"/>
      <c r="G26" s="348"/>
      <c r="H26" s="348"/>
      <c r="I26" s="348"/>
      <c r="J26" s="348"/>
      <c r="K26" s="354">
        <f>SUM(K27)</f>
        <v>0</v>
      </c>
    </row>
    <row r="27" spans="1:11">
      <c r="A27" s="349"/>
      <c r="B27" s="349"/>
      <c r="C27" s="349"/>
      <c r="D27" s="350"/>
      <c r="E27" s="350"/>
      <c r="F27" s="350"/>
      <c r="G27" s="349"/>
      <c r="H27" s="349"/>
      <c r="I27" s="349"/>
      <c r="J27" s="349"/>
      <c r="K27" s="351"/>
    </row>
    <row r="28" spans="1:11">
      <c r="A28" s="513" t="s">
        <v>137</v>
      </c>
      <c r="B28" s="457"/>
      <c r="C28" s="457"/>
      <c r="D28" s="514"/>
      <c r="E28" s="514"/>
      <c r="F28" s="514"/>
      <c r="G28" s="457"/>
      <c r="H28" s="457"/>
      <c r="I28" s="457"/>
      <c r="J28" s="457"/>
      <c r="K28" s="515">
        <f>+K9+K11+K15+K17+K20+K22+K24+K26</f>
        <v>3750000</v>
      </c>
    </row>
  </sheetData>
  <mergeCells count="11">
    <mergeCell ref="H6:I6"/>
    <mergeCell ref="H7:I7"/>
    <mergeCell ref="J7:J8"/>
    <mergeCell ref="E6:F6"/>
    <mergeCell ref="K7:K8"/>
    <mergeCell ref="A7:A8"/>
    <mergeCell ref="B7:B8"/>
    <mergeCell ref="C7:C8"/>
    <mergeCell ref="G7:G8"/>
    <mergeCell ref="D7:D8"/>
    <mergeCell ref="E7:F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L13" sqref="L13"/>
    </sheetView>
  </sheetViews>
  <sheetFormatPr baseColWidth="10" defaultColWidth="12.625" defaultRowHeight="15" customHeight="1"/>
  <cols>
    <col min="1" max="1" width="42.5" customWidth="1"/>
    <col min="2" max="2" width="22.5" customWidth="1"/>
    <col min="3" max="4" width="12.625" customWidth="1"/>
    <col min="5" max="5" width="10.75" customWidth="1"/>
    <col min="6" max="6" width="10" customWidth="1"/>
    <col min="11" max="11" width="15.125" style="526" bestFit="1" customWidth="1"/>
  </cols>
  <sheetData>
    <row r="1" spans="1:11">
      <c r="A1" s="213"/>
      <c r="B1" s="53"/>
      <c r="C1" s="53"/>
      <c r="D1" s="53"/>
      <c r="E1" s="53"/>
      <c r="F1" s="53"/>
      <c r="G1" s="53"/>
      <c r="H1" s="44"/>
      <c r="I1" s="44"/>
      <c r="J1" s="53"/>
      <c r="K1" s="517"/>
    </row>
    <row r="2" spans="1:11">
      <c r="A2" s="133" t="s">
        <v>100</v>
      </c>
      <c r="B2" s="53"/>
      <c r="C2" s="53"/>
      <c r="D2" s="53"/>
      <c r="E2" s="53"/>
      <c r="F2" s="53"/>
      <c r="G2" s="53"/>
      <c r="H2" s="44"/>
      <c r="I2" s="44"/>
      <c r="J2" s="53"/>
      <c r="K2" s="518" t="s">
        <v>101</v>
      </c>
    </row>
    <row r="3" spans="1:11">
      <c r="A3" s="57" t="s">
        <v>173</v>
      </c>
      <c r="B3" s="53"/>
      <c r="C3" s="53"/>
      <c r="D3" s="53"/>
      <c r="E3" s="53"/>
      <c r="F3" s="53"/>
      <c r="G3" s="53"/>
      <c r="H3" s="44"/>
      <c r="I3" s="44"/>
      <c r="J3" s="53"/>
      <c r="K3" s="517"/>
    </row>
    <row r="4" spans="1:11">
      <c r="A4" s="444" t="s">
        <v>2485</v>
      </c>
      <c r="B4" s="53"/>
      <c r="C4" s="53"/>
      <c r="D4" s="53"/>
      <c r="E4" s="53"/>
      <c r="F4" s="53"/>
      <c r="G4" s="53"/>
      <c r="H4" s="44"/>
      <c r="I4" s="44"/>
      <c r="J4" s="53"/>
      <c r="K4" s="517"/>
    </row>
    <row r="6" spans="1:11">
      <c r="A6" s="204" t="s">
        <v>102</v>
      </c>
      <c r="B6" s="60" t="s">
        <v>103</v>
      </c>
      <c r="C6" s="60" t="s">
        <v>104</v>
      </c>
      <c r="D6" s="60"/>
      <c r="E6" s="916" t="s">
        <v>105</v>
      </c>
      <c r="F6" s="897"/>
      <c r="G6" s="60" t="s">
        <v>106</v>
      </c>
      <c r="H6" s="916" t="s">
        <v>107</v>
      </c>
      <c r="I6" s="897"/>
      <c r="J6" s="60" t="s">
        <v>108</v>
      </c>
      <c r="K6" s="519" t="s">
        <v>109</v>
      </c>
    </row>
    <row r="7" spans="1:11" ht="14.25">
      <c r="A7" s="968" t="s">
        <v>110</v>
      </c>
      <c r="B7" s="970" t="s">
        <v>111</v>
      </c>
      <c r="C7" s="970" t="s">
        <v>112</v>
      </c>
      <c r="D7" s="970" t="s">
        <v>113</v>
      </c>
      <c r="E7" s="970" t="s">
        <v>114</v>
      </c>
      <c r="F7" s="969"/>
      <c r="G7" s="970" t="s">
        <v>115</v>
      </c>
      <c r="H7" s="971" t="s">
        <v>116</v>
      </c>
      <c r="I7" s="969"/>
      <c r="J7" s="970" t="s">
        <v>117</v>
      </c>
      <c r="K7" s="972" t="s">
        <v>825</v>
      </c>
    </row>
    <row r="8" spans="1:11" ht="14.25">
      <c r="A8" s="969"/>
      <c r="B8" s="969"/>
      <c r="C8" s="969"/>
      <c r="D8" s="969"/>
      <c r="E8" s="531" t="s">
        <v>119</v>
      </c>
      <c r="F8" s="531" t="s">
        <v>120</v>
      </c>
      <c r="G8" s="969"/>
      <c r="H8" s="532" t="s">
        <v>119</v>
      </c>
      <c r="I8" s="532" t="s">
        <v>120</v>
      </c>
      <c r="J8" s="969"/>
      <c r="K8" s="973"/>
    </row>
    <row r="9" spans="1:11">
      <c r="A9" s="527" t="s">
        <v>121</v>
      </c>
      <c r="B9" s="528"/>
      <c r="C9" s="528"/>
      <c r="D9" s="528"/>
      <c r="E9" s="528"/>
      <c r="F9" s="528"/>
      <c r="G9" s="528"/>
      <c r="H9" s="529"/>
      <c r="I9" s="529"/>
      <c r="J9" s="528"/>
      <c r="K9" s="530">
        <f>+K10</f>
        <v>0</v>
      </c>
    </row>
    <row r="10" spans="1:11">
      <c r="A10" s="73"/>
      <c r="B10" s="73"/>
      <c r="C10" s="73"/>
      <c r="D10" s="93"/>
      <c r="E10" s="93"/>
      <c r="F10" s="93"/>
      <c r="G10" s="73"/>
      <c r="H10" s="106"/>
      <c r="I10" s="106"/>
      <c r="J10" s="73"/>
      <c r="K10" s="520"/>
    </row>
    <row r="11" spans="1:11">
      <c r="A11" s="67" t="s">
        <v>122</v>
      </c>
      <c r="B11" s="68"/>
      <c r="C11" s="68"/>
      <c r="D11" s="107"/>
      <c r="E11" s="107"/>
      <c r="F11" s="107"/>
      <c r="G11" s="68"/>
      <c r="H11" s="214"/>
      <c r="I11" s="214"/>
      <c r="J11" s="68"/>
      <c r="K11" s="521">
        <f>SUM(K12:K17)</f>
        <v>83531236.739999995</v>
      </c>
    </row>
    <row r="12" spans="1:11">
      <c r="A12" s="73" t="s">
        <v>826</v>
      </c>
      <c r="B12" s="75" t="s">
        <v>827</v>
      </c>
      <c r="C12" s="75" t="s">
        <v>184</v>
      </c>
      <c r="D12" s="76">
        <v>0.16</v>
      </c>
      <c r="E12" s="76"/>
      <c r="F12" s="76"/>
      <c r="G12" s="75"/>
      <c r="H12" s="106"/>
      <c r="I12" s="106"/>
      <c r="J12" s="75"/>
      <c r="K12" s="522">
        <v>33196236.739999998</v>
      </c>
    </row>
    <row r="13" spans="1:11">
      <c r="A13" s="215" t="s">
        <v>828</v>
      </c>
      <c r="B13" s="75" t="s">
        <v>829</v>
      </c>
      <c r="C13" s="75" t="s">
        <v>184</v>
      </c>
      <c r="D13" s="93"/>
      <c r="E13" s="85">
        <v>8.0000000000000002E-3</v>
      </c>
      <c r="F13" s="93">
        <v>0.09</v>
      </c>
      <c r="G13" s="75"/>
      <c r="H13" s="83">
        <v>435</v>
      </c>
      <c r="I13" s="83">
        <v>67860</v>
      </c>
      <c r="J13" s="75" t="s">
        <v>830</v>
      </c>
      <c r="K13" s="522">
        <v>28000000</v>
      </c>
    </row>
    <row r="14" spans="1:11">
      <c r="A14" s="215" t="s">
        <v>270</v>
      </c>
      <c r="B14" s="75" t="s">
        <v>831</v>
      </c>
      <c r="C14" s="75" t="s">
        <v>184</v>
      </c>
      <c r="D14" s="76"/>
      <c r="E14" s="85">
        <v>1.0999999999999999E-2</v>
      </c>
      <c r="F14" s="85">
        <v>1.9E-2</v>
      </c>
      <c r="G14" s="75"/>
      <c r="H14" s="106">
        <v>110</v>
      </c>
      <c r="I14" s="106">
        <v>550</v>
      </c>
      <c r="J14" s="75" t="s">
        <v>830</v>
      </c>
      <c r="K14" s="522">
        <v>11900000</v>
      </c>
    </row>
    <row r="15" spans="1:11">
      <c r="A15" s="73" t="s">
        <v>832</v>
      </c>
      <c r="B15" s="75" t="s">
        <v>833</v>
      </c>
      <c r="C15" s="75" t="s">
        <v>184</v>
      </c>
      <c r="D15" s="76"/>
      <c r="E15" s="76"/>
      <c r="F15" s="76"/>
      <c r="G15" s="75"/>
      <c r="H15" s="106">
        <v>101</v>
      </c>
      <c r="I15" s="106">
        <v>4930</v>
      </c>
      <c r="J15" s="75" t="s">
        <v>830</v>
      </c>
      <c r="K15" s="522">
        <v>5900000</v>
      </c>
    </row>
    <row r="16" spans="1:11">
      <c r="A16" s="215" t="s">
        <v>834</v>
      </c>
      <c r="B16" s="75" t="s">
        <v>835</v>
      </c>
      <c r="C16" s="75" t="s">
        <v>184</v>
      </c>
      <c r="D16" s="76"/>
      <c r="E16" s="76">
        <v>0.1</v>
      </c>
      <c r="F16" s="76">
        <v>0.24</v>
      </c>
      <c r="G16" s="75"/>
      <c r="H16" s="106"/>
      <c r="I16" s="106"/>
      <c r="J16" s="75" t="s">
        <v>830</v>
      </c>
      <c r="K16" s="522">
        <v>4500000</v>
      </c>
    </row>
    <row r="17" spans="1:26">
      <c r="A17" s="215" t="s">
        <v>279</v>
      </c>
      <c r="B17" s="75" t="s">
        <v>836</v>
      </c>
      <c r="C17" s="75" t="s">
        <v>184</v>
      </c>
      <c r="D17" s="93"/>
      <c r="E17" s="93"/>
      <c r="F17" s="93"/>
      <c r="G17" s="75"/>
      <c r="H17" s="83">
        <v>9</v>
      </c>
      <c r="I17" s="83">
        <v>7105</v>
      </c>
      <c r="J17" s="75" t="s">
        <v>830</v>
      </c>
      <c r="K17" s="522">
        <v>35000</v>
      </c>
    </row>
    <row r="18" spans="1:26">
      <c r="A18" s="110"/>
      <c r="B18" s="73"/>
      <c r="C18" s="73"/>
      <c r="D18" s="93"/>
      <c r="E18" s="93"/>
      <c r="F18" s="93"/>
      <c r="G18" s="73"/>
      <c r="H18" s="106"/>
      <c r="I18" s="106"/>
      <c r="J18" s="73"/>
      <c r="K18" s="523"/>
      <c r="L18" s="111"/>
      <c r="M18" s="111"/>
      <c r="N18" s="111"/>
      <c r="O18" s="111"/>
      <c r="P18" s="111"/>
      <c r="Q18" s="111"/>
      <c r="R18" s="111"/>
      <c r="S18" s="111"/>
      <c r="T18" s="111"/>
      <c r="U18" s="111"/>
      <c r="V18" s="111"/>
      <c r="W18" s="111"/>
      <c r="X18" s="111"/>
      <c r="Y18" s="111"/>
      <c r="Z18" s="111"/>
    </row>
    <row r="19" spans="1:26">
      <c r="A19" s="67" t="s">
        <v>129</v>
      </c>
      <c r="B19" s="68"/>
      <c r="C19" s="68"/>
      <c r="D19" s="107"/>
      <c r="E19" s="107"/>
      <c r="F19" s="107"/>
      <c r="G19" s="68"/>
      <c r="H19" s="214"/>
      <c r="I19" s="214"/>
      <c r="J19" s="68"/>
      <c r="K19" s="521">
        <f>SUM(K20)</f>
        <v>4650000</v>
      </c>
    </row>
    <row r="20" spans="1:26">
      <c r="A20" s="73" t="s">
        <v>837</v>
      </c>
      <c r="B20" s="75" t="s">
        <v>838</v>
      </c>
      <c r="C20" s="75" t="s">
        <v>184</v>
      </c>
      <c r="D20" s="93"/>
      <c r="E20" s="93"/>
      <c r="F20" s="93"/>
      <c r="G20" s="75"/>
      <c r="H20" s="83">
        <v>725</v>
      </c>
      <c r="I20" s="83">
        <v>9000</v>
      </c>
      <c r="J20" s="75" t="s">
        <v>830</v>
      </c>
      <c r="K20" s="522">
        <v>4650000</v>
      </c>
    </row>
    <row r="21" spans="1:26" ht="15.75" customHeight="1">
      <c r="A21" s="110"/>
      <c r="B21" s="73"/>
      <c r="C21" s="73"/>
      <c r="D21" s="93"/>
      <c r="E21" s="93"/>
      <c r="F21" s="93"/>
      <c r="G21" s="73"/>
      <c r="H21" s="106"/>
      <c r="I21" s="106"/>
      <c r="J21" s="73"/>
      <c r="K21" s="523"/>
      <c r="L21" s="111"/>
      <c r="M21" s="111"/>
      <c r="N21" s="111"/>
      <c r="O21" s="111"/>
      <c r="P21" s="111"/>
      <c r="Q21" s="111"/>
      <c r="R21" s="111"/>
      <c r="S21" s="111"/>
      <c r="T21" s="111"/>
      <c r="U21" s="111"/>
      <c r="V21" s="111"/>
      <c r="W21" s="111"/>
      <c r="X21" s="111"/>
      <c r="Y21" s="111"/>
      <c r="Z21" s="111"/>
    </row>
    <row r="22" spans="1:26" ht="15.75" customHeight="1">
      <c r="A22" s="67" t="s">
        <v>130</v>
      </c>
      <c r="B22" s="68"/>
      <c r="C22" s="68"/>
      <c r="D22" s="107"/>
      <c r="E22" s="107"/>
      <c r="F22" s="107"/>
      <c r="G22" s="68"/>
      <c r="H22" s="214"/>
      <c r="I22" s="214"/>
      <c r="J22" s="68"/>
      <c r="K22" s="521">
        <f>SUM(K23:K29)</f>
        <v>11603000</v>
      </c>
    </row>
    <row r="23" spans="1:26" ht="15.75" customHeight="1">
      <c r="A23" s="215" t="s">
        <v>839</v>
      </c>
      <c r="B23" s="75" t="s">
        <v>840</v>
      </c>
      <c r="C23" s="75" t="s">
        <v>841</v>
      </c>
      <c r="D23" s="76"/>
      <c r="E23" s="76">
        <v>0.05</v>
      </c>
      <c r="F23" s="76">
        <v>0.2</v>
      </c>
      <c r="G23" s="75"/>
      <c r="H23" s="106">
        <v>200</v>
      </c>
      <c r="I23" s="106">
        <v>1800</v>
      </c>
      <c r="J23" s="75" t="s">
        <v>830</v>
      </c>
      <c r="K23" s="522">
        <v>6145000</v>
      </c>
    </row>
    <row r="24" spans="1:26" ht="15.75" customHeight="1">
      <c r="A24" s="215" t="s">
        <v>278</v>
      </c>
      <c r="B24" s="75" t="s">
        <v>842</v>
      </c>
      <c r="C24" s="75" t="s">
        <v>184</v>
      </c>
      <c r="D24" s="93"/>
      <c r="E24" s="93"/>
      <c r="F24" s="93"/>
      <c r="G24" s="75"/>
      <c r="H24" s="83">
        <v>29</v>
      </c>
      <c r="I24" s="83">
        <v>3132</v>
      </c>
      <c r="J24" s="75" t="s">
        <v>830</v>
      </c>
      <c r="K24" s="522">
        <v>3500000</v>
      </c>
    </row>
    <row r="25" spans="1:26" ht="15.75" customHeight="1">
      <c r="A25" s="215" t="s">
        <v>299</v>
      </c>
      <c r="B25" s="75" t="s">
        <v>829</v>
      </c>
      <c r="C25" s="75" t="s">
        <v>184</v>
      </c>
      <c r="D25" s="93"/>
      <c r="E25" s="85">
        <v>8.0000000000000002E-3</v>
      </c>
      <c r="F25" s="93">
        <v>0.09</v>
      </c>
      <c r="G25" s="75"/>
      <c r="H25" s="83">
        <v>435</v>
      </c>
      <c r="I25" s="83">
        <v>67860</v>
      </c>
      <c r="J25" s="75" t="s">
        <v>830</v>
      </c>
      <c r="K25" s="522">
        <v>918000</v>
      </c>
    </row>
    <row r="26" spans="1:26" ht="15.75" customHeight="1">
      <c r="A26" s="215" t="s">
        <v>843</v>
      </c>
      <c r="B26" s="75" t="s">
        <v>844</v>
      </c>
      <c r="C26" s="75" t="s">
        <v>841</v>
      </c>
      <c r="D26" s="76"/>
      <c r="E26" s="76"/>
      <c r="F26" s="76"/>
      <c r="G26" s="75"/>
      <c r="H26" s="106"/>
      <c r="I26" s="106"/>
      <c r="J26" s="75"/>
      <c r="K26" s="522">
        <v>500000</v>
      </c>
    </row>
    <row r="27" spans="1:26" ht="15.75" customHeight="1">
      <c r="A27" s="73" t="s">
        <v>845</v>
      </c>
      <c r="B27" s="75" t="s">
        <v>846</v>
      </c>
      <c r="C27" s="75" t="s">
        <v>847</v>
      </c>
      <c r="D27" s="76"/>
      <c r="E27" s="76"/>
      <c r="F27" s="76"/>
      <c r="G27" s="75"/>
      <c r="H27" s="106">
        <v>51</v>
      </c>
      <c r="I27" s="106">
        <v>261</v>
      </c>
      <c r="J27" s="75" t="s">
        <v>830</v>
      </c>
      <c r="K27" s="522">
        <v>450000</v>
      </c>
    </row>
    <row r="28" spans="1:26" ht="15.75" customHeight="1">
      <c r="A28" s="215" t="s">
        <v>848</v>
      </c>
      <c r="B28" s="75" t="s">
        <v>849</v>
      </c>
      <c r="C28" s="75" t="s">
        <v>606</v>
      </c>
      <c r="D28" s="93"/>
      <c r="E28" s="93"/>
      <c r="F28" s="93"/>
      <c r="G28" s="75"/>
      <c r="H28" s="83">
        <v>116</v>
      </c>
      <c r="I28" s="83">
        <v>3000</v>
      </c>
      <c r="J28" s="75" t="s">
        <v>830</v>
      </c>
      <c r="K28" s="522">
        <v>70000</v>
      </c>
    </row>
    <row r="29" spans="1:26" ht="15.75" customHeight="1">
      <c r="A29" s="215" t="s">
        <v>850</v>
      </c>
      <c r="B29" s="75" t="s">
        <v>851</v>
      </c>
      <c r="C29" s="75" t="s">
        <v>606</v>
      </c>
      <c r="D29" s="93"/>
      <c r="E29" s="93"/>
      <c r="F29" s="93"/>
      <c r="G29" s="75"/>
      <c r="H29" s="83">
        <v>23</v>
      </c>
      <c r="I29" s="83">
        <v>797</v>
      </c>
      <c r="J29" s="75" t="s">
        <v>830</v>
      </c>
      <c r="K29" s="522">
        <v>20000</v>
      </c>
    </row>
    <row r="30" spans="1:26" ht="12.75" customHeight="1">
      <c r="A30" s="110"/>
      <c r="B30" s="73"/>
      <c r="C30" s="73"/>
      <c r="D30" s="93"/>
      <c r="E30" s="93"/>
      <c r="F30" s="93"/>
      <c r="G30" s="73"/>
      <c r="H30" s="106"/>
      <c r="I30" s="106"/>
      <c r="J30" s="73"/>
      <c r="K30" s="523"/>
      <c r="L30" s="111"/>
      <c r="M30" s="111"/>
      <c r="N30" s="111"/>
      <c r="O30" s="111"/>
      <c r="P30" s="111"/>
      <c r="Q30" s="111"/>
      <c r="R30" s="111"/>
      <c r="S30" s="111"/>
      <c r="T30" s="111"/>
      <c r="U30" s="111"/>
      <c r="V30" s="111"/>
      <c r="W30" s="111"/>
      <c r="X30" s="111"/>
      <c r="Y30" s="111"/>
      <c r="Z30" s="111"/>
    </row>
    <row r="31" spans="1:26" ht="12.75" customHeight="1">
      <c r="A31" s="67" t="s">
        <v>133</v>
      </c>
      <c r="B31" s="68"/>
      <c r="C31" s="68"/>
      <c r="D31" s="107"/>
      <c r="E31" s="107"/>
      <c r="F31" s="107"/>
      <c r="G31" s="68"/>
      <c r="H31" s="214"/>
      <c r="I31" s="214"/>
      <c r="J31" s="68"/>
      <c r="K31" s="521">
        <f>SUM(K32)</f>
        <v>400000</v>
      </c>
    </row>
    <row r="32" spans="1:26" ht="15.75" customHeight="1">
      <c r="A32" s="215" t="s">
        <v>852</v>
      </c>
      <c r="B32" s="75" t="s">
        <v>853</v>
      </c>
      <c r="C32" s="75" t="s">
        <v>184</v>
      </c>
      <c r="D32" s="93"/>
      <c r="E32" s="93"/>
      <c r="F32" s="93"/>
      <c r="G32" s="75"/>
      <c r="H32" s="83"/>
      <c r="I32" s="83"/>
      <c r="J32" s="75"/>
      <c r="K32" s="522">
        <v>400000</v>
      </c>
    </row>
    <row r="33" spans="1:26" ht="15.75" customHeight="1">
      <c r="A33" s="110"/>
      <c r="B33" s="73"/>
      <c r="C33" s="73"/>
      <c r="D33" s="93"/>
      <c r="E33" s="93"/>
      <c r="F33" s="93"/>
      <c r="G33" s="73"/>
      <c r="H33" s="106"/>
      <c r="I33" s="106"/>
      <c r="J33" s="73"/>
      <c r="K33" s="523"/>
      <c r="L33" s="111"/>
      <c r="M33" s="111"/>
      <c r="N33" s="111"/>
      <c r="O33" s="111"/>
      <c r="P33" s="111"/>
      <c r="Q33" s="111"/>
      <c r="R33" s="111"/>
      <c r="S33" s="111"/>
      <c r="T33" s="111"/>
      <c r="U33" s="111"/>
      <c r="V33" s="111"/>
      <c r="W33" s="111"/>
      <c r="X33" s="111"/>
      <c r="Y33" s="111"/>
      <c r="Z33" s="111"/>
    </row>
    <row r="34" spans="1:26" ht="15.75" customHeight="1">
      <c r="A34" s="67" t="s">
        <v>134</v>
      </c>
      <c r="B34" s="68"/>
      <c r="C34" s="68"/>
      <c r="D34" s="107"/>
      <c r="E34" s="107"/>
      <c r="F34" s="107"/>
      <c r="G34" s="68"/>
      <c r="H34" s="214"/>
      <c r="I34" s="214"/>
      <c r="J34" s="68"/>
      <c r="K34" s="521">
        <f>SUM(K35)</f>
        <v>1500000</v>
      </c>
    </row>
    <row r="35" spans="1:26" ht="15.75" customHeight="1">
      <c r="A35" s="73" t="s">
        <v>854</v>
      </c>
      <c r="B35" s="75" t="s">
        <v>855</v>
      </c>
      <c r="C35" s="75" t="s">
        <v>841</v>
      </c>
      <c r="D35" s="93"/>
      <c r="E35" s="93"/>
      <c r="F35" s="93"/>
      <c r="G35" s="75"/>
      <c r="H35" s="83"/>
      <c r="I35" s="83"/>
      <c r="J35" s="75"/>
      <c r="K35" s="522">
        <v>1500000</v>
      </c>
    </row>
    <row r="36" spans="1:26" ht="15.75" customHeight="1">
      <c r="A36" s="110"/>
      <c r="B36" s="73"/>
      <c r="C36" s="73"/>
      <c r="D36" s="93"/>
      <c r="E36" s="93"/>
      <c r="F36" s="93"/>
      <c r="G36" s="73"/>
      <c r="H36" s="106"/>
      <c r="I36" s="106"/>
      <c r="J36" s="73"/>
      <c r="K36" s="523"/>
      <c r="L36" s="111"/>
      <c r="M36" s="111"/>
      <c r="N36" s="111"/>
      <c r="O36" s="111"/>
      <c r="P36" s="111"/>
      <c r="Q36" s="111"/>
      <c r="R36" s="111"/>
      <c r="S36" s="111"/>
      <c r="T36" s="111"/>
      <c r="U36" s="111"/>
      <c r="V36" s="111"/>
      <c r="W36" s="111"/>
      <c r="X36" s="111"/>
      <c r="Y36" s="111"/>
      <c r="Z36" s="111"/>
    </row>
    <row r="37" spans="1:26" ht="15.75" customHeight="1">
      <c r="A37" s="67" t="s">
        <v>135</v>
      </c>
      <c r="B37" s="68"/>
      <c r="C37" s="68"/>
      <c r="D37" s="107"/>
      <c r="E37" s="107"/>
      <c r="F37" s="107"/>
      <c r="G37" s="68"/>
      <c r="H37" s="214"/>
      <c r="I37" s="214"/>
      <c r="J37" s="68"/>
      <c r="K37" s="521">
        <f>SUM(K38)</f>
        <v>270000</v>
      </c>
    </row>
    <row r="38" spans="1:26" ht="15.75" customHeight="1">
      <c r="A38" s="215" t="s">
        <v>856</v>
      </c>
      <c r="B38" s="75" t="s">
        <v>857</v>
      </c>
      <c r="C38" s="75" t="s">
        <v>184</v>
      </c>
      <c r="D38" s="93"/>
      <c r="E38" s="93"/>
      <c r="F38" s="93"/>
      <c r="G38" s="75"/>
      <c r="H38" s="83"/>
      <c r="I38" s="83"/>
      <c r="J38" s="147" t="s">
        <v>858</v>
      </c>
      <c r="K38" s="522">
        <v>270000</v>
      </c>
    </row>
    <row r="39" spans="1:26" ht="15.75" customHeight="1">
      <c r="A39" s="110"/>
      <c r="B39" s="73"/>
      <c r="C39" s="73"/>
      <c r="D39" s="93"/>
      <c r="E39" s="93"/>
      <c r="F39" s="93"/>
      <c r="G39" s="73"/>
      <c r="H39" s="106"/>
      <c r="I39" s="106"/>
      <c r="J39" s="73"/>
      <c r="K39" s="523"/>
      <c r="L39" s="111"/>
      <c r="M39" s="111"/>
      <c r="N39" s="111"/>
      <c r="O39" s="111"/>
      <c r="P39" s="111"/>
      <c r="Q39" s="111"/>
      <c r="R39" s="111"/>
      <c r="S39" s="111"/>
      <c r="T39" s="111"/>
      <c r="U39" s="111"/>
      <c r="V39" s="111"/>
      <c r="W39" s="111"/>
      <c r="X39" s="111"/>
      <c r="Y39" s="111"/>
      <c r="Z39" s="111"/>
    </row>
    <row r="40" spans="1:26" ht="15.75" customHeight="1">
      <c r="A40" s="67" t="s">
        <v>136</v>
      </c>
      <c r="B40" s="68"/>
      <c r="C40" s="68"/>
      <c r="D40" s="107"/>
      <c r="E40" s="107"/>
      <c r="F40" s="107"/>
      <c r="G40" s="68"/>
      <c r="H40" s="214"/>
      <c r="I40" s="214"/>
      <c r="J40" s="68"/>
      <c r="K40" s="521">
        <f>SUM(K41:K52)</f>
        <v>15274843.300000001</v>
      </c>
    </row>
    <row r="41" spans="1:26" ht="15.75" customHeight="1">
      <c r="A41" s="215" t="s">
        <v>859</v>
      </c>
      <c r="B41" s="75" t="s">
        <v>860</v>
      </c>
      <c r="C41" s="75" t="s">
        <v>184</v>
      </c>
      <c r="D41" s="93"/>
      <c r="E41" s="93"/>
      <c r="F41" s="93"/>
      <c r="G41" s="75"/>
      <c r="H41" s="83"/>
      <c r="I41" s="83"/>
      <c r="J41" s="75"/>
      <c r="K41" s="522">
        <v>5957020.7599999998</v>
      </c>
    </row>
    <row r="42" spans="1:26" ht="15.75" customHeight="1">
      <c r="A42" s="215" t="s">
        <v>300</v>
      </c>
      <c r="B42" s="75" t="s">
        <v>861</v>
      </c>
      <c r="C42" s="75" t="s">
        <v>841</v>
      </c>
      <c r="D42" s="76"/>
      <c r="E42" s="76"/>
      <c r="F42" s="76"/>
      <c r="G42" s="75"/>
      <c r="H42" s="106">
        <v>4</v>
      </c>
      <c r="I42" s="106">
        <v>7975</v>
      </c>
      <c r="J42" s="75" t="s">
        <v>830</v>
      </c>
      <c r="K42" s="522">
        <v>5000000</v>
      </c>
    </row>
    <row r="43" spans="1:26" ht="15.75" customHeight="1">
      <c r="A43" s="215" t="s">
        <v>862</v>
      </c>
      <c r="B43" s="75" t="s">
        <v>863</v>
      </c>
      <c r="C43" s="75"/>
      <c r="D43" s="76"/>
      <c r="E43" s="76"/>
      <c r="F43" s="76"/>
      <c r="G43" s="75"/>
      <c r="H43" s="106"/>
      <c r="I43" s="106"/>
      <c r="J43" s="75"/>
      <c r="K43" s="522">
        <v>1500000</v>
      </c>
    </row>
    <row r="44" spans="1:26" ht="15.75" customHeight="1">
      <c r="A44" s="215" t="s">
        <v>864</v>
      </c>
      <c r="B44" s="75" t="s">
        <v>865</v>
      </c>
      <c r="C44" s="75" t="s">
        <v>184</v>
      </c>
      <c r="D44" s="76"/>
      <c r="E44" s="76"/>
      <c r="F44" s="76"/>
      <c r="G44" s="75"/>
      <c r="H44" s="106"/>
      <c r="I44" s="106"/>
      <c r="J44" s="75"/>
      <c r="K44" s="522">
        <v>1262602.54</v>
      </c>
    </row>
    <row r="45" spans="1:26" ht="15.75" customHeight="1">
      <c r="A45" s="215" t="s">
        <v>866</v>
      </c>
      <c r="B45" s="75" t="s">
        <v>867</v>
      </c>
      <c r="C45" s="75" t="s">
        <v>184</v>
      </c>
      <c r="D45" s="76">
        <v>0.02</v>
      </c>
      <c r="E45" s="76"/>
      <c r="F45" s="76"/>
      <c r="G45" s="75"/>
      <c r="H45" s="106"/>
      <c r="I45" s="106"/>
      <c r="J45" s="75"/>
      <c r="K45" s="522">
        <v>950000</v>
      </c>
    </row>
    <row r="46" spans="1:26" ht="15.75" customHeight="1">
      <c r="A46" s="215" t="s">
        <v>868</v>
      </c>
      <c r="B46" s="75" t="s">
        <v>869</v>
      </c>
      <c r="C46" s="75" t="s">
        <v>184</v>
      </c>
      <c r="D46" s="76"/>
      <c r="E46" s="76">
        <v>0.1</v>
      </c>
      <c r="F46" s="76">
        <v>0.2</v>
      </c>
      <c r="G46" s="75"/>
      <c r="H46" s="106"/>
      <c r="I46" s="106"/>
      <c r="J46" s="75" t="s">
        <v>830</v>
      </c>
      <c r="K46" s="522">
        <v>350000</v>
      </c>
    </row>
    <row r="47" spans="1:26" ht="15.75" customHeight="1">
      <c r="A47" s="215" t="s">
        <v>870</v>
      </c>
      <c r="B47" s="75" t="s">
        <v>871</v>
      </c>
      <c r="C47" s="75" t="s">
        <v>872</v>
      </c>
      <c r="D47" s="76"/>
      <c r="E47" s="76"/>
      <c r="F47" s="76"/>
      <c r="G47" s="75"/>
      <c r="H47" s="106"/>
      <c r="I47" s="106"/>
      <c r="J47" s="75"/>
      <c r="K47" s="522">
        <v>120000</v>
      </c>
    </row>
    <row r="48" spans="1:26" ht="15.75" customHeight="1">
      <c r="A48" s="215" t="s">
        <v>873</v>
      </c>
      <c r="B48" s="75" t="s">
        <v>874</v>
      </c>
      <c r="C48" s="75" t="s">
        <v>841</v>
      </c>
      <c r="D48" s="76"/>
      <c r="E48" s="76"/>
      <c r="F48" s="76"/>
      <c r="G48" s="75"/>
      <c r="H48" s="106"/>
      <c r="I48" s="106"/>
      <c r="J48" s="75"/>
      <c r="K48" s="522">
        <v>50000</v>
      </c>
    </row>
    <row r="49" spans="1:26" ht="15.75" customHeight="1">
      <c r="A49" s="215" t="s">
        <v>875</v>
      </c>
      <c r="B49" s="75" t="s">
        <v>876</v>
      </c>
      <c r="C49" s="75"/>
      <c r="D49" s="76"/>
      <c r="E49" s="76"/>
      <c r="F49" s="76"/>
      <c r="G49" s="75"/>
      <c r="H49" s="106"/>
      <c r="I49" s="106"/>
      <c r="J49" s="75"/>
      <c r="K49" s="522">
        <v>25000</v>
      </c>
    </row>
    <row r="50" spans="1:26" ht="15.75" customHeight="1">
      <c r="A50" s="215" t="s">
        <v>877</v>
      </c>
      <c r="B50" s="75" t="s">
        <v>878</v>
      </c>
      <c r="C50" s="75" t="s">
        <v>872</v>
      </c>
      <c r="D50" s="76"/>
      <c r="E50" s="76"/>
      <c r="F50" s="76"/>
      <c r="G50" s="75"/>
      <c r="H50" s="106"/>
      <c r="I50" s="106"/>
      <c r="J50" s="75"/>
      <c r="K50" s="522">
        <v>20220</v>
      </c>
    </row>
    <row r="51" spans="1:26" ht="15.75" customHeight="1">
      <c r="A51" s="215" t="s">
        <v>879</v>
      </c>
      <c r="B51" s="75" t="s">
        <v>880</v>
      </c>
      <c r="C51" s="75" t="s">
        <v>841</v>
      </c>
      <c r="D51" s="76">
        <v>0.4</v>
      </c>
      <c r="E51" s="76"/>
      <c r="F51" s="76"/>
      <c r="G51" s="75"/>
      <c r="H51" s="106"/>
      <c r="I51" s="106"/>
      <c r="J51" s="75" t="s">
        <v>830</v>
      </c>
      <c r="K51" s="522">
        <v>20000</v>
      </c>
    </row>
    <row r="52" spans="1:26" ht="15.75" customHeight="1">
      <c r="A52" s="215" t="s">
        <v>881</v>
      </c>
      <c r="B52" s="75" t="s">
        <v>882</v>
      </c>
      <c r="C52" s="75" t="s">
        <v>883</v>
      </c>
      <c r="D52" s="93"/>
      <c r="E52" s="93"/>
      <c r="F52" s="93"/>
      <c r="G52" s="75"/>
      <c r="H52" s="83"/>
      <c r="I52" s="83"/>
      <c r="J52" s="75"/>
      <c r="K52" s="522">
        <v>20000</v>
      </c>
    </row>
    <row r="53" spans="1:26" ht="15.75" customHeight="1">
      <c r="A53" s="112"/>
      <c r="B53" s="73"/>
      <c r="C53" s="73"/>
      <c r="D53" s="93"/>
      <c r="E53" s="93"/>
      <c r="F53" s="93"/>
      <c r="G53" s="73"/>
      <c r="H53" s="106"/>
      <c r="I53" s="106"/>
      <c r="J53" s="73"/>
      <c r="K53" s="524"/>
      <c r="L53" s="111"/>
      <c r="M53" s="111"/>
      <c r="N53" s="111"/>
      <c r="O53" s="111"/>
      <c r="P53" s="111"/>
      <c r="Q53" s="111"/>
      <c r="R53" s="111"/>
      <c r="S53" s="111"/>
      <c r="T53" s="111"/>
      <c r="U53" s="111"/>
      <c r="V53" s="111"/>
      <c r="W53" s="111"/>
      <c r="X53" s="111"/>
      <c r="Y53" s="111"/>
      <c r="Z53" s="111"/>
    </row>
    <row r="54" spans="1:26" ht="15.75" customHeight="1">
      <c r="A54" s="100" t="s">
        <v>137</v>
      </c>
      <c r="B54" s="102"/>
      <c r="C54" s="102"/>
      <c r="D54" s="178"/>
      <c r="E54" s="178"/>
      <c r="F54" s="178"/>
      <c r="G54" s="102"/>
      <c r="H54" s="217"/>
      <c r="I54" s="217"/>
      <c r="J54" s="102"/>
      <c r="K54" s="525">
        <f>K40+K37+K34+K31+K22+K19+K11</f>
        <v>117229080.03999999</v>
      </c>
    </row>
    <row r="55" spans="1:26" ht="15.75" customHeight="1"/>
    <row r="56" spans="1:26" ht="15.75" customHeight="1"/>
    <row r="57" spans="1:26" ht="15.75" customHeight="1"/>
    <row r="58" spans="1:26" ht="15.75" customHeight="1"/>
    <row r="59" spans="1:26" ht="15.75" customHeight="1"/>
    <row r="60" spans="1:26" ht="15.75" customHeight="1"/>
    <row r="61" spans="1:26" ht="15.75" customHeight="1"/>
    <row r="62" spans="1:26" ht="15.75" customHeight="1"/>
    <row r="63" spans="1:26" ht="15.75" customHeight="1"/>
    <row r="64" spans="1: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activeCell="A2" sqref="A2:A4"/>
    </sheetView>
  </sheetViews>
  <sheetFormatPr baseColWidth="10" defaultColWidth="12.625" defaultRowHeight="15" customHeight="1"/>
  <cols>
    <col min="1" max="1" width="57" customWidth="1"/>
    <col min="2" max="2" width="18.375" customWidth="1"/>
    <col min="3" max="3" width="10.875" customWidth="1"/>
    <col min="4" max="4" width="10.375" customWidth="1"/>
    <col min="5" max="5" width="10.125" customWidth="1"/>
    <col min="6" max="6" width="10.75" customWidth="1"/>
    <col min="7" max="7" width="7.875" bestFit="1" customWidth="1"/>
    <col min="8" max="8" width="8.875" customWidth="1"/>
    <col min="9" max="9" width="9.25" bestFit="1" customWidth="1"/>
    <col min="10" max="10" width="16.375" customWidth="1"/>
    <col min="11" max="11" width="15.5" customWidth="1"/>
    <col min="12" max="26" width="9.375" customWidth="1"/>
  </cols>
  <sheetData>
    <row r="1" spans="1:26" ht="21" customHeight="1">
      <c r="A1" s="218"/>
      <c r="B1" s="219"/>
      <c r="C1" s="2"/>
      <c r="D1" s="2"/>
      <c r="E1" s="2"/>
      <c r="F1" s="2"/>
      <c r="G1" s="129"/>
      <c r="H1" s="129"/>
      <c r="I1" s="129"/>
      <c r="J1" s="2"/>
      <c r="K1" s="220"/>
      <c r="L1" s="2"/>
      <c r="M1" s="2"/>
      <c r="N1" s="2"/>
      <c r="O1" s="2"/>
      <c r="P1" s="2"/>
      <c r="Q1" s="2"/>
      <c r="R1" s="2"/>
      <c r="S1" s="2"/>
      <c r="T1" s="2"/>
      <c r="U1" s="2"/>
      <c r="V1" s="2"/>
      <c r="W1" s="2"/>
      <c r="X1" s="2"/>
      <c r="Y1" s="2"/>
      <c r="Z1" s="2"/>
    </row>
    <row r="2" spans="1:26">
      <c r="A2" s="133" t="s">
        <v>100</v>
      </c>
      <c r="B2" s="219"/>
      <c r="C2" s="221"/>
      <c r="D2" s="221"/>
      <c r="E2" s="221"/>
      <c r="F2" s="221"/>
      <c r="G2" s="222"/>
      <c r="H2" s="222"/>
      <c r="I2" s="222"/>
      <c r="J2" s="221"/>
      <c r="K2" s="223" t="s">
        <v>101</v>
      </c>
      <c r="L2" s="2"/>
      <c r="M2" s="2"/>
      <c r="N2" s="2"/>
      <c r="O2" s="2"/>
      <c r="P2" s="2"/>
      <c r="Q2" s="2"/>
      <c r="R2" s="2"/>
      <c r="S2" s="2"/>
      <c r="T2" s="2"/>
      <c r="U2" s="2"/>
      <c r="V2" s="2"/>
      <c r="W2" s="2"/>
      <c r="X2" s="2"/>
      <c r="Y2" s="2"/>
      <c r="Z2" s="2"/>
    </row>
    <row r="3" spans="1:26">
      <c r="A3" s="57" t="s">
        <v>173</v>
      </c>
      <c r="B3" s="219"/>
      <c r="C3" s="221"/>
      <c r="D3" s="221"/>
      <c r="E3" s="221"/>
      <c r="F3" s="221"/>
      <c r="G3" s="222"/>
      <c r="H3" s="222"/>
      <c r="I3" s="222"/>
      <c r="J3" s="221"/>
      <c r="K3" s="223"/>
      <c r="L3" s="2"/>
      <c r="M3" s="2"/>
      <c r="N3" s="2"/>
      <c r="O3" s="2"/>
      <c r="P3" s="2"/>
      <c r="Q3" s="2"/>
      <c r="R3" s="2"/>
      <c r="S3" s="2"/>
      <c r="T3" s="2"/>
      <c r="U3" s="2"/>
      <c r="V3" s="2"/>
      <c r="W3" s="2"/>
      <c r="X3" s="2"/>
      <c r="Y3" s="2"/>
      <c r="Z3" s="2"/>
    </row>
    <row r="4" spans="1:26">
      <c r="A4" s="444" t="s">
        <v>2486</v>
      </c>
      <c r="B4" s="219"/>
      <c r="C4" s="221"/>
      <c r="D4" s="221"/>
      <c r="E4" s="221"/>
      <c r="F4" s="221"/>
      <c r="G4" s="222"/>
      <c r="H4" s="222"/>
      <c r="I4" s="222"/>
      <c r="J4" s="221"/>
      <c r="K4" s="223"/>
      <c r="L4" s="2"/>
      <c r="M4" s="2"/>
      <c r="N4" s="2"/>
      <c r="O4" s="2"/>
      <c r="P4" s="2"/>
      <c r="Q4" s="2"/>
      <c r="R4" s="2"/>
      <c r="S4" s="2"/>
      <c r="T4" s="2"/>
      <c r="U4" s="2"/>
      <c r="V4" s="2"/>
      <c r="W4" s="2"/>
      <c r="X4" s="2"/>
      <c r="Y4" s="2"/>
      <c r="Z4" s="2"/>
    </row>
    <row r="5" spans="1:26">
      <c r="A5" s="224"/>
      <c r="B5" s="219"/>
      <c r="C5" s="221"/>
      <c r="D5" s="221"/>
      <c r="E5" s="221"/>
      <c r="F5" s="221"/>
      <c r="G5" s="222"/>
      <c r="H5" s="222"/>
      <c r="I5" s="222"/>
      <c r="J5" s="221"/>
      <c r="K5" s="223"/>
      <c r="L5" s="2"/>
      <c r="M5" s="2"/>
      <c r="N5" s="2"/>
      <c r="O5" s="2"/>
      <c r="P5" s="2"/>
      <c r="Q5" s="2"/>
      <c r="R5" s="2"/>
      <c r="S5" s="2"/>
      <c r="T5" s="2"/>
      <c r="U5" s="2"/>
      <c r="V5" s="2"/>
      <c r="W5" s="2"/>
      <c r="X5" s="2"/>
      <c r="Y5" s="2"/>
      <c r="Z5" s="2"/>
    </row>
    <row r="6" spans="1:26">
      <c r="A6" s="225" t="s">
        <v>102</v>
      </c>
      <c r="B6" s="225" t="s">
        <v>103</v>
      </c>
      <c r="C6" s="225" t="s">
        <v>104</v>
      </c>
      <c r="D6" s="225"/>
      <c r="E6" s="977" t="s">
        <v>105</v>
      </c>
      <c r="F6" s="978"/>
      <c r="G6" s="225" t="s">
        <v>106</v>
      </c>
      <c r="H6" s="977" t="s">
        <v>107</v>
      </c>
      <c r="I6" s="978"/>
      <c r="J6" s="225" t="s">
        <v>108</v>
      </c>
      <c r="K6" s="226" t="s">
        <v>109</v>
      </c>
      <c r="L6" s="2"/>
      <c r="M6" s="2"/>
      <c r="N6" s="2"/>
      <c r="O6" s="2"/>
      <c r="P6" s="2"/>
      <c r="Q6" s="2"/>
      <c r="R6" s="2"/>
      <c r="S6" s="2"/>
      <c r="T6" s="2"/>
      <c r="U6" s="2"/>
      <c r="V6" s="2"/>
      <c r="W6" s="2"/>
      <c r="X6" s="2"/>
      <c r="Y6" s="2"/>
      <c r="Z6" s="2"/>
    </row>
    <row r="7" spans="1:26">
      <c r="A7" s="974" t="s">
        <v>110</v>
      </c>
      <c r="B7" s="975" t="s">
        <v>111</v>
      </c>
      <c r="C7" s="975" t="s">
        <v>112</v>
      </c>
      <c r="D7" s="975" t="s">
        <v>113</v>
      </c>
      <c r="E7" s="976" t="s">
        <v>114</v>
      </c>
      <c r="F7" s="915"/>
      <c r="G7" s="975" t="s">
        <v>115</v>
      </c>
      <c r="H7" s="976" t="s">
        <v>116</v>
      </c>
      <c r="I7" s="915"/>
      <c r="J7" s="975" t="s">
        <v>117</v>
      </c>
      <c r="K7" s="979" t="s">
        <v>118</v>
      </c>
      <c r="L7" s="227"/>
      <c r="M7" s="227"/>
      <c r="N7" s="227"/>
      <c r="O7" s="227"/>
      <c r="P7" s="227"/>
      <c r="Q7" s="227"/>
      <c r="R7" s="227"/>
      <c r="S7" s="227"/>
      <c r="T7" s="227"/>
      <c r="U7" s="227"/>
      <c r="V7" s="227"/>
      <c r="W7" s="227"/>
      <c r="X7" s="227"/>
      <c r="Y7" s="227"/>
      <c r="Z7" s="227"/>
    </row>
    <row r="8" spans="1:26">
      <c r="A8" s="908"/>
      <c r="B8" s="908"/>
      <c r="C8" s="908"/>
      <c r="D8" s="908"/>
      <c r="E8" s="228" t="s">
        <v>119</v>
      </c>
      <c r="F8" s="228" t="s">
        <v>120</v>
      </c>
      <c r="G8" s="908"/>
      <c r="H8" s="228" t="s">
        <v>119</v>
      </c>
      <c r="I8" s="228" t="s">
        <v>120</v>
      </c>
      <c r="J8" s="908"/>
      <c r="K8" s="908"/>
      <c r="L8" s="227"/>
      <c r="M8" s="227"/>
      <c r="N8" s="227"/>
      <c r="O8" s="227"/>
      <c r="P8" s="227"/>
      <c r="Q8" s="227"/>
      <c r="R8" s="227"/>
      <c r="S8" s="227"/>
      <c r="T8" s="227"/>
      <c r="U8" s="227"/>
      <c r="V8" s="227"/>
      <c r="W8" s="227"/>
      <c r="X8" s="227"/>
      <c r="Y8" s="227"/>
      <c r="Z8" s="227"/>
    </row>
    <row r="9" spans="1:26" ht="15.75" customHeight="1">
      <c r="A9" s="229" t="s">
        <v>121</v>
      </c>
      <c r="B9" s="230"/>
      <c r="C9" s="230"/>
      <c r="D9" s="230"/>
      <c r="E9" s="230"/>
      <c r="F9" s="230"/>
      <c r="G9" s="230"/>
      <c r="H9" s="230"/>
      <c r="I9" s="230"/>
      <c r="J9" s="230"/>
      <c r="K9" s="231">
        <f>SUM(K10)</f>
        <v>0</v>
      </c>
    </row>
    <row r="10" spans="1:26" ht="19.5" customHeight="1">
      <c r="A10" s="232"/>
      <c r="B10" s="233"/>
      <c r="C10" s="233"/>
      <c r="D10" s="234"/>
      <c r="E10" s="234"/>
      <c r="F10" s="234"/>
      <c r="G10" s="233"/>
      <c r="H10" s="233"/>
      <c r="I10" s="233"/>
      <c r="J10" s="233"/>
      <c r="K10" s="235"/>
    </row>
    <row r="11" spans="1:26" ht="15.75" customHeight="1">
      <c r="A11" s="229" t="s">
        <v>122</v>
      </c>
      <c r="B11" s="230"/>
      <c r="C11" s="230"/>
      <c r="D11" s="236"/>
      <c r="E11" s="236"/>
      <c r="F11" s="236"/>
      <c r="G11" s="230"/>
      <c r="H11" s="230"/>
      <c r="I11" s="230"/>
      <c r="J11" s="230"/>
      <c r="K11" s="231">
        <f>SUM(K12:K18)</f>
        <v>18060000</v>
      </c>
    </row>
    <row r="12" spans="1:26" ht="15.75" customHeight="1">
      <c r="A12" s="138" t="s">
        <v>317</v>
      </c>
      <c r="B12" s="141" t="s">
        <v>884</v>
      </c>
      <c r="C12" s="141" t="s">
        <v>184</v>
      </c>
      <c r="D12" s="146">
        <v>2E-3</v>
      </c>
      <c r="E12" s="237">
        <v>6.9999999999999999E-4</v>
      </c>
      <c r="F12" s="237">
        <v>0.08</v>
      </c>
      <c r="G12" s="238">
        <v>351</v>
      </c>
      <c r="H12" s="238">
        <v>225</v>
      </c>
      <c r="I12" s="238">
        <v>8260.2000000000007</v>
      </c>
      <c r="J12" s="239" t="s">
        <v>885</v>
      </c>
      <c r="K12" s="240">
        <v>6700000</v>
      </c>
    </row>
    <row r="13" spans="1:26" ht="15.75" customHeight="1">
      <c r="A13" s="232" t="s">
        <v>321</v>
      </c>
      <c r="B13" s="239" t="s">
        <v>886</v>
      </c>
      <c r="C13" s="239" t="s">
        <v>184</v>
      </c>
      <c r="D13" s="241"/>
      <c r="E13" s="237">
        <v>0.08</v>
      </c>
      <c r="F13" s="237">
        <v>0.19</v>
      </c>
      <c r="G13" s="238"/>
      <c r="H13" s="238"/>
      <c r="I13" s="238"/>
      <c r="J13" s="239" t="s">
        <v>885</v>
      </c>
      <c r="K13" s="240">
        <v>4950000</v>
      </c>
    </row>
    <row r="14" spans="1:26" ht="15.75" customHeight="1">
      <c r="A14" s="232" t="s">
        <v>270</v>
      </c>
      <c r="B14" s="239" t="s">
        <v>887</v>
      </c>
      <c r="C14" s="239" t="s">
        <v>184</v>
      </c>
      <c r="D14" s="237">
        <v>8.0000000000000004E-4</v>
      </c>
      <c r="E14" s="241"/>
      <c r="F14" s="237">
        <v>1.6000000000000001E-3</v>
      </c>
      <c r="G14" s="238">
        <v>248.64</v>
      </c>
      <c r="H14" s="238">
        <v>78.959999999999994</v>
      </c>
      <c r="I14" s="238">
        <v>2344.5</v>
      </c>
      <c r="J14" s="239" t="s">
        <v>885</v>
      </c>
      <c r="K14" s="240">
        <v>3600000</v>
      </c>
    </row>
    <row r="15" spans="1:26" ht="15.75" customHeight="1">
      <c r="A15" s="533" t="s">
        <v>888</v>
      </c>
      <c r="B15" s="472"/>
      <c r="C15" s="472" t="s">
        <v>184</v>
      </c>
      <c r="D15" s="534"/>
      <c r="E15" s="534"/>
      <c r="F15" s="534"/>
      <c r="G15" s="535">
        <v>108</v>
      </c>
      <c r="H15" s="238">
        <v>288</v>
      </c>
      <c r="I15" s="238">
        <v>4050</v>
      </c>
      <c r="J15" s="239" t="s">
        <v>885</v>
      </c>
      <c r="K15" s="240">
        <v>1800000</v>
      </c>
    </row>
    <row r="16" spans="1:26" ht="15.75" customHeight="1">
      <c r="A16" s="533" t="s">
        <v>889</v>
      </c>
      <c r="B16" s="472" t="s">
        <v>890</v>
      </c>
      <c r="C16" s="472" t="s">
        <v>184</v>
      </c>
      <c r="D16" s="536">
        <v>0.1</v>
      </c>
      <c r="E16" s="534"/>
      <c r="F16" s="534"/>
      <c r="G16" s="535"/>
      <c r="H16" s="238"/>
      <c r="I16" s="238"/>
      <c r="J16" s="239" t="s">
        <v>885</v>
      </c>
      <c r="K16" s="240">
        <v>950000</v>
      </c>
    </row>
    <row r="17" spans="1:26" ht="15.75" customHeight="1">
      <c r="A17" s="533" t="s">
        <v>280</v>
      </c>
      <c r="B17" s="472" t="s">
        <v>891</v>
      </c>
      <c r="C17" s="472" t="s">
        <v>184</v>
      </c>
      <c r="D17" s="534"/>
      <c r="E17" s="534"/>
      <c r="F17" s="534"/>
      <c r="G17" s="535">
        <v>450</v>
      </c>
      <c r="H17" s="238"/>
      <c r="I17" s="238"/>
      <c r="J17" s="239" t="s">
        <v>885</v>
      </c>
      <c r="K17" s="240">
        <v>60000</v>
      </c>
    </row>
    <row r="18" spans="1:26" ht="15.75" customHeight="1">
      <c r="A18" s="232"/>
      <c r="B18" s="233"/>
      <c r="C18" s="233"/>
      <c r="D18" s="234"/>
      <c r="E18" s="234"/>
      <c r="F18" s="234"/>
      <c r="G18" s="233"/>
      <c r="H18" s="233"/>
      <c r="I18" s="233"/>
      <c r="J18" s="233"/>
      <c r="K18" s="235"/>
    </row>
    <row r="19" spans="1:26" ht="15.75" customHeight="1">
      <c r="A19" s="229" t="s">
        <v>129</v>
      </c>
      <c r="B19" s="230"/>
      <c r="C19" s="230"/>
      <c r="D19" s="236"/>
      <c r="E19" s="236"/>
      <c r="F19" s="236"/>
      <c r="G19" s="230"/>
      <c r="H19" s="230"/>
      <c r="I19" s="230"/>
      <c r="J19" s="230"/>
      <c r="K19" s="231">
        <f>SUM(K20:K21)</f>
        <v>750000</v>
      </c>
      <c r="L19" s="2"/>
      <c r="M19" s="2"/>
      <c r="N19" s="2"/>
      <c r="O19" s="2"/>
      <c r="P19" s="2"/>
      <c r="Q19" s="2"/>
      <c r="R19" s="2"/>
      <c r="S19" s="2"/>
      <c r="T19" s="2"/>
      <c r="U19" s="2"/>
      <c r="V19" s="2"/>
      <c r="W19" s="2"/>
      <c r="X19" s="2"/>
      <c r="Y19" s="2"/>
      <c r="Z19" s="2"/>
    </row>
    <row r="20" spans="1:26" ht="15.75" customHeight="1">
      <c r="A20" s="232" t="s">
        <v>892</v>
      </c>
      <c r="B20" s="239" t="s">
        <v>893</v>
      </c>
      <c r="C20" s="239" t="s">
        <v>184</v>
      </c>
      <c r="D20" s="534"/>
      <c r="E20" s="534"/>
      <c r="F20" s="534"/>
      <c r="G20" s="535"/>
      <c r="H20" s="535"/>
      <c r="I20" s="535"/>
      <c r="J20" s="239" t="s">
        <v>885</v>
      </c>
      <c r="K20" s="235">
        <v>750000</v>
      </c>
      <c r="L20" s="2"/>
      <c r="M20" s="2"/>
      <c r="N20" s="2"/>
      <c r="O20" s="2"/>
      <c r="P20" s="2"/>
      <c r="Q20" s="2"/>
      <c r="R20" s="2"/>
      <c r="S20" s="2"/>
      <c r="T20" s="2"/>
      <c r="U20" s="2"/>
      <c r="V20" s="2"/>
      <c r="W20" s="2"/>
      <c r="X20" s="2"/>
      <c r="Y20" s="2"/>
      <c r="Z20" s="2"/>
    </row>
    <row r="21" spans="1:26" ht="15.75" customHeight="1">
      <c r="A21" s="232"/>
      <c r="B21" s="233"/>
      <c r="C21" s="233"/>
      <c r="D21" s="234"/>
      <c r="E21" s="234"/>
      <c r="F21" s="234"/>
      <c r="G21" s="233"/>
      <c r="H21" s="233"/>
      <c r="I21" s="233"/>
      <c r="J21" s="233"/>
      <c r="K21" s="235"/>
      <c r="L21" s="2"/>
      <c r="M21" s="2"/>
      <c r="N21" s="2"/>
      <c r="O21" s="2"/>
      <c r="P21" s="2"/>
      <c r="Q21" s="2"/>
      <c r="R21" s="2"/>
      <c r="S21" s="2"/>
      <c r="T21" s="2"/>
      <c r="U21" s="2"/>
      <c r="V21" s="2"/>
      <c r="W21" s="2"/>
      <c r="X21" s="2"/>
      <c r="Y21" s="2"/>
      <c r="Z21" s="2"/>
    </row>
    <row r="22" spans="1:26" ht="15.75" customHeight="1">
      <c r="A22" s="229" t="s">
        <v>130</v>
      </c>
      <c r="B22" s="230"/>
      <c r="C22" s="230"/>
      <c r="D22" s="236"/>
      <c r="E22" s="236"/>
      <c r="F22" s="236"/>
      <c r="G22" s="230"/>
      <c r="H22" s="230"/>
      <c r="I22" s="230"/>
      <c r="J22" s="230"/>
      <c r="K22" s="231">
        <f>SUM(K23:K29)</f>
        <v>2670000</v>
      </c>
    </row>
    <row r="23" spans="1:26" ht="15.75" customHeight="1">
      <c r="A23" s="232" t="s">
        <v>894</v>
      </c>
      <c r="B23" s="239" t="s">
        <v>895</v>
      </c>
      <c r="C23" s="239" t="s">
        <v>184</v>
      </c>
      <c r="D23" s="241"/>
      <c r="E23" s="241"/>
      <c r="F23" s="241"/>
      <c r="G23" s="238"/>
      <c r="H23" s="238">
        <v>351</v>
      </c>
      <c r="I23" s="238">
        <v>1755</v>
      </c>
      <c r="J23" s="239" t="s">
        <v>885</v>
      </c>
      <c r="K23" s="240">
        <v>700000</v>
      </c>
    </row>
    <row r="24" spans="1:26" ht="15.75" customHeight="1">
      <c r="A24" s="232" t="s">
        <v>300</v>
      </c>
      <c r="B24" s="239" t="s">
        <v>896</v>
      </c>
      <c r="C24" s="239" t="s">
        <v>184</v>
      </c>
      <c r="D24" s="241"/>
      <c r="E24" s="241"/>
      <c r="F24" s="241"/>
      <c r="G24" s="238"/>
      <c r="H24" s="238">
        <v>112.5</v>
      </c>
      <c r="I24" s="238">
        <v>750</v>
      </c>
      <c r="J24" s="239" t="s">
        <v>885</v>
      </c>
      <c r="K24" s="240">
        <v>940000</v>
      </c>
    </row>
    <row r="25" spans="1:26" ht="15.75" customHeight="1">
      <c r="A25" s="232" t="s">
        <v>897</v>
      </c>
      <c r="B25" s="239" t="s">
        <v>898</v>
      </c>
      <c r="C25" s="239" t="s">
        <v>184</v>
      </c>
      <c r="D25" s="241"/>
      <c r="E25" s="237">
        <v>5.0000000000000001E-3</v>
      </c>
      <c r="F25" s="237">
        <v>1.4E-2</v>
      </c>
      <c r="G25" s="238"/>
      <c r="H25" s="238">
        <v>609</v>
      </c>
      <c r="I25" s="238"/>
      <c r="J25" s="239" t="s">
        <v>885</v>
      </c>
      <c r="K25" s="240">
        <v>350000</v>
      </c>
    </row>
    <row r="26" spans="1:26" ht="15.75" customHeight="1">
      <c r="A26" s="232" t="s">
        <v>899</v>
      </c>
      <c r="B26" s="239" t="s">
        <v>900</v>
      </c>
      <c r="C26" s="239" t="s">
        <v>184</v>
      </c>
      <c r="D26" s="534"/>
      <c r="E26" s="534"/>
      <c r="F26" s="534"/>
      <c r="G26" s="535"/>
      <c r="H26" s="535"/>
      <c r="I26" s="535"/>
      <c r="J26" s="239" t="s">
        <v>885</v>
      </c>
      <c r="K26" s="240">
        <v>550000</v>
      </c>
    </row>
    <row r="27" spans="1:26" ht="15.75" customHeight="1">
      <c r="A27" s="232" t="s">
        <v>299</v>
      </c>
      <c r="B27" s="239" t="s">
        <v>901</v>
      </c>
      <c r="C27" s="239" t="s">
        <v>184</v>
      </c>
      <c r="D27" s="241"/>
      <c r="E27" s="241"/>
      <c r="F27" s="241"/>
      <c r="G27" s="238"/>
      <c r="H27" s="238">
        <v>250</v>
      </c>
      <c r="I27" s="238">
        <v>900</v>
      </c>
      <c r="J27" s="239" t="s">
        <v>885</v>
      </c>
      <c r="K27" s="240">
        <v>80000</v>
      </c>
    </row>
    <row r="28" spans="1:26" ht="15.75" customHeight="1">
      <c r="A28" s="232" t="s">
        <v>902</v>
      </c>
      <c r="B28" s="239" t="s">
        <v>903</v>
      </c>
      <c r="C28" s="239" t="s">
        <v>184</v>
      </c>
      <c r="D28" s="241"/>
      <c r="E28" s="241"/>
      <c r="F28" s="241"/>
      <c r="G28" s="238"/>
      <c r="H28" s="238">
        <v>351</v>
      </c>
      <c r="I28" s="238">
        <v>1755</v>
      </c>
      <c r="J28" s="239" t="s">
        <v>885</v>
      </c>
      <c r="K28" s="240">
        <v>50000</v>
      </c>
    </row>
    <row r="29" spans="1:26" ht="15.75" customHeight="1">
      <c r="A29" s="232"/>
      <c r="B29" s="233"/>
      <c r="C29" s="233"/>
      <c r="D29" s="234"/>
      <c r="E29" s="234"/>
      <c r="F29" s="234"/>
      <c r="G29" s="233"/>
      <c r="H29" s="233"/>
      <c r="I29" s="233"/>
      <c r="J29" s="233"/>
      <c r="K29" s="235"/>
    </row>
    <row r="30" spans="1:26" ht="15.75" customHeight="1">
      <c r="A30" s="229" t="s">
        <v>133</v>
      </c>
      <c r="B30" s="230"/>
      <c r="C30" s="230"/>
      <c r="D30" s="236"/>
      <c r="E30" s="236"/>
      <c r="F30" s="236"/>
      <c r="G30" s="230"/>
      <c r="H30" s="230"/>
      <c r="I30" s="230"/>
      <c r="J30" s="230"/>
      <c r="K30" s="231">
        <f>SUM(K31)</f>
        <v>0</v>
      </c>
    </row>
    <row r="31" spans="1:26" ht="15.75" customHeight="1">
      <c r="A31" s="242"/>
      <c r="B31" s="233"/>
      <c r="C31" s="233"/>
      <c r="D31" s="234"/>
      <c r="E31" s="234"/>
      <c r="F31" s="234"/>
      <c r="G31" s="233"/>
      <c r="H31" s="233"/>
      <c r="I31" s="233"/>
      <c r="J31" s="233"/>
      <c r="K31" s="235"/>
    </row>
    <row r="32" spans="1:26" ht="15.75" customHeight="1">
      <c r="A32" s="229" t="s">
        <v>134</v>
      </c>
      <c r="B32" s="230"/>
      <c r="C32" s="230"/>
      <c r="D32" s="236"/>
      <c r="E32" s="236"/>
      <c r="F32" s="236"/>
      <c r="G32" s="230"/>
      <c r="H32" s="230"/>
      <c r="I32" s="230"/>
      <c r="J32" s="230"/>
      <c r="K32" s="231">
        <f>SUM(K33:K34)</f>
        <v>180000</v>
      </c>
    </row>
    <row r="33" spans="1:26" ht="15.75" customHeight="1">
      <c r="A33" s="232" t="s">
        <v>169</v>
      </c>
      <c r="B33" s="239" t="s">
        <v>904</v>
      </c>
      <c r="C33" s="239" t="s">
        <v>184</v>
      </c>
      <c r="D33" s="534"/>
      <c r="E33" s="534"/>
      <c r="F33" s="534"/>
      <c r="G33" s="535"/>
      <c r="H33" s="535"/>
      <c r="I33" s="535"/>
      <c r="J33" s="239" t="s">
        <v>885</v>
      </c>
      <c r="K33" s="240">
        <v>180000</v>
      </c>
    </row>
    <row r="34" spans="1:26" ht="15.75" customHeight="1">
      <c r="A34" s="242"/>
      <c r="B34" s="233"/>
      <c r="C34" s="233"/>
      <c r="D34" s="234"/>
      <c r="E34" s="234"/>
      <c r="F34" s="234"/>
      <c r="G34" s="233"/>
      <c r="H34" s="233"/>
      <c r="I34" s="233"/>
      <c r="J34" s="233"/>
      <c r="K34" s="235"/>
    </row>
    <row r="35" spans="1:26" ht="15.75" customHeight="1">
      <c r="A35" s="229" t="s">
        <v>135</v>
      </c>
      <c r="B35" s="230"/>
      <c r="C35" s="230"/>
      <c r="D35" s="236"/>
      <c r="E35" s="236"/>
      <c r="F35" s="236"/>
      <c r="G35" s="230"/>
      <c r="H35" s="230"/>
      <c r="I35" s="230"/>
      <c r="J35" s="230"/>
      <c r="K35" s="231">
        <f>SUM(K36)</f>
        <v>0</v>
      </c>
      <c r="L35" s="2"/>
      <c r="M35" s="2"/>
      <c r="N35" s="2"/>
      <c r="O35" s="2"/>
      <c r="P35" s="2"/>
      <c r="Q35" s="2"/>
      <c r="R35" s="2"/>
      <c r="S35" s="2"/>
      <c r="T35" s="2"/>
      <c r="U35" s="2"/>
      <c r="V35" s="2"/>
      <c r="W35" s="2"/>
      <c r="X35" s="2"/>
      <c r="Y35" s="2"/>
      <c r="Z35" s="2"/>
    </row>
    <row r="36" spans="1:26" ht="15.75" customHeight="1">
      <c r="A36" s="242"/>
      <c r="B36" s="233"/>
      <c r="C36" s="233"/>
      <c r="D36" s="234"/>
      <c r="E36" s="234"/>
      <c r="F36" s="234"/>
      <c r="G36" s="233"/>
      <c r="H36" s="233"/>
      <c r="I36" s="233"/>
      <c r="J36" s="233"/>
      <c r="K36" s="235"/>
      <c r="L36" s="2"/>
      <c r="M36" s="2"/>
      <c r="N36" s="2"/>
      <c r="O36" s="2"/>
      <c r="P36" s="2"/>
      <c r="Q36" s="2"/>
      <c r="R36" s="2"/>
      <c r="S36" s="2"/>
      <c r="T36" s="2"/>
      <c r="U36" s="2"/>
      <c r="V36" s="2"/>
      <c r="W36" s="2"/>
      <c r="X36" s="2"/>
      <c r="Y36" s="2"/>
      <c r="Z36" s="2"/>
    </row>
    <row r="37" spans="1:26" ht="15.75" customHeight="1">
      <c r="A37" s="229" t="s">
        <v>136</v>
      </c>
      <c r="B37" s="230"/>
      <c r="C37" s="230"/>
      <c r="D37" s="236"/>
      <c r="E37" s="236"/>
      <c r="F37" s="236"/>
      <c r="G37" s="230"/>
      <c r="H37" s="230"/>
      <c r="I37" s="230"/>
      <c r="J37" s="230"/>
      <c r="K37" s="231">
        <f>SUM(K38)</f>
        <v>0</v>
      </c>
    </row>
    <row r="38" spans="1:26" ht="15.75" customHeight="1">
      <c r="A38" s="242"/>
      <c r="B38" s="233"/>
      <c r="C38" s="233"/>
      <c r="D38" s="234"/>
      <c r="E38" s="234"/>
      <c r="F38" s="234"/>
      <c r="G38" s="233"/>
      <c r="H38" s="233"/>
      <c r="I38" s="233"/>
      <c r="J38" s="233"/>
      <c r="K38" s="235"/>
    </row>
    <row r="39" spans="1:26" ht="15.75" customHeight="1">
      <c r="A39" s="243" t="s">
        <v>137</v>
      </c>
      <c r="B39" s="244"/>
      <c r="C39" s="244"/>
      <c r="D39" s="245"/>
      <c r="E39" s="245"/>
      <c r="F39" s="245"/>
      <c r="G39" s="244"/>
      <c r="H39" s="244"/>
      <c r="I39" s="244"/>
      <c r="J39" s="244"/>
      <c r="K39" s="246">
        <f>+K9+K11+K19+K22+K30+K32+K35+K37</f>
        <v>21660000</v>
      </c>
    </row>
    <row r="40" spans="1:26" ht="15.75" customHeight="1">
      <c r="A40" s="247"/>
      <c r="B40" s="248"/>
      <c r="C40" s="248"/>
      <c r="D40" s="248"/>
      <c r="E40" s="248"/>
      <c r="F40" s="248"/>
      <c r="G40" s="249"/>
      <c r="H40" s="249"/>
      <c r="I40" s="249"/>
      <c r="J40" s="248"/>
      <c r="K40" s="250"/>
    </row>
    <row r="41" spans="1:26" ht="15.75" customHeight="1">
      <c r="G41" s="126"/>
      <c r="H41" s="126"/>
      <c r="I41" s="126"/>
      <c r="K41" s="151"/>
    </row>
    <row r="42" spans="1:26" ht="15.75" customHeight="1">
      <c r="G42" s="126"/>
      <c r="H42" s="126"/>
      <c r="I42" s="126"/>
      <c r="K42" s="151"/>
    </row>
    <row r="43" spans="1:26" ht="15.75" customHeight="1">
      <c r="G43" s="126"/>
      <c r="H43" s="126"/>
      <c r="I43" s="126"/>
      <c r="K43" s="151"/>
    </row>
    <row r="44" spans="1:26" ht="15.75" customHeight="1">
      <c r="G44" s="126"/>
      <c r="H44" s="126"/>
      <c r="I44" s="126"/>
      <c r="K44" s="151"/>
    </row>
    <row r="45" spans="1:26" ht="15.75" customHeight="1">
      <c r="G45" s="126"/>
      <c r="H45" s="126"/>
      <c r="I45" s="126"/>
      <c r="K45" s="151"/>
    </row>
    <row r="46" spans="1:26" ht="15.75" customHeight="1">
      <c r="G46" s="126"/>
      <c r="H46" s="126"/>
      <c r="I46" s="126"/>
      <c r="K46" s="151"/>
    </row>
    <row r="47" spans="1:26" ht="15.75" customHeight="1">
      <c r="G47" s="126"/>
      <c r="H47" s="126"/>
      <c r="I47" s="126"/>
      <c r="K47" s="151"/>
    </row>
    <row r="48" spans="1:26" ht="15.75" customHeight="1">
      <c r="G48" s="126"/>
      <c r="H48" s="126"/>
      <c r="I48" s="126"/>
      <c r="K48" s="151"/>
    </row>
    <row r="49" spans="7:11" ht="15.75" customHeight="1">
      <c r="G49" s="126"/>
      <c r="H49" s="126"/>
      <c r="I49" s="126"/>
      <c r="K49" s="151"/>
    </row>
    <row r="50" spans="7:11" ht="15.75" customHeight="1">
      <c r="G50" s="126"/>
      <c r="H50" s="126"/>
      <c r="I50" s="126"/>
      <c r="K50" s="151"/>
    </row>
    <row r="51" spans="7:11" ht="15.75" customHeight="1">
      <c r="G51" s="126"/>
      <c r="H51" s="126"/>
      <c r="I51" s="126"/>
      <c r="K51" s="151"/>
    </row>
    <row r="52" spans="7:11" ht="15.75" customHeight="1">
      <c r="G52" s="126"/>
      <c r="H52" s="126"/>
      <c r="I52" s="126"/>
      <c r="K52" s="151"/>
    </row>
    <row r="53" spans="7:11" ht="15.75" customHeight="1">
      <c r="G53" s="126"/>
      <c r="H53" s="126"/>
      <c r="I53" s="126"/>
      <c r="K53" s="151"/>
    </row>
    <row r="54" spans="7:11" ht="15.75" customHeight="1">
      <c r="G54" s="126"/>
      <c r="H54" s="126"/>
      <c r="I54" s="126"/>
      <c r="K54" s="151"/>
    </row>
    <row r="55" spans="7:11" ht="15.75" customHeight="1">
      <c r="G55" s="126"/>
      <c r="H55" s="126"/>
      <c r="I55" s="126"/>
      <c r="K55" s="151"/>
    </row>
    <row r="56" spans="7:11" ht="15.75" customHeight="1">
      <c r="G56" s="126"/>
      <c r="H56" s="126"/>
      <c r="I56" s="126"/>
      <c r="K56" s="151"/>
    </row>
    <row r="57" spans="7:11" ht="15.75" customHeight="1">
      <c r="G57" s="126"/>
      <c r="H57" s="126"/>
      <c r="I57" s="126"/>
      <c r="K57" s="151"/>
    </row>
    <row r="58" spans="7:11" ht="15.75" customHeight="1">
      <c r="G58" s="126"/>
      <c r="H58" s="126"/>
      <c r="I58" s="126"/>
      <c r="K58" s="151"/>
    </row>
    <row r="59" spans="7:11" ht="15.75" customHeight="1">
      <c r="G59" s="126"/>
      <c r="H59" s="126"/>
      <c r="I59" s="126"/>
      <c r="K59" s="151"/>
    </row>
    <row r="60" spans="7:11" ht="15.75" customHeight="1">
      <c r="G60" s="126"/>
      <c r="H60" s="126"/>
      <c r="I60" s="126"/>
      <c r="K60" s="151"/>
    </row>
    <row r="61" spans="7:11" ht="15.75" customHeight="1">
      <c r="G61" s="126"/>
      <c r="H61" s="126"/>
      <c r="I61" s="126"/>
      <c r="K61" s="151"/>
    </row>
    <row r="62" spans="7:11" ht="15.75" customHeight="1">
      <c r="G62" s="126"/>
      <c r="H62" s="126"/>
      <c r="I62" s="126"/>
      <c r="K62" s="151"/>
    </row>
    <row r="63" spans="7:11" ht="15.75" customHeight="1">
      <c r="G63" s="126"/>
      <c r="H63" s="126"/>
      <c r="I63" s="126"/>
      <c r="K63" s="151"/>
    </row>
    <row r="64" spans="7:11" ht="15.75" customHeight="1">
      <c r="G64" s="126"/>
      <c r="H64" s="126"/>
      <c r="I64" s="126"/>
      <c r="K64" s="151"/>
    </row>
    <row r="65" spans="7:11" ht="15.75" customHeight="1">
      <c r="G65" s="126"/>
      <c r="H65" s="126"/>
      <c r="I65" s="126"/>
      <c r="K65" s="151"/>
    </row>
    <row r="66" spans="7:11" ht="15.75" customHeight="1">
      <c r="G66" s="126"/>
      <c r="H66" s="126"/>
      <c r="I66" s="126"/>
      <c r="K66" s="151"/>
    </row>
    <row r="67" spans="7:11" ht="15.75" customHeight="1">
      <c r="G67" s="126"/>
      <c r="H67" s="126"/>
      <c r="I67" s="126"/>
      <c r="K67" s="151"/>
    </row>
    <row r="68" spans="7:11" ht="15.75" customHeight="1">
      <c r="G68" s="126"/>
      <c r="H68" s="126"/>
      <c r="I68" s="126"/>
      <c r="K68" s="151"/>
    </row>
    <row r="69" spans="7:11" ht="15.75" customHeight="1">
      <c r="G69" s="126"/>
      <c r="H69" s="126"/>
      <c r="I69" s="126"/>
      <c r="K69" s="151"/>
    </row>
    <row r="70" spans="7:11" ht="15.75" customHeight="1">
      <c r="G70" s="126"/>
      <c r="H70" s="126"/>
      <c r="I70" s="126"/>
      <c r="K70" s="151"/>
    </row>
    <row r="71" spans="7:11" ht="15.75" customHeight="1">
      <c r="G71" s="126"/>
      <c r="H71" s="126"/>
      <c r="I71" s="126"/>
      <c r="K71" s="151"/>
    </row>
    <row r="72" spans="7:11" ht="15.75" customHeight="1">
      <c r="G72" s="126"/>
      <c r="H72" s="126"/>
      <c r="I72" s="126"/>
      <c r="K72" s="151"/>
    </row>
    <row r="73" spans="7:11" ht="15.75" customHeight="1">
      <c r="G73" s="126"/>
      <c r="H73" s="126"/>
      <c r="I73" s="126"/>
      <c r="K73" s="151"/>
    </row>
    <row r="74" spans="7:11" ht="15.75" customHeight="1">
      <c r="G74" s="126"/>
      <c r="H74" s="126"/>
      <c r="I74" s="126"/>
      <c r="K74" s="151"/>
    </row>
    <row r="75" spans="7:11" ht="15.75" customHeight="1">
      <c r="G75" s="126"/>
      <c r="H75" s="126"/>
      <c r="I75" s="126"/>
      <c r="K75" s="151"/>
    </row>
    <row r="76" spans="7:11" ht="15.75" customHeight="1">
      <c r="G76" s="126"/>
      <c r="H76" s="126"/>
      <c r="I76" s="126"/>
      <c r="K76" s="151"/>
    </row>
    <row r="77" spans="7:11" ht="15.75" customHeight="1">
      <c r="G77" s="126"/>
      <c r="H77" s="126"/>
      <c r="I77" s="126"/>
      <c r="K77" s="151"/>
    </row>
    <row r="78" spans="7:11" ht="15.75" customHeight="1">
      <c r="G78" s="126"/>
      <c r="H78" s="126"/>
      <c r="I78" s="126"/>
      <c r="K78" s="151"/>
    </row>
    <row r="79" spans="7:11" ht="15.75" customHeight="1">
      <c r="G79" s="126"/>
      <c r="H79" s="126"/>
      <c r="I79" s="126"/>
      <c r="K79" s="151"/>
    </row>
    <row r="80" spans="7:11" ht="15.75" customHeight="1">
      <c r="G80" s="126"/>
      <c r="H80" s="126"/>
      <c r="I80" s="126"/>
      <c r="K80" s="151"/>
    </row>
    <row r="81" spans="7:11" ht="15.75" customHeight="1">
      <c r="G81" s="126"/>
      <c r="H81" s="126"/>
      <c r="I81" s="126"/>
      <c r="K81" s="151"/>
    </row>
    <row r="82" spans="7:11" ht="15.75" customHeight="1">
      <c r="G82" s="126"/>
      <c r="H82" s="126"/>
      <c r="I82" s="126"/>
      <c r="K82" s="151"/>
    </row>
    <row r="83" spans="7:11" ht="15.75" customHeight="1">
      <c r="G83" s="126"/>
      <c r="H83" s="126"/>
      <c r="I83" s="126"/>
      <c r="K83" s="151"/>
    </row>
    <row r="84" spans="7:11" ht="15.75" customHeight="1">
      <c r="G84" s="126"/>
      <c r="H84" s="126"/>
      <c r="I84" s="126"/>
      <c r="K84" s="151"/>
    </row>
    <row r="85" spans="7:11" ht="15.75" customHeight="1">
      <c r="G85" s="126"/>
      <c r="H85" s="126"/>
      <c r="I85" s="126"/>
      <c r="K85" s="151"/>
    </row>
    <row r="86" spans="7:11" ht="15.75" customHeight="1">
      <c r="G86" s="126"/>
      <c r="H86" s="126"/>
      <c r="I86" s="126"/>
      <c r="K86" s="151"/>
    </row>
    <row r="87" spans="7:11" ht="15.75" customHeight="1">
      <c r="G87" s="126"/>
      <c r="H87" s="126"/>
      <c r="I87" s="126"/>
      <c r="K87" s="151"/>
    </row>
    <row r="88" spans="7:11" ht="15.75" customHeight="1">
      <c r="G88" s="126"/>
      <c r="H88" s="126"/>
      <c r="I88" s="126"/>
      <c r="K88" s="151"/>
    </row>
    <row r="89" spans="7:11" ht="15.75" customHeight="1">
      <c r="G89" s="126"/>
      <c r="H89" s="126"/>
      <c r="I89" s="126"/>
      <c r="K89" s="151"/>
    </row>
    <row r="90" spans="7:11" ht="15.75" customHeight="1">
      <c r="G90" s="126"/>
      <c r="H90" s="126"/>
      <c r="I90" s="126"/>
      <c r="K90" s="151"/>
    </row>
    <row r="91" spans="7:11" ht="15.75" customHeight="1">
      <c r="G91" s="126"/>
      <c r="H91" s="126"/>
      <c r="I91" s="126"/>
      <c r="K91" s="151"/>
    </row>
    <row r="92" spans="7:11" ht="15.75" customHeight="1">
      <c r="G92" s="126"/>
      <c r="H92" s="126"/>
      <c r="I92" s="126"/>
      <c r="K92" s="151"/>
    </row>
    <row r="93" spans="7:11" ht="15.75" customHeight="1">
      <c r="G93" s="126"/>
      <c r="H93" s="126"/>
      <c r="I93" s="126"/>
      <c r="K93" s="151"/>
    </row>
    <row r="94" spans="7:11" ht="15.75" customHeight="1">
      <c r="G94" s="126"/>
      <c r="H94" s="126"/>
      <c r="I94" s="126"/>
      <c r="K94" s="151"/>
    </row>
    <row r="95" spans="7:11" ht="15.75" customHeight="1">
      <c r="G95" s="126"/>
      <c r="H95" s="126"/>
      <c r="I95" s="126"/>
      <c r="K95" s="151"/>
    </row>
    <row r="96" spans="7:11" ht="15.75" customHeight="1">
      <c r="G96" s="126"/>
      <c r="H96" s="126"/>
      <c r="I96" s="126"/>
      <c r="K96" s="151"/>
    </row>
    <row r="97" spans="7:11" ht="15.75" customHeight="1">
      <c r="G97" s="126"/>
      <c r="H97" s="126"/>
      <c r="I97" s="126"/>
      <c r="K97" s="151"/>
    </row>
    <row r="98" spans="7:11" ht="15.75" customHeight="1">
      <c r="G98" s="126"/>
      <c r="H98" s="126"/>
      <c r="I98" s="126"/>
      <c r="K98" s="151"/>
    </row>
    <row r="99" spans="7:11" ht="15.75" customHeight="1">
      <c r="G99" s="126"/>
      <c r="H99" s="126"/>
      <c r="I99" s="126"/>
      <c r="K99" s="151"/>
    </row>
    <row r="100" spans="7:11" ht="15.75" customHeight="1">
      <c r="G100" s="126"/>
      <c r="H100" s="126"/>
      <c r="I100" s="126"/>
      <c r="K100" s="151"/>
    </row>
    <row r="101" spans="7:11" ht="15.75" customHeight="1">
      <c r="G101" s="126"/>
      <c r="H101" s="126"/>
      <c r="I101" s="126"/>
      <c r="K101" s="151"/>
    </row>
    <row r="102" spans="7:11" ht="15.75" customHeight="1">
      <c r="G102" s="126"/>
      <c r="H102" s="126"/>
      <c r="I102" s="126"/>
      <c r="K102" s="151"/>
    </row>
    <row r="103" spans="7:11" ht="15.75" customHeight="1">
      <c r="G103" s="126"/>
      <c r="H103" s="126"/>
      <c r="I103" s="126"/>
      <c r="K103" s="151"/>
    </row>
    <row r="104" spans="7:11" ht="15.75" customHeight="1">
      <c r="G104" s="126"/>
      <c r="H104" s="126"/>
      <c r="I104" s="126"/>
      <c r="K104" s="151"/>
    </row>
    <row r="105" spans="7:11" ht="15.75" customHeight="1">
      <c r="G105" s="126"/>
      <c r="H105" s="126"/>
      <c r="I105" s="126"/>
      <c r="K105" s="151"/>
    </row>
    <row r="106" spans="7:11" ht="15.75" customHeight="1">
      <c r="G106" s="126"/>
      <c r="H106" s="126"/>
      <c r="I106" s="126"/>
      <c r="K106" s="151"/>
    </row>
    <row r="107" spans="7:11" ht="15.75" customHeight="1">
      <c r="G107" s="126"/>
      <c r="H107" s="126"/>
      <c r="I107" s="126"/>
      <c r="K107" s="151"/>
    </row>
    <row r="108" spans="7:11" ht="15.75" customHeight="1">
      <c r="G108" s="126"/>
      <c r="H108" s="126"/>
      <c r="I108" s="126"/>
      <c r="K108" s="151"/>
    </row>
    <row r="109" spans="7:11" ht="15.75" customHeight="1">
      <c r="G109" s="126"/>
      <c r="H109" s="126"/>
      <c r="I109" s="126"/>
      <c r="K109" s="151"/>
    </row>
    <row r="110" spans="7:11" ht="15.75" customHeight="1">
      <c r="G110" s="126"/>
      <c r="H110" s="126"/>
      <c r="I110" s="126"/>
      <c r="K110" s="151"/>
    </row>
    <row r="111" spans="7:11" ht="15.75" customHeight="1">
      <c r="G111" s="126"/>
      <c r="H111" s="126"/>
      <c r="I111" s="126"/>
      <c r="K111" s="151"/>
    </row>
    <row r="112" spans="7:11" ht="15.75" customHeight="1">
      <c r="G112" s="126"/>
      <c r="H112" s="126"/>
      <c r="I112" s="126"/>
      <c r="K112" s="151"/>
    </row>
    <row r="113" spans="7:11" ht="15.75" customHeight="1">
      <c r="G113" s="126"/>
      <c r="H113" s="126"/>
      <c r="I113" s="126"/>
      <c r="K113" s="151"/>
    </row>
    <row r="114" spans="7:11" ht="15.75" customHeight="1">
      <c r="G114" s="126"/>
      <c r="H114" s="126"/>
      <c r="I114" s="126"/>
      <c r="K114" s="151"/>
    </row>
    <row r="115" spans="7:11" ht="15.75" customHeight="1">
      <c r="G115" s="126"/>
      <c r="H115" s="126"/>
      <c r="I115" s="126"/>
      <c r="K115" s="151"/>
    </row>
    <row r="116" spans="7:11" ht="15.75" customHeight="1">
      <c r="G116" s="126"/>
      <c r="H116" s="126"/>
      <c r="I116" s="126"/>
      <c r="K116" s="151"/>
    </row>
    <row r="117" spans="7:11" ht="15.75" customHeight="1">
      <c r="G117" s="126"/>
      <c r="H117" s="126"/>
      <c r="I117" s="126"/>
      <c r="K117" s="151"/>
    </row>
    <row r="118" spans="7:11" ht="15.75" customHeight="1">
      <c r="G118" s="126"/>
      <c r="H118" s="126"/>
      <c r="I118" s="126"/>
      <c r="K118" s="151"/>
    </row>
    <row r="119" spans="7:11" ht="15.75" customHeight="1">
      <c r="G119" s="126"/>
      <c r="H119" s="126"/>
      <c r="I119" s="126"/>
      <c r="K119" s="151"/>
    </row>
    <row r="120" spans="7:11" ht="15.75" customHeight="1">
      <c r="G120" s="126"/>
      <c r="H120" s="126"/>
      <c r="I120" s="126"/>
      <c r="K120" s="151"/>
    </row>
    <row r="121" spans="7:11" ht="15.75" customHeight="1">
      <c r="G121" s="126"/>
      <c r="H121" s="126"/>
      <c r="I121" s="126"/>
      <c r="K121" s="151"/>
    </row>
    <row r="122" spans="7:11" ht="15.75" customHeight="1">
      <c r="G122" s="126"/>
      <c r="H122" s="126"/>
      <c r="I122" s="126"/>
      <c r="K122" s="151"/>
    </row>
    <row r="123" spans="7:11" ht="15.75" customHeight="1">
      <c r="G123" s="126"/>
      <c r="H123" s="126"/>
      <c r="I123" s="126"/>
      <c r="K123" s="151"/>
    </row>
    <row r="124" spans="7:11" ht="15.75" customHeight="1">
      <c r="G124" s="126"/>
      <c r="H124" s="126"/>
      <c r="I124" s="126"/>
      <c r="K124" s="151"/>
    </row>
    <row r="125" spans="7:11" ht="15.75" customHeight="1">
      <c r="G125" s="126"/>
      <c r="H125" s="126"/>
      <c r="I125" s="126"/>
      <c r="K125" s="151"/>
    </row>
    <row r="126" spans="7:11" ht="15.75" customHeight="1">
      <c r="G126" s="126"/>
      <c r="H126" s="126"/>
      <c r="I126" s="126"/>
      <c r="K126" s="151"/>
    </row>
    <row r="127" spans="7:11" ht="15.75" customHeight="1">
      <c r="G127" s="126"/>
      <c r="H127" s="126"/>
      <c r="I127" s="126"/>
      <c r="K127" s="151"/>
    </row>
    <row r="128" spans="7:11" ht="15.75" customHeight="1">
      <c r="G128" s="126"/>
      <c r="H128" s="126"/>
      <c r="I128" s="126"/>
      <c r="K128" s="151"/>
    </row>
    <row r="129" spans="7:11" ht="15.75" customHeight="1">
      <c r="G129" s="126"/>
      <c r="H129" s="126"/>
      <c r="I129" s="126"/>
      <c r="K129" s="151"/>
    </row>
    <row r="130" spans="7:11" ht="15.75" customHeight="1">
      <c r="G130" s="126"/>
      <c r="H130" s="126"/>
      <c r="I130" s="126"/>
      <c r="K130" s="151"/>
    </row>
    <row r="131" spans="7:11" ht="15.75" customHeight="1">
      <c r="G131" s="126"/>
      <c r="H131" s="126"/>
      <c r="I131" s="126"/>
      <c r="K131" s="151"/>
    </row>
    <row r="132" spans="7:11" ht="15.75" customHeight="1">
      <c r="G132" s="126"/>
      <c r="H132" s="126"/>
      <c r="I132" s="126"/>
      <c r="K132" s="151"/>
    </row>
    <row r="133" spans="7:11" ht="15.75" customHeight="1">
      <c r="G133" s="126"/>
      <c r="H133" s="126"/>
      <c r="I133" s="126"/>
      <c r="K133" s="151"/>
    </row>
    <row r="134" spans="7:11" ht="15.75" customHeight="1">
      <c r="G134" s="126"/>
      <c r="H134" s="126"/>
      <c r="I134" s="126"/>
      <c r="K134" s="151"/>
    </row>
    <row r="135" spans="7:11" ht="15.75" customHeight="1">
      <c r="G135" s="126"/>
      <c r="H135" s="126"/>
      <c r="I135" s="126"/>
      <c r="K135" s="151"/>
    </row>
    <row r="136" spans="7:11" ht="15.75" customHeight="1">
      <c r="G136" s="126"/>
      <c r="H136" s="126"/>
      <c r="I136" s="126"/>
      <c r="K136" s="151"/>
    </row>
    <row r="137" spans="7:11" ht="15.75" customHeight="1">
      <c r="G137" s="126"/>
      <c r="H137" s="126"/>
      <c r="I137" s="126"/>
      <c r="K137" s="151"/>
    </row>
    <row r="138" spans="7:11" ht="15.75" customHeight="1">
      <c r="G138" s="126"/>
      <c r="H138" s="126"/>
      <c r="I138" s="126"/>
      <c r="K138" s="151"/>
    </row>
    <row r="139" spans="7:11" ht="15.75" customHeight="1">
      <c r="G139" s="126"/>
      <c r="H139" s="126"/>
      <c r="I139" s="126"/>
      <c r="K139" s="151"/>
    </row>
    <row r="140" spans="7:11" ht="15.75" customHeight="1">
      <c r="G140" s="126"/>
      <c r="H140" s="126"/>
      <c r="I140" s="126"/>
      <c r="K140" s="151"/>
    </row>
    <row r="141" spans="7:11" ht="15.75" customHeight="1">
      <c r="G141" s="126"/>
      <c r="H141" s="126"/>
      <c r="I141" s="126"/>
      <c r="K141" s="151"/>
    </row>
    <row r="142" spans="7:11" ht="15.75" customHeight="1">
      <c r="G142" s="126"/>
      <c r="H142" s="126"/>
      <c r="I142" s="126"/>
      <c r="K142" s="151"/>
    </row>
    <row r="143" spans="7:11" ht="15.75" customHeight="1">
      <c r="G143" s="126"/>
      <c r="H143" s="126"/>
      <c r="I143" s="126"/>
      <c r="K143" s="151"/>
    </row>
    <row r="144" spans="7:11" ht="15.75" customHeight="1">
      <c r="G144" s="126"/>
      <c r="H144" s="126"/>
      <c r="I144" s="126"/>
      <c r="K144" s="151"/>
    </row>
    <row r="145" spans="7:11" ht="15.75" customHeight="1">
      <c r="G145" s="126"/>
      <c r="H145" s="126"/>
      <c r="I145" s="126"/>
      <c r="K145" s="151"/>
    </row>
    <row r="146" spans="7:11" ht="15.75" customHeight="1">
      <c r="G146" s="126"/>
      <c r="H146" s="126"/>
      <c r="I146" s="126"/>
      <c r="K146" s="151"/>
    </row>
    <row r="147" spans="7:11" ht="15.75" customHeight="1">
      <c r="G147" s="126"/>
      <c r="H147" s="126"/>
      <c r="I147" s="126"/>
      <c r="K147" s="151"/>
    </row>
    <row r="148" spans="7:11" ht="15.75" customHeight="1">
      <c r="G148" s="126"/>
      <c r="H148" s="126"/>
      <c r="I148" s="126"/>
      <c r="K148" s="151"/>
    </row>
    <row r="149" spans="7:11" ht="15.75" customHeight="1">
      <c r="G149" s="126"/>
      <c r="H149" s="126"/>
      <c r="I149" s="126"/>
      <c r="K149" s="151"/>
    </row>
    <row r="150" spans="7:11" ht="15.75" customHeight="1">
      <c r="G150" s="126"/>
      <c r="H150" s="126"/>
      <c r="I150" s="126"/>
      <c r="K150" s="151"/>
    </row>
    <row r="151" spans="7:11" ht="15.75" customHeight="1">
      <c r="G151" s="126"/>
      <c r="H151" s="126"/>
      <c r="I151" s="126"/>
      <c r="K151" s="151"/>
    </row>
    <row r="152" spans="7:11" ht="15.75" customHeight="1">
      <c r="G152" s="126"/>
      <c r="H152" s="126"/>
      <c r="I152" s="126"/>
      <c r="K152" s="151"/>
    </row>
    <row r="153" spans="7:11" ht="15.75" customHeight="1">
      <c r="G153" s="126"/>
      <c r="H153" s="126"/>
      <c r="I153" s="126"/>
      <c r="K153" s="151"/>
    </row>
    <row r="154" spans="7:11" ht="15.75" customHeight="1">
      <c r="G154" s="126"/>
      <c r="H154" s="126"/>
      <c r="I154" s="126"/>
      <c r="K154" s="151"/>
    </row>
    <row r="155" spans="7:11" ht="15.75" customHeight="1">
      <c r="G155" s="126"/>
      <c r="H155" s="126"/>
      <c r="I155" s="126"/>
      <c r="K155" s="151"/>
    </row>
    <row r="156" spans="7:11" ht="15.75" customHeight="1">
      <c r="G156" s="126"/>
      <c r="H156" s="126"/>
      <c r="I156" s="126"/>
      <c r="K156" s="151"/>
    </row>
    <row r="157" spans="7:11" ht="15.75" customHeight="1">
      <c r="G157" s="126"/>
      <c r="H157" s="126"/>
      <c r="I157" s="126"/>
      <c r="K157" s="151"/>
    </row>
    <row r="158" spans="7:11" ht="15.75" customHeight="1">
      <c r="G158" s="126"/>
      <c r="H158" s="126"/>
      <c r="I158" s="126"/>
      <c r="K158" s="151"/>
    </row>
    <row r="159" spans="7:11" ht="15.75" customHeight="1">
      <c r="G159" s="126"/>
      <c r="H159" s="126"/>
      <c r="I159" s="126"/>
      <c r="K159" s="151"/>
    </row>
    <row r="160" spans="7:11" ht="15.75" customHeight="1">
      <c r="G160" s="126"/>
      <c r="H160" s="126"/>
      <c r="I160" s="126"/>
      <c r="K160" s="151"/>
    </row>
    <row r="161" spans="7:11" ht="15.75" customHeight="1">
      <c r="G161" s="126"/>
      <c r="H161" s="126"/>
      <c r="I161" s="126"/>
      <c r="K161" s="151"/>
    </row>
    <row r="162" spans="7:11" ht="15.75" customHeight="1">
      <c r="G162" s="126"/>
      <c r="H162" s="126"/>
      <c r="I162" s="126"/>
      <c r="K162" s="151"/>
    </row>
    <row r="163" spans="7:11" ht="15.75" customHeight="1">
      <c r="G163" s="126"/>
      <c r="H163" s="126"/>
      <c r="I163" s="126"/>
      <c r="K163" s="151"/>
    </row>
    <row r="164" spans="7:11" ht="15.75" customHeight="1">
      <c r="G164" s="126"/>
      <c r="H164" s="126"/>
      <c r="I164" s="126"/>
      <c r="K164" s="151"/>
    </row>
    <row r="165" spans="7:11" ht="15.75" customHeight="1">
      <c r="G165" s="126"/>
      <c r="H165" s="126"/>
      <c r="I165" s="126"/>
      <c r="K165" s="151"/>
    </row>
    <row r="166" spans="7:11" ht="15.75" customHeight="1">
      <c r="G166" s="126"/>
      <c r="H166" s="126"/>
      <c r="I166" s="126"/>
      <c r="K166" s="151"/>
    </row>
    <row r="167" spans="7:11" ht="15.75" customHeight="1">
      <c r="G167" s="126"/>
      <c r="H167" s="126"/>
      <c r="I167" s="126"/>
      <c r="K167" s="151"/>
    </row>
    <row r="168" spans="7:11" ht="15.75" customHeight="1">
      <c r="G168" s="126"/>
      <c r="H168" s="126"/>
      <c r="I168" s="126"/>
      <c r="K168" s="151"/>
    </row>
    <row r="169" spans="7:11" ht="15.75" customHeight="1">
      <c r="G169" s="126"/>
      <c r="H169" s="126"/>
      <c r="I169" s="126"/>
      <c r="K169" s="151"/>
    </row>
    <row r="170" spans="7:11" ht="15.75" customHeight="1">
      <c r="G170" s="126"/>
      <c r="H170" s="126"/>
      <c r="I170" s="126"/>
      <c r="K170" s="151"/>
    </row>
    <row r="171" spans="7:11" ht="15.75" customHeight="1">
      <c r="G171" s="126"/>
      <c r="H171" s="126"/>
      <c r="I171" s="126"/>
      <c r="K171" s="151"/>
    </row>
    <row r="172" spans="7:11" ht="15.75" customHeight="1">
      <c r="G172" s="126"/>
      <c r="H172" s="126"/>
      <c r="I172" s="126"/>
      <c r="K172" s="151"/>
    </row>
    <row r="173" spans="7:11" ht="15.75" customHeight="1">
      <c r="G173" s="126"/>
      <c r="H173" s="126"/>
      <c r="I173" s="126"/>
      <c r="K173" s="151"/>
    </row>
    <row r="174" spans="7:11" ht="15.75" customHeight="1">
      <c r="G174" s="126"/>
      <c r="H174" s="126"/>
      <c r="I174" s="126"/>
      <c r="K174" s="151"/>
    </row>
    <row r="175" spans="7:11" ht="15.75" customHeight="1">
      <c r="G175" s="126"/>
      <c r="H175" s="126"/>
      <c r="I175" s="126"/>
      <c r="K175" s="151"/>
    </row>
    <row r="176" spans="7:11" ht="15.75" customHeight="1">
      <c r="G176" s="126"/>
      <c r="H176" s="126"/>
      <c r="I176" s="126"/>
      <c r="K176" s="151"/>
    </row>
    <row r="177" spans="7:11" ht="15.75" customHeight="1">
      <c r="G177" s="126"/>
      <c r="H177" s="126"/>
      <c r="I177" s="126"/>
      <c r="K177" s="151"/>
    </row>
    <row r="178" spans="7:11" ht="15.75" customHeight="1">
      <c r="G178" s="126"/>
      <c r="H178" s="126"/>
      <c r="I178" s="126"/>
      <c r="K178" s="151"/>
    </row>
    <row r="179" spans="7:11" ht="15.75" customHeight="1">
      <c r="G179" s="126"/>
      <c r="H179" s="126"/>
      <c r="I179" s="126"/>
      <c r="K179" s="151"/>
    </row>
    <row r="180" spans="7:11" ht="15.75" customHeight="1">
      <c r="G180" s="126"/>
      <c r="H180" s="126"/>
      <c r="I180" s="126"/>
      <c r="K180" s="151"/>
    </row>
    <row r="181" spans="7:11" ht="15.75" customHeight="1">
      <c r="G181" s="126"/>
      <c r="H181" s="126"/>
      <c r="I181" s="126"/>
      <c r="K181" s="151"/>
    </row>
    <row r="182" spans="7:11" ht="15.75" customHeight="1">
      <c r="G182" s="126"/>
      <c r="H182" s="126"/>
      <c r="I182" s="126"/>
      <c r="K182" s="151"/>
    </row>
    <row r="183" spans="7:11" ht="15.75" customHeight="1">
      <c r="G183" s="126"/>
      <c r="H183" s="126"/>
      <c r="I183" s="126"/>
      <c r="K183" s="151"/>
    </row>
    <row r="184" spans="7:11" ht="15.75" customHeight="1">
      <c r="G184" s="126"/>
      <c r="H184" s="126"/>
      <c r="I184" s="126"/>
      <c r="K184" s="151"/>
    </row>
    <row r="185" spans="7:11" ht="15.75" customHeight="1">
      <c r="G185" s="126"/>
      <c r="H185" s="126"/>
      <c r="I185" s="126"/>
      <c r="K185" s="151"/>
    </row>
    <row r="186" spans="7:11" ht="15.75" customHeight="1">
      <c r="G186" s="126"/>
      <c r="H186" s="126"/>
      <c r="I186" s="126"/>
      <c r="K186" s="151"/>
    </row>
    <row r="187" spans="7:11" ht="15.75" customHeight="1">
      <c r="G187" s="126"/>
      <c r="H187" s="126"/>
      <c r="I187" s="126"/>
      <c r="K187" s="151"/>
    </row>
    <row r="188" spans="7:11" ht="15.75" customHeight="1">
      <c r="G188" s="126"/>
      <c r="H188" s="126"/>
      <c r="I188" s="126"/>
      <c r="K188" s="151"/>
    </row>
    <row r="189" spans="7:11" ht="15.75" customHeight="1">
      <c r="G189" s="126"/>
      <c r="H189" s="126"/>
      <c r="I189" s="126"/>
      <c r="K189" s="151"/>
    </row>
    <row r="190" spans="7:11" ht="15.75" customHeight="1">
      <c r="G190" s="126"/>
      <c r="H190" s="126"/>
      <c r="I190" s="126"/>
      <c r="K190" s="151"/>
    </row>
    <row r="191" spans="7:11" ht="15.75" customHeight="1">
      <c r="G191" s="126"/>
      <c r="H191" s="126"/>
      <c r="I191" s="126"/>
      <c r="K191" s="151"/>
    </row>
    <row r="192" spans="7:11" ht="15.75" customHeight="1">
      <c r="G192" s="126"/>
      <c r="H192" s="126"/>
      <c r="I192" s="126"/>
      <c r="K192" s="151"/>
    </row>
    <row r="193" spans="7:11" ht="15.75" customHeight="1">
      <c r="G193" s="126"/>
      <c r="H193" s="126"/>
      <c r="I193" s="126"/>
      <c r="K193" s="151"/>
    </row>
    <row r="194" spans="7:11" ht="15.75" customHeight="1">
      <c r="G194" s="126"/>
      <c r="H194" s="126"/>
      <c r="I194" s="126"/>
      <c r="K194" s="151"/>
    </row>
    <row r="195" spans="7:11" ht="15.75" customHeight="1">
      <c r="G195" s="126"/>
      <c r="H195" s="126"/>
      <c r="I195" s="126"/>
      <c r="K195" s="151"/>
    </row>
    <row r="196" spans="7:11" ht="15.75" customHeight="1">
      <c r="G196" s="126"/>
      <c r="H196" s="126"/>
      <c r="I196" s="126"/>
      <c r="K196" s="151"/>
    </row>
    <row r="197" spans="7:11" ht="15.75" customHeight="1">
      <c r="G197" s="126"/>
      <c r="H197" s="126"/>
      <c r="I197" s="126"/>
      <c r="K197" s="151"/>
    </row>
    <row r="198" spans="7:11" ht="15.75" customHeight="1">
      <c r="G198" s="126"/>
      <c r="H198" s="126"/>
      <c r="I198" s="126"/>
      <c r="K198" s="151"/>
    </row>
    <row r="199" spans="7:11" ht="15.75" customHeight="1">
      <c r="G199" s="126"/>
      <c r="H199" s="126"/>
      <c r="I199" s="126"/>
      <c r="K199" s="151"/>
    </row>
    <row r="200" spans="7:11" ht="15.75" customHeight="1">
      <c r="G200" s="126"/>
      <c r="H200" s="126"/>
      <c r="I200" s="126"/>
      <c r="K200" s="151"/>
    </row>
    <row r="201" spans="7:11" ht="15.75" customHeight="1">
      <c r="G201" s="126"/>
      <c r="H201" s="126"/>
      <c r="I201" s="126"/>
      <c r="K201" s="151"/>
    </row>
    <row r="202" spans="7:11" ht="15.75" customHeight="1">
      <c r="G202" s="126"/>
      <c r="H202" s="126"/>
      <c r="I202" s="126"/>
      <c r="K202" s="151"/>
    </row>
    <row r="203" spans="7:11" ht="15.75" customHeight="1">
      <c r="G203" s="126"/>
      <c r="H203" s="126"/>
      <c r="I203" s="126"/>
      <c r="K203" s="151"/>
    </row>
    <row r="204" spans="7:11" ht="15.75" customHeight="1">
      <c r="G204" s="126"/>
      <c r="H204" s="126"/>
      <c r="I204" s="126"/>
      <c r="K204" s="151"/>
    </row>
    <row r="205" spans="7:11" ht="15.75" customHeight="1">
      <c r="G205" s="126"/>
      <c r="H205" s="126"/>
      <c r="I205" s="126"/>
      <c r="K205" s="151"/>
    </row>
    <row r="206" spans="7:11" ht="15.75" customHeight="1">
      <c r="G206" s="126"/>
      <c r="H206" s="126"/>
      <c r="I206" s="126"/>
      <c r="K206" s="151"/>
    </row>
    <row r="207" spans="7:11" ht="15.75" customHeight="1">
      <c r="G207" s="126"/>
      <c r="H207" s="126"/>
      <c r="I207" s="126"/>
      <c r="K207" s="151"/>
    </row>
    <row r="208" spans="7:11" ht="15.75" customHeight="1">
      <c r="G208" s="126"/>
      <c r="H208" s="126"/>
      <c r="I208" s="126"/>
      <c r="K208" s="151"/>
    </row>
    <row r="209" spans="7:11" ht="15.75" customHeight="1">
      <c r="G209" s="126"/>
      <c r="H209" s="126"/>
      <c r="I209" s="126"/>
      <c r="K209" s="151"/>
    </row>
    <row r="210" spans="7:11" ht="15.75" customHeight="1">
      <c r="G210" s="126"/>
      <c r="H210" s="126"/>
      <c r="I210" s="126"/>
      <c r="K210" s="151"/>
    </row>
    <row r="211" spans="7:11" ht="15.75" customHeight="1">
      <c r="G211" s="126"/>
      <c r="H211" s="126"/>
      <c r="I211" s="126"/>
      <c r="K211" s="151"/>
    </row>
    <row r="212" spans="7:11" ht="15.75" customHeight="1">
      <c r="G212" s="126"/>
      <c r="H212" s="126"/>
      <c r="I212" s="126"/>
      <c r="K212" s="151"/>
    </row>
    <row r="213" spans="7:11" ht="15.75" customHeight="1">
      <c r="G213" s="126"/>
      <c r="H213" s="126"/>
      <c r="I213" s="126"/>
      <c r="K213" s="151"/>
    </row>
    <row r="214" spans="7:11" ht="15.75" customHeight="1">
      <c r="G214" s="126"/>
      <c r="H214" s="126"/>
      <c r="I214" s="126"/>
      <c r="K214" s="151"/>
    </row>
    <row r="215" spans="7:11" ht="15.75" customHeight="1">
      <c r="G215" s="126"/>
      <c r="H215" s="126"/>
      <c r="I215" s="126"/>
      <c r="K215" s="151"/>
    </row>
    <row r="216" spans="7:11" ht="15.75" customHeight="1">
      <c r="G216" s="126"/>
      <c r="H216" s="126"/>
      <c r="I216" s="126"/>
      <c r="K216" s="151"/>
    </row>
    <row r="217" spans="7:11" ht="15.75" customHeight="1">
      <c r="G217" s="126"/>
      <c r="H217" s="126"/>
      <c r="I217" s="126"/>
      <c r="K217" s="151"/>
    </row>
    <row r="218" spans="7:11" ht="15.75" customHeight="1">
      <c r="G218" s="126"/>
      <c r="H218" s="126"/>
      <c r="I218" s="126"/>
      <c r="K218" s="151"/>
    </row>
    <row r="219" spans="7:11" ht="15.75" customHeight="1">
      <c r="G219" s="126"/>
      <c r="H219" s="126"/>
      <c r="I219" s="126"/>
      <c r="K219" s="151"/>
    </row>
    <row r="220" spans="7:11" ht="15.75" customHeight="1">
      <c r="G220" s="126"/>
      <c r="H220" s="126"/>
      <c r="I220" s="126"/>
      <c r="K220" s="151"/>
    </row>
    <row r="221" spans="7:11" ht="15.75" customHeight="1">
      <c r="G221" s="126"/>
      <c r="H221" s="126"/>
      <c r="I221" s="126"/>
      <c r="K221" s="151"/>
    </row>
    <row r="222" spans="7:11" ht="15.75" customHeight="1">
      <c r="G222" s="126"/>
      <c r="H222" s="126"/>
      <c r="I222" s="126"/>
      <c r="K222" s="151"/>
    </row>
    <row r="223" spans="7:11" ht="15.75" customHeight="1">
      <c r="G223" s="126"/>
      <c r="H223" s="126"/>
      <c r="I223" s="126"/>
      <c r="K223" s="151"/>
    </row>
    <row r="224" spans="7:11" ht="15.75" customHeight="1">
      <c r="G224" s="126"/>
      <c r="H224" s="126"/>
      <c r="I224" s="126"/>
      <c r="K224" s="151"/>
    </row>
    <row r="225" spans="7:11" ht="15.75" customHeight="1">
      <c r="G225" s="126"/>
      <c r="H225" s="126"/>
      <c r="I225" s="126"/>
      <c r="K225" s="151"/>
    </row>
    <row r="226" spans="7:11" ht="15.75" customHeight="1">
      <c r="G226" s="126"/>
      <c r="H226" s="126"/>
      <c r="I226" s="126"/>
      <c r="K226" s="151"/>
    </row>
    <row r="227" spans="7:11" ht="15.75" customHeight="1">
      <c r="G227" s="126"/>
      <c r="H227" s="126"/>
      <c r="I227" s="126"/>
      <c r="K227" s="151"/>
    </row>
    <row r="228" spans="7:11" ht="15.75" customHeight="1">
      <c r="G228" s="126"/>
      <c r="H228" s="126"/>
      <c r="I228" s="126"/>
      <c r="K228" s="151"/>
    </row>
    <row r="229" spans="7:11" ht="15.75" customHeight="1">
      <c r="G229" s="126"/>
      <c r="H229" s="126"/>
      <c r="I229" s="126"/>
      <c r="K229" s="151"/>
    </row>
    <row r="230" spans="7:11" ht="15.75" customHeight="1">
      <c r="G230" s="126"/>
      <c r="H230" s="126"/>
      <c r="I230" s="126"/>
      <c r="K230" s="151"/>
    </row>
    <row r="231" spans="7:11" ht="15.75" customHeight="1">
      <c r="G231" s="126"/>
      <c r="H231" s="126"/>
      <c r="I231" s="126"/>
      <c r="K231" s="151"/>
    </row>
    <row r="232" spans="7:11" ht="15.75" customHeight="1">
      <c r="G232" s="126"/>
      <c r="H232" s="126"/>
      <c r="I232" s="126"/>
      <c r="K232" s="151"/>
    </row>
    <row r="233" spans="7:11" ht="15.75" customHeight="1">
      <c r="G233" s="126"/>
      <c r="H233" s="126"/>
      <c r="I233" s="126"/>
      <c r="K233" s="151"/>
    </row>
    <row r="234" spans="7:11" ht="15.75" customHeight="1">
      <c r="G234" s="126"/>
      <c r="H234" s="126"/>
      <c r="I234" s="126"/>
      <c r="K234" s="151"/>
    </row>
    <row r="235" spans="7:11" ht="15.75" customHeight="1">
      <c r="G235" s="126"/>
      <c r="H235" s="126"/>
      <c r="I235" s="126"/>
      <c r="K235" s="151"/>
    </row>
    <row r="236" spans="7:11" ht="15.75" customHeight="1">
      <c r="G236" s="126"/>
      <c r="H236" s="126"/>
      <c r="I236" s="126"/>
      <c r="K236" s="151"/>
    </row>
    <row r="237" spans="7:11" ht="15.75" customHeight="1">
      <c r="G237" s="126"/>
      <c r="H237" s="126"/>
      <c r="I237" s="126"/>
      <c r="K237" s="151"/>
    </row>
    <row r="238" spans="7:11" ht="15.75" customHeight="1">
      <c r="G238" s="126"/>
      <c r="H238" s="126"/>
      <c r="I238" s="126"/>
      <c r="K238" s="151"/>
    </row>
    <row r="239" spans="7:11" ht="15.75" customHeight="1">
      <c r="G239" s="126"/>
      <c r="H239" s="126"/>
      <c r="I239" s="126"/>
      <c r="K239" s="151"/>
    </row>
    <row r="240" spans="7: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0866141732283472" right="0.70866141732283472" top="0.74803149606299213" bottom="0.74803149606299213" header="0" footer="0"/>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workbookViewId="0">
      <selection activeCell="K37" sqref="K37"/>
    </sheetView>
  </sheetViews>
  <sheetFormatPr baseColWidth="10" defaultRowHeight="15"/>
  <cols>
    <col min="1" max="1" width="63.875" style="852" customWidth="1"/>
    <col min="2" max="2" width="17" style="852" customWidth="1"/>
    <col min="3" max="6" width="15.875" style="852" customWidth="1"/>
    <col min="7" max="8" width="23.125" style="852" customWidth="1"/>
    <col min="9" max="11" width="15.875" style="852" customWidth="1"/>
    <col min="12" max="256" width="11.25" style="852"/>
    <col min="257" max="257" width="63.875" style="852" customWidth="1"/>
    <col min="258" max="258" width="17" style="852" customWidth="1"/>
    <col min="259" max="262" width="15.875" style="852" customWidth="1"/>
    <col min="263" max="264" width="23.125" style="852" customWidth="1"/>
    <col min="265" max="267" width="15.875" style="852" customWidth="1"/>
    <col min="268" max="512" width="11.25" style="852"/>
    <col min="513" max="513" width="63.875" style="852" customWidth="1"/>
    <col min="514" max="514" width="17" style="852" customWidth="1"/>
    <col min="515" max="518" width="15.875" style="852" customWidth="1"/>
    <col min="519" max="520" width="23.125" style="852" customWidth="1"/>
    <col min="521" max="523" width="15.875" style="852" customWidth="1"/>
    <col min="524" max="768" width="11.25" style="852"/>
    <col min="769" max="769" width="63.875" style="852" customWidth="1"/>
    <col min="770" max="770" width="17" style="852" customWidth="1"/>
    <col min="771" max="774" width="15.875" style="852" customWidth="1"/>
    <col min="775" max="776" width="23.125" style="852" customWidth="1"/>
    <col min="777" max="779" width="15.875" style="852" customWidth="1"/>
    <col min="780" max="1024" width="11.25" style="852"/>
    <col min="1025" max="1025" width="63.875" style="852" customWidth="1"/>
    <col min="1026" max="1026" width="17" style="852" customWidth="1"/>
    <col min="1027" max="1030" width="15.875" style="852" customWidth="1"/>
    <col min="1031" max="1032" width="23.125" style="852" customWidth="1"/>
    <col min="1033" max="1035" width="15.875" style="852" customWidth="1"/>
    <col min="1036" max="1280" width="11.25" style="852"/>
    <col min="1281" max="1281" width="63.875" style="852" customWidth="1"/>
    <col min="1282" max="1282" width="17" style="852" customWidth="1"/>
    <col min="1283" max="1286" width="15.875" style="852" customWidth="1"/>
    <col min="1287" max="1288" width="23.125" style="852" customWidth="1"/>
    <col min="1289" max="1291" width="15.875" style="852" customWidth="1"/>
    <col min="1292" max="1536" width="11.25" style="852"/>
    <col min="1537" max="1537" width="63.875" style="852" customWidth="1"/>
    <col min="1538" max="1538" width="17" style="852" customWidth="1"/>
    <col min="1539" max="1542" width="15.875" style="852" customWidth="1"/>
    <col min="1543" max="1544" width="23.125" style="852" customWidth="1"/>
    <col min="1545" max="1547" width="15.875" style="852" customWidth="1"/>
    <col min="1548" max="1792" width="11.25" style="852"/>
    <col min="1793" max="1793" width="63.875" style="852" customWidth="1"/>
    <col min="1794" max="1794" width="17" style="852" customWidth="1"/>
    <col min="1795" max="1798" width="15.875" style="852" customWidth="1"/>
    <col min="1799" max="1800" width="23.125" style="852" customWidth="1"/>
    <col min="1801" max="1803" width="15.875" style="852" customWidth="1"/>
    <col min="1804" max="2048" width="11.25" style="852"/>
    <col min="2049" max="2049" width="63.875" style="852" customWidth="1"/>
    <col min="2050" max="2050" width="17" style="852" customWidth="1"/>
    <col min="2051" max="2054" width="15.875" style="852" customWidth="1"/>
    <col min="2055" max="2056" width="23.125" style="852" customWidth="1"/>
    <col min="2057" max="2059" width="15.875" style="852" customWidth="1"/>
    <col min="2060" max="2304" width="11.25" style="852"/>
    <col min="2305" max="2305" width="63.875" style="852" customWidth="1"/>
    <col min="2306" max="2306" width="17" style="852" customWidth="1"/>
    <col min="2307" max="2310" width="15.875" style="852" customWidth="1"/>
    <col min="2311" max="2312" width="23.125" style="852" customWidth="1"/>
    <col min="2313" max="2315" width="15.875" style="852" customWidth="1"/>
    <col min="2316" max="2560" width="11.25" style="852"/>
    <col min="2561" max="2561" width="63.875" style="852" customWidth="1"/>
    <col min="2562" max="2562" width="17" style="852" customWidth="1"/>
    <col min="2563" max="2566" width="15.875" style="852" customWidth="1"/>
    <col min="2567" max="2568" width="23.125" style="852" customWidth="1"/>
    <col min="2569" max="2571" width="15.875" style="852" customWidth="1"/>
    <col min="2572" max="2816" width="11.25" style="852"/>
    <col min="2817" max="2817" width="63.875" style="852" customWidth="1"/>
    <col min="2818" max="2818" width="17" style="852" customWidth="1"/>
    <col min="2819" max="2822" width="15.875" style="852" customWidth="1"/>
    <col min="2823" max="2824" width="23.125" style="852" customWidth="1"/>
    <col min="2825" max="2827" width="15.875" style="852" customWidth="1"/>
    <col min="2828" max="3072" width="11.25" style="852"/>
    <col min="3073" max="3073" width="63.875" style="852" customWidth="1"/>
    <col min="3074" max="3074" width="17" style="852" customWidth="1"/>
    <col min="3075" max="3078" width="15.875" style="852" customWidth="1"/>
    <col min="3079" max="3080" width="23.125" style="852" customWidth="1"/>
    <col min="3081" max="3083" width="15.875" style="852" customWidth="1"/>
    <col min="3084" max="3328" width="11.25" style="852"/>
    <col min="3329" max="3329" width="63.875" style="852" customWidth="1"/>
    <col min="3330" max="3330" width="17" style="852" customWidth="1"/>
    <col min="3331" max="3334" width="15.875" style="852" customWidth="1"/>
    <col min="3335" max="3336" width="23.125" style="852" customWidth="1"/>
    <col min="3337" max="3339" width="15.875" style="852" customWidth="1"/>
    <col min="3340" max="3584" width="11.25" style="852"/>
    <col min="3585" max="3585" width="63.875" style="852" customWidth="1"/>
    <col min="3586" max="3586" width="17" style="852" customWidth="1"/>
    <col min="3587" max="3590" width="15.875" style="852" customWidth="1"/>
    <col min="3591" max="3592" width="23.125" style="852" customWidth="1"/>
    <col min="3593" max="3595" width="15.875" style="852" customWidth="1"/>
    <col min="3596" max="3840" width="11.25" style="852"/>
    <col min="3841" max="3841" width="63.875" style="852" customWidth="1"/>
    <col min="3842" max="3842" width="17" style="852" customWidth="1"/>
    <col min="3843" max="3846" width="15.875" style="852" customWidth="1"/>
    <col min="3847" max="3848" width="23.125" style="852" customWidth="1"/>
    <col min="3849" max="3851" width="15.875" style="852" customWidth="1"/>
    <col min="3852" max="4096" width="11.25" style="852"/>
    <col min="4097" max="4097" width="63.875" style="852" customWidth="1"/>
    <col min="4098" max="4098" width="17" style="852" customWidth="1"/>
    <col min="4099" max="4102" width="15.875" style="852" customWidth="1"/>
    <col min="4103" max="4104" width="23.125" style="852" customWidth="1"/>
    <col min="4105" max="4107" width="15.875" style="852" customWidth="1"/>
    <col min="4108" max="4352" width="11.25" style="852"/>
    <col min="4353" max="4353" width="63.875" style="852" customWidth="1"/>
    <col min="4354" max="4354" width="17" style="852" customWidth="1"/>
    <col min="4355" max="4358" width="15.875" style="852" customWidth="1"/>
    <col min="4359" max="4360" width="23.125" style="852" customWidth="1"/>
    <col min="4361" max="4363" width="15.875" style="852" customWidth="1"/>
    <col min="4364" max="4608" width="11.25" style="852"/>
    <col min="4609" max="4609" width="63.875" style="852" customWidth="1"/>
    <col min="4610" max="4610" width="17" style="852" customWidth="1"/>
    <col min="4611" max="4614" width="15.875" style="852" customWidth="1"/>
    <col min="4615" max="4616" width="23.125" style="852" customWidth="1"/>
    <col min="4617" max="4619" width="15.875" style="852" customWidth="1"/>
    <col min="4620" max="4864" width="11.25" style="852"/>
    <col min="4865" max="4865" width="63.875" style="852" customWidth="1"/>
    <col min="4866" max="4866" width="17" style="852" customWidth="1"/>
    <col min="4867" max="4870" width="15.875" style="852" customWidth="1"/>
    <col min="4871" max="4872" width="23.125" style="852" customWidth="1"/>
    <col min="4873" max="4875" width="15.875" style="852" customWidth="1"/>
    <col min="4876" max="5120" width="11.25" style="852"/>
    <col min="5121" max="5121" width="63.875" style="852" customWidth="1"/>
    <col min="5122" max="5122" width="17" style="852" customWidth="1"/>
    <col min="5123" max="5126" width="15.875" style="852" customWidth="1"/>
    <col min="5127" max="5128" width="23.125" style="852" customWidth="1"/>
    <col min="5129" max="5131" width="15.875" style="852" customWidth="1"/>
    <col min="5132" max="5376" width="11.25" style="852"/>
    <col min="5377" max="5377" width="63.875" style="852" customWidth="1"/>
    <col min="5378" max="5378" width="17" style="852" customWidth="1"/>
    <col min="5379" max="5382" width="15.875" style="852" customWidth="1"/>
    <col min="5383" max="5384" width="23.125" style="852" customWidth="1"/>
    <col min="5385" max="5387" width="15.875" style="852" customWidth="1"/>
    <col min="5388" max="5632" width="11.25" style="852"/>
    <col min="5633" max="5633" width="63.875" style="852" customWidth="1"/>
    <col min="5634" max="5634" width="17" style="852" customWidth="1"/>
    <col min="5635" max="5638" width="15.875" style="852" customWidth="1"/>
    <col min="5639" max="5640" width="23.125" style="852" customWidth="1"/>
    <col min="5641" max="5643" width="15.875" style="852" customWidth="1"/>
    <col min="5644" max="5888" width="11.25" style="852"/>
    <col min="5889" max="5889" width="63.875" style="852" customWidth="1"/>
    <col min="5890" max="5890" width="17" style="852" customWidth="1"/>
    <col min="5891" max="5894" width="15.875" style="852" customWidth="1"/>
    <col min="5895" max="5896" width="23.125" style="852" customWidth="1"/>
    <col min="5897" max="5899" width="15.875" style="852" customWidth="1"/>
    <col min="5900" max="6144" width="11.25" style="852"/>
    <col min="6145" max="6145" width="63.875" style="852" customWidth="1"/>
    <col min="6146" max="6146" width="17" style="852" customWidth="1"/>
    <col min="6147" max="6150" width="15.875" style="852" customWidth="1"/>
    <col min="6151" max="6152" width="23.125" style="852" customWidth="1"/>
    <col min="6153" max="6155" width="15.875" style="852" customWidth="1"/>
    <col min="6156" max="6400" width="11.25" style="852"/>
    <col min="6401" max="6401" width="63.875" style="852" customWidth="1"/>
    <col min="6402" max="6402" width="17" style="852" customWidth="1"/>
    <col min="6403" max="6406" width="15.875" style="852" customWidth="1"/>
    <col min="6407" max="6408" width="23.125" style="852" customWidth="1"/>
    <col min="6409" max="6411" width="15.875" style="852" customWidth="1"/>
    <col min="6412" max="6656" width="11.25" style="852"/>
    <col min="6657" max="6657" width="63.875" style="852" customWidth="1"/>
    <col min="6658" max="6658" width="17" style="852" customWidth="1"/>
    <col min="6659" max="6662" width="15.875" style="852" customWidth="1"/>
    <col min="6663" max="6664" width="23.125" style="852" customWidth="1"/>
    <col min="6665" max="6667" width="15.875" style="852" customWidth="1"/>
    <col min="6668" max="6912" width="11.25" style="852"/>
    <col min="6913" max="6913" width="63.875" style="852" customWidth="1"/>
    <col min="6914" max="6914" width="17" style="852" customWidth="1"/>
    <col min="6915" max="6918" width="15.875" style="852" customWidth="1"/>
    <col min="6919" max="6920" width="23.125" style="852" customWidth="1"/>
    <col min="6921" max="6923" width="15.875" style="852" customWidth="1"/>
    <col min="6924" max="7168" width="11.25" style="852"/>
    <col min="7169" max="7169" width="63.875" style="852" customWidth="1"/>
    <col min="7170" max="7170" width="17" style="852" customWidth="1"/>
    <col min="7171" max="7174" width="15.875" style="852" customWidth="1"/>
    <col min="7175" max="7176" width="23.125" style="852" customWidth="1"/>
    <col min="7177" max="7179" width="15.875" style="852" customWidth="1"/>
    <col min="7180" max="7424" width="11.25" style="852"/>
    <col min="7425" max="7425" width="63.875" style="852" customWidth="1"/>
    <col min="7426" max="7426" width="17" style="852" customWidth="1"/>
    <col min="7427" max="7430" width="15.875" style="852" customWidth="1"/>
    <col min="7431" max="7432" width="23.125" style="852" customWidth="1"/>
    <col min="7433" max="7435" width="15.875" style="852" customWidth="1"/>
    <col min="7436" max="7680" width="11.25" style="852"/>
    <col min="7681" max="7681" width="63.875" style="852" customWidth="1"/>
    <col min="7682" max="7682" width="17" style="852" customWidth="1"/>
    <col min="7683" max="7686" width="15.875" style="852" customWidth="1"/>
    <col min="7687" max="7688" width="23.125" style="852" customWidth="1"/>
    <col min="7689" max="7691" width="15.875" style="852" customWidth="1"/>
    <col min="7692" max="7936" width="11.25" style="852"/>
    <col min="7937" max="7937" width="63.875" style="852" customWidth="1"/>
    <col min="7938" max="7938" width="17" style="852" customWidth="1"/>
    <col min="7939" max="7942" width="15.875" style="852" customWidth="1"/>
    <col min="7943" max="7944" width="23.125" style="852" customWidth="1"/>
    <col min="7945" max="7947" width="15.875" style="852" customWidth="1"/>
    <col min="7948" max="8192" width="11.25" style="852"/>
    <col min="8193" max="8193" width="63.875" style="852" customWidth="1"/>
    <col min="8194" max="8194" width="17" style="852" customWidth="1"/>
    <col min="8195" max="8198" width="15.875" style="852" customWidth="1"/>
    <col min="8199" max="8200" width="23.125" style="852" customWidth="1"/>
    <col min="8201" max="8203" width="15.875" style="852" customWidth="1"/>
    <col min="8204" max="8448" width="11.25" style="852"/>
    <col min="8449" max="8449" width="63.875" style="852" customWidth="1"/>
    <col min="8450" max="8450" width="17" style="852" customWidth="1"/>
    <col min="8451" max="8454" width="15.875" style="852" customWidth="1"/>
    <col min="8455" max="8456" width="23.125" style="852" customWidth="1"/>
    <col min="8457" max="8459" width="15.875" style="852" customWidth="1"/>
    <col min="8460" max="8704" width="11.25" style="852"/>
    <col min="8705" max="8705" width="63.875" style="852" customWidth="1"/>
    <col min="8706" max="8706" width="17" style="852" customWidth="1"/>
    <col min="8707" max="8710" width="15.875" style="852" customWidth="1"/>
    <col min="8711" max="8712" width="23.125" style="852" customWidth="1"/>
    <col min="8713" max="8715" width="15.875" style="852" customWidth="1"/>
    <col min="8716" max="8960" width="11.25" style="852"/>
    <col min="8961" max="8961" width="63.875" style="852" customWidth="1"/>
    <col min="8962" max="8962" width="17" style="852" customWidth="1"/>
    <col min="8963" max="8966" width="15.875" style="852" customWidth="1"/>
    <col min="8967" max="8968" width="23.125" style="852" customWidth="1"/>
    <col min="8969" max="8971" width="15.875" style="852" customWidth="1"/>
    <col min="8972" max="9216" width="11.25" style="852"/>
    <col min="9217" max="9217" width="63.875" style="852" customWidth="1"/>
    <col min="9218" max="9218" width="17" style="852" customWidth="1"/>
    <col min="9219" max="9222" width="15.875" style="852" customWidth="1"/>
    <col min="9223" max="9224" width="23.125" style="852" customWidth="1"/>
    <col min="9225" max="9227" width="15.875" style="852" customWidth="1"/>
    <col min="9228" max="9472" width="11.25" style="852"/>
    <col min="9473" max="9473" width="63.875" style="852" customWidth="1"/>
    <col min="9474" max="9474" width="17" style="852" customWidth="1"/>
    <col min="9475" max="9478" width="15.875" style="852" customWidth="1"/>
    <col min="9479" max="9480" width="23.125" style="852" customWidth="1"/>
    <col min="9481" max="9483" width="15.875" style="852" customWidth="1"/>
    <col min="9484" max="9728" width="11.25" style="852"/>
    <col min="9729" max="9729" width="63.875" style="852" customWidth="1"/>
    <col min="9730" max="9730" width="17" style="852" customWidth="1"/>
    <col min="9731" max="9734" width="15.875" style="852" customWidth="1"/>
    <col min="9735" max="9736" width="23.125" style="852" customWidth="1"/>
    <col min="9737" max="9739" width="15.875" style="852" customWidth="1"/>
    <col min="9740" max="9984" width="11.25" style="852"/>
    <col min="9985" max="9985" width="63.875" style="852" customWidth="1"/>
    <col min="9986" max="9986" width="17" style="852" customWidth="1"/>
    <col min="9987" max="9990" width="15.875" style="852" customWidth="1"/>
    <col min="9991" max="9992" width="23.125" style="852" customWidth="1"/>
    <col min="9993" max="9995" width="15.875" style="852" customWidth="1"/>
    <col min="9996" max="10240" width="11.25" style="852"/>
    <col min="10241" max="10241" width="63.875" style="852" customWidth="1"/>
    <col min="10242" max="10242" width="17" style="852" customWidth="1"/>
    <col min="10243" max="10246" width="15.875" style="852" customWidth="1"/>
    <col min="10247" max="10248" width="23.125" style="852" customWidth="1"/>
    <col min="10249" max="10251" width="15.875" style="852" customWidth="1"/>
    <col min="10252" max="10496" width="11.25" style="852"/>
    <col min="10497" max="10497" width="63.875" style="852" customWidth="1"/>
    <col min="10498" max="10498" width="17" style="852" customWidth="1"/>
    <col min="10499" max="10502" width="15.875" style="852" customWidth="1"/>
    <col min="10503" max="10504" width="23.125" style="852" customWidth="1"/>
    <col min="10505" max="10507" width="15.875" style="852" customWidth="1"/>
    <col min="10508" max="10752" width="11.25" style="852"/>
    <col min="10753" max="10753" width="63.875" style="852" customWidth="1"/>
    <col min="10754" max="10754" width="17" style="852" customWidth="1"/>
    <col min="10755" max="10758" width="15.875" style="852" customWidth="1"/>
    <col min="10759" max="10760" width="23.125" style="852" customWidth="1"/>
    <col min="10761" max="10763" width="15.875" style="852" customWidth="1"/>
    <col min="10764" max="11008" width="11.25" style="852"/>
    <col min="11009" max="11009" width="63.875" style="852" customWidth="1"/>
    <col min="11010" max="11010" width="17" style="852" customWidth="1"/>
    <col min="11011" max="11014" width="15.875" style="852" customWidth="1"/>
    <col min="11015" max="11016" width="23.125" style="852" customWidth="1"/>
    <col min="11017" max="11019" width="15.875" style="852" customWidth="1"/>
    <col min="11020" max="11264" width="11.25" style="852"/>
    <col min="11265" max="11265" width="63.875" style="852" customWidth="1"/>
    <col min="11266" max="11266" width="17" style="852" customWidth="1"/>
    <col min="11267" max="11270" width="15.875" style="852" customWidth="1"/>
    <col min="11271" max="11272" width="23.125" style="852" customWidth="1"/>
    <col min="11273" max="11275" width="15.875" style="852" customWidth="1"/>
    <col min="11276" max="11520" width="11.25" style="852"/>
    <col min="11521" max="11521" width="63.875" style="852" customWidth="1"/>
    <col min="11522" max="11522" width="17" style="852" customWidth="1"/>
    <col min="11523" max="11526" width="15.875" style="852" customWidth="1"/>
    <col min="11527" max="11528" width="23.125" style="852" customWidth="1"/>
    <col min="11529" max="11531" width="15.875" style="852" customWidth="1"/>
    <col min="11532" max="11776" width="11.25" style="852"/>
    <col min="11777" max="11777" width="63.875" style="852" customWidth="1"/>
    <col min="11778" max="11778" width="17" style="852" customWidth="1"/>
    <col min="11779" max="11782" width="15.875" style="852" customWidth="1"/>
    <col min="11783" max="11784" width="23.125" style="852" customWidth="1"/>
    <col min="11785" max="11787" width="15.875" style="852" customWidth="1"/>
    <col min="11788" max="12032" width="11.25" style="852"/>
    <col min="12033" max="12033" width="63.875" style="852" customWidth="1"/>
    <col min="12034" max="12034" width="17" style="852" customWidth="1"/>
    <col min="12035" max="12038" width="15.875" style="852" customWidth="1"/>
    <col min="12039" max="12040" width="23.125" style="852" customWidth="1"/>
    <col min="12041" max="12043" width="15.875" style="852" customWidth="1"/>
    <col min="12044" max="12288" width="11.25" style="852"/>
    <col min="12289" max="12289" width="63.875" style="852" customWidth="1"/>
    <col min="12290" max="12290" width="17" style="852" customWidth="1"/>
    <col min="12291" max="12294" width="15.875" style="852" customWidth="1"/>
    <col min="12295" max="12296" width="23.125" style="852" customWidth="1"/>
    <col min="12297" max="12299" width="15.875" style="852" customWidth="1"/>
    <col min="12300" max="12544" width="11.25" style="852"/>
    <col min="12545" max="12545" width="63.875" style="852" customWidth="1"/>
    <col min="12546" max="12546" width="17" style="852" customWidth="1"/>
    <col min="12547" max="12550" width="15.875" style="852" customWidth="1"/>
    <col min="12551" max="12552" width="23.125" style="852" customWidth="1"/>
    <col min="12553" max="12555" width="15.875" style="852" customWidth="1"/>
    <col min="12556" max="12800" width="11.25" style="852"/>
    <col min="12801" max="12801" width="63.875" style="852" customWidth="1"/>
    <col min="12802" max="12802" width="17" style="852" customWidth="1"/>
    <col min="12803" max="12806" width="15.875" style="852" customWidth="1"/>
    <col min="12807" max="12808" width="23.125" style="852" customWidth="1"/>
    <col min="12809" max="12811" width="15.875" style="852" customWidth="1"/>
    <col min="12812" max="13056" width="11.25" style="852"/>
    <col min="13057" max="13057" width="63.875" style="852" customWidth="1"/>
    <col min="13058" max="13058" width="17" style="852" customWidth="1"/>
    <col min="13059" max="13062" width="15.875" style="852" customWidth="1"/>
    <col min="13063" max="13064" width="23.125" style="852" customWidth="1"/>
    <col min="13065" max="13067" width="15.875" style="852" customWidth="1"/>
    <col min="13068" max="13312" width="11.25" style="852"/>
    <col min="13313" max="13313" width="63.875" style="852" customWidth="1"/>
    <col min="13314" max="13314" width="17" style="852" customWidth="1"/>
    <col min="13315" max="13318" width="15.875" style="852" customWidth="1"/>
    <col min="13319" max="13320" width="23.125" style="852" customWidth="1"/>
    <col min="13321" max="13323" width="15.875" style="852" customWidth="1"/>
    <col min="13324" max="13568" width="11.25" style="852"/>
    <col min="13569" max="13569" width="63.875" style="852" customWidth="1"/>
    <col min="13570" max="13570" width="17" style="852" customWidth="1"/>
    <col min="13571" max="13574" width="15.875" style="852" customWidth="1"/>
    <col min="13575" max="13576" width="23.125" style="852" customWidth="1"/>
    <col min="13577" max="13579" width="15.875" style="852" customWidth="1"/>
    <col min="13580" max="13824" width="11.25" style="852"/>
    <col min="13825" max="13825" width="63.875" style="852" customWidth="1"/>
    <col min="13826" max="13826" width="17" style="852" customWidth="1"/>
    <col min="13827" max="13830" width="15.875" style="852" customWidth="1"/>
    <col min="13831" max="13832" width="23.125" style="852" customWidth="1"/>
    <col min="13833" max="13835" width="15.875" style="852" customWidth="1"/>
    <col min="13836" max="14080" width="11.25" style="852"/>
    <col min="14081" max="14081" width="63.875" style="852" customWidth="1"/>
    <col min="14082" max="14082" width="17" style="852" customWidth="1"/>
    <col min="14083" max="14086" width="15.875" style="852" customWidth="1"/>
    <col min="14087" max="14088" width="23.125" style="852" customWidth="1"/>
    <col min="14089" max="14091" width="15.875" style="852" customWidth="1"/>
    <col min="14092" max="14336" width="11.25" style="852"/>
    <col min="14337" max="14337" width="63.875" style="852" customWidth="1"/>
    <col min="14338" max="14338" width="17" style="852" customWidth="1"/>
    <col min="14339" max="14342" width="15.875" style="852" customWidth="1"/>
    <col min="14343" max="14344" width="23.125" style="852" customWidth="1"/>
    <col min="14345" max="14347" width="15.875" style="852" customWidth="1"/>
    <col min="14348" max="14592" width="11.25" style="852"/>
    <col min="14593" max="14593" width="63.875" style="852" customWidth="1"/>
    <col min="14594" max="14594" width="17" style="852" customWidth="1"/>
    <col min="14595" max="14598" width="15.875" style="852" customWidth="1"/>
    <col min="14599" max="14600" width="23.125" style="852" customWidth="1"/>
    <col min="14601" max="14603" width="15.875" style="852" customWidth="1"/>
    <col min="14604" max="14848" width="11.25" style="852"/>
    <col min="14849" max="14849" width="63.875" style="852" customWidth="1"/>
    <col min="14850" max="14850" width="17" style="852" customWidth="1"/>
    <col min="14851" max="14854" width="15.875" style="852" customWidth="1"/>
    <col min="14855" max="14856" width="23.125" style="852" customWidth="1"/>
    <col min="14857" max="14859" width="15.875" style="852" customWidth="1"/>
    <col min="14860" max="15104" width="11.25" style="852"/>
    <col min="15105" max="15105" width="63.875" style="852" customWidth="1"/>
    <col min="15106" max="15106" width="17" style="852" customWidth="1"/>
    <col min="15107" max="15110" width="15.875" style="852" customWidth="1"/>
    <col min="15111" max="15112" width="23.125" style="852" customWidth="1"/>
    <col min="15113" max="15115" width="15.875" style="852" customWidth="1"/>
    <col min="15116" max="15360" width="11.25" style="852"/>
    <col min="15361" max="15361" width="63.875" style="852" customWidth="1"/>
    <col min="15362" max="15362" width="17" style="852" customWidth="1"/>
    <col min="15363" max="15366" width="15.875" style="852" customWidth="1"/>
    <col min="15367" max="15368" width="23.125" style="852" customWidth="1"/>
    <col min="15369" max="15371" width="15.875" style="852" customWidth="1"/>
    <col min="15372" max="15616" width="11.25" style="852"/>
    <col min="15617" max="15617" width="63.875" style="852" customWidth="1"/>
    <col min="15618" max="15618" width="17" style="852" customWidth="1"/>
    <col min="15619" max="15622" width="15.875" style="852" customWidth="1"/>
    <col min="15623" max="15624" width="23.125" style="852" customWidth="1"/>
    <col min="15625" max="15627" width="15.875" style="852" customWidth="1"/>
    <col min="15628" max="15872" width="11.25" style="852"/>
    <col min="15873" max="15873" width="63.875" style="852" customWidth="1"/>
    <col min="15874" max="15874" width="17" style="852" customWidth="1"/>
    <col min="15875" max="15878" width="15.875" style="852" customWidth="1"/>
    <col min="15879" max="15880" width="23.125" style="852" customWidth="1"/>
    <col min="15881" max="15883" width="15.875" style="852" customWidth="1"/>
    <col min="15884" max="16128" width="11.25" style="852"/>
    <col min="16129" max="16129" width="63.875" style="852" customWidth="1"/>
    <col min="16130" max="16130" width="17" style="852" customWidth="1"/>
    <col min="16131" max="16134" width="15.875" style="852" customWidth="1"/>
    <col min="16135" max="16136" width="23.125" style="852" customWidth="1"/>
    <col min="16137" max="16139" width="15.875" style="852" customWidth="1"/>
    <col min="16140" max="16384" width="11.25" style="852"/>
  </cols>
  <sheetData>
    <row r="1" spans="1:11" s="839" customFormat="1"/>
    <row r="2" spans="1:11" s="839" customFormat="1">
      <c r="A2" s="133" t="s">
        <v>100</v>
      </c>
      <c r="B2" s="840"/>
      <c r="C2" s="840"/>
      <c r="D2" s="840"/>
      <c r="E2" s="840"/>
      <c r="F2" s="840"/>
      <c r="G2" s="840"/>
      <c r="H2" s="840"/>
      <c r="I2" s="840"/>
      <c r="J2" s="840"/>
      <c r="K2" s="841" t="s">
        <v>101</v>
      </c>
    </row>
    <row r="3" spans="1:11" s="839" customFormat="1">
      <c r="A3" s="57" t="s">
        <v>173</v>
      </c>
      <c r="B3" s="840"/>
      <c r="C3" s="840"/>
      <c r="D3" s="840"/>
      <c r="E3" s="840"/>
      <c r="F3" s="840"/>
      <c r="G3" s="840"/>
      <c r="H3" s="840"/>
      <c r="I3" s="840"/>
      <c r="J3" s="840"/>
      <c r="K3" s="840"/>
    </row>
    <row r="4" spans="1:11" s="839" customFormat="1">
      <c r="A4" s="444" t="s">
        <v>2550</v>
      </c>
      <c r="B4" s="840"/>
      <c r="C4" s="840"/>
      <c r="D4" s="840"/>
      <c r="E4" s="840"/>
      <c r="F4" s="840"/>
      <c r="G4" s="840"/>
      <c r="H4" s="840"/>
      <c r="I4" s="840"/>
      <c r="J4" s="840"/>
      <c r="K4" s="840"/>
    </row>
    <row r="5" spans="1:11" s="839" customFormat="1" ht="15.75">
      <c r="A5" s="842"/>
      <c r="B5" s="840"/>
      <c r="C5" s="840"/>
      <c r="D5" s="840"/>
      <c r="E5" s="840"/>
      <c r="F5" s="840"/>
      <c r="G5" s="840"/>
      <c r="H5" s="840"/>
      <c r="I5" s="840"/>
      <c r="J5" s="840"/>
      <c r="K5" s="840"/>
    </row>
    <row r="6" spans="1:11" s="839" customFormat="1" ht="18.75" customHeight="1">
      <c r="A6" s="844"/>
      <c r="D6" s="843"/>
      <c r="E6" s="843"/>
      <c r="F6" s="843"/>
      <c r="G6" s="844"/>
      <c r="H6" s="843"/>
      <c r="I6" s="843"/>
      <c r="K6" s="843"/>
    </row>
    <row r="7" spans="1:11" s="839" customFormat="1">
      <c r="A7" s="845" t="s">
        <v>102</v>
      </c>
      <c r="B7" s="845" t="s">
        <v>103</v>
      </c>
      <c r="C7" s="845" t="s">
        <v>104</v>
      </c>
      <c r="D7" s="845"/>
      <c r="E7" s="846" t="s">
        <v>105</v>
      </c>
      <c r="F7" s="846"/>
      <c r="G7" s="845" t="s">
        <v>106</v>
      </c>
      <c r="H7" s="982" t="s">
        <v>107</v>
      </c>
      <c r="I7" s="982"/>
      <c r="J7" s="845" t="s">
        <v>108</v>
      </c>
      <c r="K7" s="845" t="s">
        <v>109</v>
      </c>
    </row>
    <row r="8" spans="1:11" s="847" customFormat="1">
      <c r="A8" s="983" t="s">
        <v>110</v>
      </c>
      <c r="B8" s="980" t="s">
        <v>111</v>
      </c>
      <c r="C8" s="980" t="s">
        <v>112</v>
      </c>
      <c r="D8" s="980" t="s">
        <v>113</v>
      </c>
      <c r="E8" s="980" t="s">
        <v>114</v>
      </c>
      <c r="F8" s="980"/>
      <c r="G8" s="980" t="s">
        <v>115</v>
      </c>
      <c r="H8" s="980" t="s">
        <v>116</v>
      </c>
      <c r="I8" s="980"/>
      <c r="J8" s="980" t="s">
        <v>117</v>
      </c>
      <c r="K8" s="981" t="s">
        <v>118</v>
      </c>
    </row>
    <row r="9" spans="1:11" s="847" customFormat="1">
      <c r="A9" s="983"/>
      <c r="B9" s="980"/>
      <c r="C9" s="980"/>
      <c r="D9" s="980"/>
      <c r="E9" s="848" t="s">
        <v>119</v>
      </c>
      <c r="F9" s="848" t="s">
        <v>120</v>
      </c>
      <c r="G9" s="980"/>
      <c r="H9" s="848" t="s">
        <v>119</v>
      </c>
      <c r="I9" s="848" t="s">
        <v>120</v>
      </c>
      <c r="J9" s="980"/>
      <c r="K9" s="981"/>
    </row>
    <row r="10" spans="1:11" ht="15.95" customHeight="1">
      <c r="A10" s="849" t="s">
        <v>121</v>
      </c>
      <c r="B10" s="850"/>
      <c r="C10" s="850"/>
      <c r="D10" s="850"/>
      <c r="E10" s="850"/>
      <c r="F10" s="850"/>
      <c r="G10" s="850"/>
      <c r="H10" s="850"/>
      <c r="I10" s="850"/>
      <c r="J10" s="850"/>
      <c r="K10" s="851">
        <f>SUM(K11)</f>
        <v>0</v>
      </c>
    </row>
    <row r="11" spans="1:11" ht="19.5" customHeight="1">
      <c r="A11" s="853"/>
      <c r="B11" s="854"/>
      <c r="C11" s="854"/>
      <c r="D11" s="855"/>
      <c r="E11" s="855"/>
      <c r="F11" s="855"/>
      <c r="G11" s="854"/>
      <c r="H11" s="854"/>
      <c r="I11" s="854"/>
      <c r="J11" s="854"/>
      <c r="K11" s="856"/>
    </row>
    <row r="12" spans="1:11" ht="15.95" customHeight="1">
      <c r="A12" s="849" t="s">
        <v>122</v>
      </c>
      <c r="B12" s="850"/>
      <c r="C12" s="850"/>
      <c r="D12" s="857"/>
      <c r="E12" s="857"/>
      <c r="F12" s="857"/>
      <c r="G12" s="850"/>
      <c r="H12" s="850"/>
      <c r="I12" s="850"/>
      <c r="J12" s="850"/>
      <c r="K12" s="851">
        <f>SUM(K13:K20)</f>
        <v>109207250</v>
      </c>
    </row>
    <row r="13" spans="1:11" ht="15.95" customHeight="1">
      <c r="A13" s="853" t="s">
        <v>2524</v>
      </c>
      <c r="B13" s="876" t="s">
        <v>2525</v>
      </c>
      <c r="C13" s="876" t="s">
        <v>184</v>
      </c>
      <c r="D13" s="877">
        <v>1.6E-2</v>
      </c>
      <c r="E13" s="877">
        <v>7.4999999999999997E-3</v>
      </c>
      <c r="F13" s="878">
        <v>5.6000000000000001E-2</v>
      </c>
      <c r="G13" s="879">
        <v>660</v>
      </c>
      <c r="H13" s="879">
        <v>660</v>
      </c>
      <c r="I13" s="876" t="s">
        <v>485</v>
      </c>
      <c r="J13" s="876" t="s">
        <v>2526</v>
      </c>
      <c r="K13" s="880">
        <v>63000000</v>
      </c>
    </row>
    <row r="14" spans="1:11" ht="15.95" customHeight="1">
      <c r="A14" s="853" t="s">
        <v>422</v>
      </c>
      <c r="B14" s="876" t="s">
        <v>2527</v>
      </c>
      <c r="C14" s="876" t="s">
        <v>2528</v>
      </c>
      <c r="D14" s="881"/>
      <c r="E14" s="881"/>
      <c r="F14" s="881"/>
      <c r="G14" s="879">
        <v>730</v>
      </c>
      <c r="H14" s="879">
        <v>340</v>
      </c>
      <c r="I14" s="876" t="s">
        <v>2529</v>
      </c>
      <c r="J14" s="876" t="s">
        <v>2526</v>
      </c>
      <c r="K14" s="880">
        <v>18790620</v>
      </c>
    </row>
    <row r="15" spans="1:11" ht="15.95" customHeight="1">
      <c r="A15" s="853" t="s">
        <v>138</v>
      </c>
      <c r="B15" s="876" t="s">
        <v>2530</v>
      </c>
      <c r="C15" s="876" t="s">
        <v>2531</v>
      </c>
      <c r="D15" s="882"/>
      <c r="E15" s="877">
        <v>4.0000000000000001E-3</v>
      </c>
      <c r="F15" s="877">
        <v>0.02</v>
      </c>
      <c r="G15" s="883"/>
      <c r="H15" s="884" t="s">
        <v>2532</v>
      </c>
      <c r="I15" s="882"/>
      <c r="J15" s="885" t="s">
        <v>2526</v>
      </c>
      <c r="K15" s="880">
        <v>11500000</v>
      </c>
    </row>
    <row r="16" spans="1:11" ht="15.95" customHeight="1">
      <c r="A16" s="853" t="s">
        <v>2533</v>
      </c>
      <c r="B16" s="876" t="s">
        <v>2534</v>
      </c>
      <c r="C16" s="886" t="s">
        <v>2535</v>
      </c>
      <c r="D16" s="887">
        <v>5.0000000000000001E-3</v>
      </c>
      <c r="E16" s="883"/>
      <c r="F16" s="883"/>
      <c r="G16" s="883"/>
      <c r="H16" s="883" t="s">
        <v>2536</v>
      </c>
      <c r="I16" s="888">
        <v>1200</v>
      </c>
      <c r="J16" s="885" t="s">
        <v>2526</v>
      </c>
      <c r="K16" s="880">
        <v>123170</v>
      </c>
    </row>
    <row r="17" spans="1:11" ht="15.95" customHeight="1">
      <c r="A17" s="858" t="s">
        <v>1797</v>
      </c>
      <c r="B17" s="876"/>
      <c r="C17" s="876"/>
      <c r="D17" s="881"/>
      <c r="E17" s="881"/>
      <c r="F17" s="881"/>
      <c r="G17" s="876"/>
      <c r="H17" s="879">
        <v>30</v>
      </c>
      <c r="I17" s="879">
        <v>1050</v>
      </c>
      <c r="J17" s="885" t="s">
        <v>2526</v>
      </c>
      <c r="K17" s="880">
        <v>86670</v>
      </c>
    </row>
    <row r="18" spans="1:11" ht="15.95" customHeight="1">
      <c r="A18" s="853" t="s">
        <v>1187</v>
      </c>
      <c r="B18" s="876"/>
      <c r="C18" s="876"/>
      <c r="D18" s="889"/>
      <c r="E18" s="881"/>
      <c r="F18" s="881"/>
      <c r="G18" s="876"/>
      <c r="H18" s="876"/>
      <c r="I18" s="876"/>
      <c r="J18" s="885" t="s">
        <v>2526</v>
      </c>
      <c r="K18" s="890">
        <v>89650</v>
      </c>
    </row>
    <row r="19" spans="1:11" ht="15.95" customHeight="1">
      <c r="A19" s="853" t="s">
        <v>2537</v>
      </c>
      <c r="B19" s="876"/>
      <c r="C19" s="876"/>
      <c r="D19" s="881"/>
      <c r="E19" s="881"/>
      <c r="F19" s="881"/>
      <c r="G19" s="876"/>
      <c r="H19" s="876"/>
      <c r="I19" s="876"/>
      <c r="J19" s="885" t="s">
        <v>2526</v>
      </c>
      <c r="K19" s="880">
        <v>15600000</v>
      </c>
    </row>
    <row r="20" spans="1:11" ht="15.95" customHeight="1">
      <c r="A20" s="853" t="s">
        <v>229</v>
      </c>
      <c r="B20" s="876"/>
      <c r="C20" s="876" t="s">
        <v>2538</v>
      </c>
      <c r="D20" s="881"/>
      <c r="E20" s="881"/>
      <c r="F20" s="881"/>
      <c r="G20" s="876"/>
      <c r="H20" s="876"/>
      <c r="I20" s="876"/>
      <c r="J20" s="885" t="s">
        <v>2526</v>
      </c>
      <c r="K20" s="880">
        <v>17140</v>
      </c>
    </row>
    <row r="21" spans="1:11" s="839" customFormat="1" ht="15.95" customHeight="1">
      <c r="A21" s="859" t="s">
        <v>129</v>
      </c>
      <c r="B21" s="860"/>
      <c r="C21" s="860"/>
      <c r="D21" s="861"/>
      <c r="E21" s="861"/>
      <c r="F21" s="861"/>
      <c r="G21" s="860"/>
      <c r="H21" s="860"/>
      <c r="I21" s="860"/>
      <c r="J21" s="860"/>
      <c r="K21" s="862">
        <f>SUM(K22:K23)</f>
        <v>957050</v>
      </c>
    </row>
    <row r="22" spans="1:11" s="839" customFormat="1" ht="15.95" customHeight="1">
      <c r="A22" s="853" t="s">
        <v>2539</v>
      </c>
      <c r="B22" s="891" t="s">
        <v>2540</v>
      </c>
      <c r="C22" s="891"/>
      <c r="D22" s="892"/>
      <c r="E22" s="892"/>
      <c r="F22" s="892"/>
      <c r="G22" s="891"/>
      <c r="H22" s="891"/>
      <c r="I22" s="891"/>
      <c r="J22" s="876"/>
      <c r="K22" s="890">
        <v>957050</v>
      </c>
    </row>
    <row r="23" spans="1:11" s="839" customFormat="1" ht="15.95" customHeight="1">
      <c r="A23" s="858"/>
      <c r="B23" s="863"/>
      <c r="C23" s="863"/>
      <c r="E23" s="864"/>
      <c r="F23" s="864"/>
      <c r="G23" s="863"/>
      <c r="H23" s="863"/>
      <c r="I23" s="863"/>
      <c r="J23" s="854"/>
    </row>
    <row r="24" spans="1:11" ht="15.95" customHeight="1">
      <c r="A24" s="849" t="s">
        <v>130</v>
      </c>
      <c r="B24" s="850"/>
      <c r="C24" s="850"/>
      <c r="D24" s="866"/>
      <c r="E24" s="857"/>
      <c r="F24" s="857"/>
      <c r="G24" s="850"/>
      <c r="H24" s="850"/>
      <c r="I24" s="850"/>
      <c r="J24" s="850"/>
      <c r="K24" s="851">
        <f>SUM(K25:K29)</f>
        <v>2123830</v>
      </c>
    </row>
    <row r="25" spans="1:11" ht="15.95" customHeight="1">
      <c r="A25" s="853" t="s">
        <v>384</v>
      </c>
      <c r="B25" s="854"/>
      <c r="C25" s="876" t="s">
        <v>2538</v>
      </c>
      <c r="D25" s="881"/>
      <c r="E25" s="881"/>
      <c r="F25" s="881"/>
      <c r="G25" s="876"/>
      <c r="H25" s="876"/>
      <c r="I25" s="876"/>
      <c r="J25" s="876" t="s">
        <v>2526</v>
      </c>
      <c r="K25" s="880">
        <v>129190</v>
      </c>
    </row>
    <row r="26" spans="1:11" ht="15.95" customHeight="1">
      <c r="A26" s="853" t="s">
        <v>2541</v>
      </c>
      <c r="B26" s="854"/>
      <c r="C26" s="876" t="s">
        <v>164</v>
      </c>
      <c r="D26" s="881"/>
      <c r="E26" s="881"/>
      <c r="F26" s="881"/>
      <c r="G26" s="876"/>
      <c r="H26" s="876"/>
      <c r="I26" s="876"/>
      <c r="J26" s="876" t="s">
        <v>2526</v>
      </c>
      <c r="K26" s="880">
        <v>102850</v>
      </c>
    </row>
    <row r="27" spans="1:11" ht="15.95" customHeight="1">
      <c r="A27" s="853" t="s">
        <v>2542</v>
      </c>
      <c r="B27" s="854"/>
      <c r="C27" s="876" t="s">
        <v>2538</v>
      </c>
      <c r="D27" s="881"/>
      <c r="E27" s="881"/>
      <c r="F27" s="881"/>
      <c r="G27" s="876"/>
      <c r="H27" s="876"/>
      <c r="I27" s="876"/>
      <c r="J27" s="876" t="s">
        <v>2526</v>
      </c>
      <c r="K27" s="880">
        <f>88530+1523260</f>
        <v>1611790</v>
      </c>
    </row>
    <row r="28" spans="1:11" ht="15.95" customHeight="1">
      <c r="A28" s="853" t="s">
        <v>381</v>
      </c>
      <c r="B28" s="854"/>
      <c r="C28" s="876" t="s">
        <v>164</v>
      </c>
      <c r="D28" s="881"/>
      <c r="E28" s="881"/>
      <c r="F28" s="881"/>
      <c r="G28" s="876" t="s">
        <v>2543</v>
      </c>
      <c r="H28" s="876"/>
      <c r="I28" s="876"/>
      <c r="J28" s="876" t="s">
        <v>2526</v>
      </c>
      <c r="K28" s="880">
        <v>280000</v>
      </c>
    </row>
    <row r="29" spans="1:11" ht="15.95" customHeight="1">
      <c r="A29" s="853"/>
      <c r="B29" s="854"/>
      <c r="C29" s="854"/>
      <c r="D29" s="855"/>
      <c r="E29" s="855"/>
      <c r="F29" s="855"/>
      <c r="G29" s="854"/>
      <c r="H29" s="854"/>
      <c r="I29" s="854"/>
      <c r="J29" s="854"/>
      <c r="K29" s="856"/>
    </row>
    <row r="30" spans="1:11" ht="15.95" customHeight="1">
      <c r="A30" s="849" t="s">
        <v>133</v>
      </c>
      <c r="B30" s="850"/>
      <c r="C30" s="850"/>
      <c r="D30" s="857"/>
      <c r="E30" s="857"/>
      <c r="F30" s="857"/>
      <c r="G30" s="850"/>
      <c r="H30" s="850"/>
      <c r="I30" s="850"/>
      <c r="J30" s="850"/>
      <c r="K30" s="851">
        <f>SUM(K31:K31)</f>
        <v>0</v>
      </c>
    </row>
    <row r="31" spans="1:11" ht="15.95" customHeight="1">
      <c r="A31" s="867"/>
      <c r="B31" s="854"/>
      <c r="C31" s="854"/>
      <c r="D31" s="855"/>
      <c r="E31" s="855"/>
      <c r="F31" s="855"/>
      <c r="G31" s="854"/>
      <c r="H31" s="854"/>
      <c r="I31" s="854"/>
      <c r="J31" s="854"/>
      <c r="K31" s="856"/>
    </row>
    <row r="32" spans="1:11" ht="15.95" customHeight="1">
      <c r="A32" s="849" t="s">
        <v>134</v>
      </c>
      <c r="B32" s="850"/>
      <c r="C32" s="850"/>
      <c r="D32" s="857"/>
      <c r="E32" s="857"/>
      <c r="F32" s="857"/>
      <c r="G32" s="850"/>
      <c r="H32" s="850"/>
      <c r="I32" s="850"/>
      <c r="J32" s="850"/>
      <c r="K32" s="851">
        <f>SUM(K33:K34)</f>
        <v>1800000</v>
      </c>
    </row>
    <row r="33" spans="1:11" ht="15.95" customHeight="1">
      <c r="A33" s="853" t="s">
        <v>2544</v>
      </c>
      <c r="B33" s="854"/>
      <c r="C33" s="854"/>
      <c r="D33" s="855"/>
      <c r="E33" s="855"/>
      <c r="F33" s="855"/>
      <c r="G33" s="854"/>
      <c r="H33" s="854"/>
      <c r="I33" s="854"/>
      <c r="J33" s="876" t="s">
        <v>2545</v>
      </c>
      <c r="K33" s="880">
        <v>1800000</v>
      </c>
    </row>
    <row r="34" spans="1:11" ht="15.95" customHeight="1">
      <c r="A34" s="867"/>
      <c r="B34" s="854"/>
      <c r="C34" s="854"/>
      <c r="D34" s="855"/>
      <c r="E34" s="855"/>
      <c r="F34" s="855"/>
      <c r="G34" s="854"/>
      <c r="H34" s="854"/>
      <c r="I34" s="854"/>
      <c r="J34" s="854"/>
      <c r="K34" s="856"/>
    </row>
    <row r="35" spans="1:11" s="839" customFormat="1" ht="15.95" customHeight="1">
      <c r="A35" s="859" t="s">
        <v>135</v>
      </c>
      <c r="B35" s="860"/>
      <c r="C35" s="860"/>
      <c r="D35" s="861"/>
      <c r="E35" s="861"/>
      <c r="F35" s="861"/>
      <c r="G35" s="860"/>
      <c r="H35" s="860"/>
      <c r="I35" s="860"/>
      <c r="J35" s="860"/>
      <c r="K35" s="862">
        <f>SUM(K36)</f>
        <v>0</v>
      </c>
    </row>
    <row r="36" spans="1:11" s="839" customFormat="1" ht="15.95" customHeight="1">
      <c r="A36" s="868"/>
      <c r="B36" s="863"/>
      <c r="C36" s="863"/>
      <c r="D36" s="864"/>
      <c r="E36" s="864"/>
      <c r="F36" s="864"/>
      <c r="G36" s="863"/>
      <c r="H36" s="863"/>
      <c r="I36" s="863"/>
      <c r="J36" s="863"/>
      <c r="K36" s="865"/>
    </row>
    <row r="37" spans="1:11" ht="15.95" customHeight="1">
      <c r="A37" s="849" t="s">
        <v>136</v>
      </c>
      <c r="B37" s="850"/>
      <c r="C37" s="850"/>
      <c r="D37" s="857"/>
      <c r="E37" s="857"/>
      <c r="F37" s="857"/>
      <c r="G37" s="850"/>
      <c r="H37" s="850"/>
      <c r="I37" s="850"/>
      <c r="J37" s="850"/>
      <c r="K37" s="851">
        <f>SUM(K38:K42)</f>
        <v>9790560</v>
      </c>
    </row>
    <row r="38" spans="1:11" ht="15.95" customHeight="1">
      <c r="A38" s="853" t="s">
        <v>2546</v>
      </c>
      <c r="B38" s="869"/>
      <c r="C38" s="876" t="s">
        <v>2538</v>
      </c>
      <c r="D38" s="881">
        <v>0.1</v>
      </c>
      <c r="E38" s="881"/>
      <c r="F38" s="881"/>
      <c r="G38" s="876"/>
      <c r="H38" s="876"/>
      <c r="I38" s="876"/>
      <c r="J38" s="876" t="s">
        <v>2526</v>
      </c>
      <c r="K38" s="880">
        <v>7100000</v>
      </c>
    </row>
    <row r="39" spans="1:11" ht="15.95" customHeight="1">
      <c r="A39" s="853" t="s">
        <v>2547</v>
      </c>
      <c r="B39" s="869"/>
      <c r="C39" s="876"/>
      <c r="D39" s="881"/>
      <c r="E39" s="881"/>
      <c r="F39" s="881"/>
      <c r="G39" s="876"/>
      <c r="H39" s="876"/>
      <c r="I39" s="876"/>
      <c r="J39" s="876" t="s">
        <v>2526</v>
      </c>
      <c r="K39" s="880">
        <v>90790</v>
      </c>
    </row>
    <row r="40" spans="1:11" ht="15.95" customHeight="1">
      <c r="A40" s="853" t="s">
        <v>2548</v>
      </c>
      <c r="B40" s="869"/>
      <c r="C40" s="876"/>
      <c r="D40" s="881"/>
      <c r="E40" s="881"/>
      <c r="F40" s="881"/>
      <c r="G40" s="876"/>
      <c r="H40" s="876"/>
      <c r="I40" s="876"/>
      <c r="J40" s="876" t="s">
        <v>2526</v>
      </c>
      <c r="K40" s="880">
        <v>1533280</v>
      </c>
    </row>
    <row r="41" spans="1:11" ht="15.95" customHeight="1">
      <c r="A41" s="853" t="s">
        <v>211</v>
      </c>
      <c r="B41" s="869"/>
      <c r="C41" s="876"/>
      <c r="D41" s="881"/>
      <c r="E41" s="881"/>
      <c r="F41" s="881"/>
      <c r="G41" s="876"/>
      <c r="H41" s="876"/>
      <c r="I41" s="876"/>
      <c r="J41" s="876" t="s">
        <v>2526</v>
      </c>
      <c r="K41" s="880">
        <v>833080</v>
      </c>
    </row>
    <row r="42" spans="1:11" ht="15.95" customHeight="1">
      <c r="A42" s="853" t="s">
        <v>2549</v>
      </c>
      <c r="B42" s="854"/>
      <c r="C42" s="876" t="s">
        <v>759</v>
      </c>
      <c r="D42" s="881"/>
      <c r="E42" s="881"/>
      <c r="F42" s="881"/>
      <c r="G42" s="876"/>
      <c r="H42" s="876"/>
      <c r="I42" s="876"/>
      <c r="J42" s="876" t="s">
        <v>2526</v>
      </c>
      <c r="K42" s="880">
        <f>133790+85940+13680</f>
        <v>233410</v>
      </c>
    </row>
    <row r="43" spans="1:11" ht="15.95" customHeight="1">
      <c r="A43" s="853"/>
      <c r="B43" s="854"/>
      <c r="C43" s="876"/>
      <c r="D43" s="881"/>
      <c r="E43" s="881"/>
      <c r="F43" s="881"/>
      <c r="G43" s="876"/>
      <c r="H43" s="876"/>
      <c r="I43" s="876"/>
      <c r="J43" s="876"/>
      <c r="K43" s="880"/>
    </row>
    <row r="44" spans="1:11" ht="15.95" customHeight="1">
      <c r="A44" s="870" t="s">
        <v>137</v>
      </c>
      <c r="B44" s="871"/>
      <c r="C44" s="871"/>
      <c r="D44" s="872"/>
      <c r="E44" s="872"/>
      <c r="F44" s="872"/>
      <c r="G44" s="871"/>
      <c r="H44" s="871"/>
      <c r="I44" s="871"/>
      <c r="J44" s="871"/>
      <c r="K44" s="873">
        <f>+K10+K12+K21+K24+K30+K32+K35+K37</f>
        <v>123878690</v>
      </c>
    </row>
    <row r="45" spans="1:11">
      <c r="A45" s="874"/>
      <c r="B45" s="875"/>
      <c r="C45" s="875"/>
      <c r="D45" s="875"/>
      <c r="E45" s="875"/>
      <c r="F45" s="875"/>
      <c r="G45" s="875"/>
      <c r="H45" s="875"/>
      <c r="I45" s="875"/>
      <c r="J45" s="875"/>
      <c r="K45" s="875"/>
    </row>
  </sheetData>
  <mergeCells count="10">
    <mergeCell ref="H8:I8"/>
    <mergeCell ref="J8:J9"/>
    <mergeCell ref="K8:K9"/>
    <mergeCell ref="H7:I7"/>
    <mergeCell ref="A8:A9"/>
    <mergeCell ref="B8:B9"/>
    <mergeCell ref="C8:C9"/>
    <mergeCell ref="D8:D9"/>
    <mergeCell ref="E8:F8"/>
    <mergeCell ref="G8:G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5"/>
  <sheetViews>
    <sheetView showGridLines="0" workbookViewId="0">
      <selection activeCell="D1" sqref="D1"/>
    </sheetView>
  </sheetViews>
  <sheetFormatPr baseColWidth="10" defaultColWidth="12.625" defaultRowHeight="15" customHeight="1"/>
  <cols>
    <col min="1" max="1" width="44.125" bestFit="1" customWidth="1"/>
    <col min="2" max="2" width="15.625" style="376" bestFit="1" customWidth="1"/>
    <col min="3" max="3" width="11.875" style="376" bestFit="1" customWidth="1"/>
    <col min="4" max="4" width="16.125" style="376" customWidth="1"/>
    <col min="5" max="6" width="12.625" style="376" customWidth="1"/>
    <col min="7" max="9" width="12.625" style="376"/>
    <col min="10" max="10" width="17.375" style="376" bestFit="1" customWidth="1"/>
    <col min="11" max="11" width="13.5" bestFit="1" customWidth="1"/>
  </cols>
  <sheetData>
    <row r="1" spans="1:11" ht="15.75">
      <c r="A1" s="45"/>
      <c r="B1" s="367"/>
      <c r="C1" s="154"/>
      <c r="D1" s="154"/>
      <c r="E1" s="154"/>
      <c r="F1" s="154"/>
      <c r="G1" s="154"/>
      <c r="H1" s="154"/>
      <c r="I1" s="154"/>
      <c r="J1" s="154"/>
      <c r="K1" s="46"/>
    </row>
    <row r="2" spans="1:11">
      <c r="A2" s="55" t="s">
        <v>100</v>
      </c>
      <c r="B2" s="368"/>
      <c r="C2" s="368"/>
      <c r="D2" s="368"/>
      <c r="E2" s="368"/>
      <c r="F2" s="368"/>
      <c r="G2" s="368"/>
      <c r="H2" s="368"/>
      <c r="I2" s="368"/>
      <c r="J2" s="368"/>
      <c r="K2" s="49" t="s">
        <v>101</v>
      </c>
    </row>
    <row r="3" spans="1:11">
      <c r="A3" s="57" t="s">
        <v>173</v>
      </c>
      <c r="B3" s="368"/>
      <c r="C3" s="368"/>
      <c r="D3" s="368"/>
      <c r="E3" s="368"/>
      <c r="F3" s="368"/>
      <c r="G3" s="368"/>
      <c r="H3" s="368"/>
      <c r="I3" s="368"/>
      <c r="J3" s="368"/>
      <c r="K3" s="48"/>
    </row>
    <row r="4" spans="1:11">
      <c r="A4" s="346" t="s">
        <v>2470</v>
      </c>
      <c r="B4" s="368"/>
      <c r="C4" s="368"/>
      <c r="D4" s="368"/>
      <c r="E4" s="368"/>
      <c r="F4" s="368"/>
      <c r="G4" s="368"/>
      <c r="H4" s="368"/>
      <c r="I4" s="368"/>
      <c r="J4" s="368"/>
      <c r="K4" s="48"/>
    </row>
    <row r="5" spans="1:11">
      <c r="A5" s="51"/>
      <c r="B5" s="368"/>
      <c r="C5" s="368"/>
      <c r="D5" s="368"/>
      <c r="E5" s="368"/>
      <c r="F5" s="368"/>
      <c r="G5" s="368"/>
      <c r="H5" s="368"/>
      <c r="I5" s="368"/>
      <c r="J5" s="368"/>
      <c r="K5" s="48"/>
    </row>
    <row r="6" spans="1:11">
      <c r="A6" s="42" t="s">
        <v>102</v>
      </c>
      <c r="B6" s="369" t="s">
        <v>103</v>
      </c>
      <c r="C6" s="369" t="s">
        <v>104</v>
      </c>
      <c r="D6" s="369"/>
      <c r="E6" s="913" t="s">
        <v>105</v>
      </c>
      <c r="F6" s="913"/>
      <c r="G6" s="369" t="s">
        <v>106</v>
      </c>
      <c r="H6" s="909" t="s">
        <v>107</v>
      </c>
      <c r="I6" s="910"/>
      <c r="J6" s="369" t="s">
        <v>108</v>
      </c>
      <c r="K6" s="43" t="s">
        <v>109</v>
      </c>
    </row>
    <row r="7" spans="1:11" ht="14.45" customHeight="1">
      <c r="A7" s="907" t="s">
        <v>110</v>
      </c>
      <c r="B7" s="907" t="s">
        <v>111</v>
      </c>
      <c r="C7" s="907" t="s">
        <v>112</v>
      </c>
      <c r="D7" s="907" t="s">
        <v>113</v>
      </c>
      <c r="E7" s="911" t="s">
        <v>114</v>
      </c>
      <c r="F7" s="912"/>
      <c r="G7" s="907" t="s">
        <v>115</v>
      </c>
      <c r="H7" s="905" t="s">
        <v>116</v>
      </c>
      <c r="I7" s="906"/>
      <c r="J7" s="907" t="s">
        <v>117</v>
      </c>
      <c r="K7" s="907" t="s">
        <v>118</v>
      </c>
    </row>
    <row r="8" spans="1:11">
      <c r="A8" s="908"/>
      <c r="B8" s="908"/>
      <c r="C8" s="908"/>
      <c r="D8" s="908"/>
      <c r="E8" s="381" t="s">
        <v>119</v>
      </c>
      <c r="F8" s="381" t="s">
        <v>120</v>
      </c>
      <c r="G8" s="908"/>
      <c r="H8" s="381" t="s">
        <v>119</v>
      </c>
      <c r="I8" s="381" t="s">
        <v>120</v>
      </c>
      <c r="J8" s="908"/>
      <c r="K8" s="908"/>
    </row>
    <row r="9" spans="1:11">
      <c r="A9" s="358" t="s">
        <v>121</v>
      </c>
      <c r="B9" s="370"/>
      <c r="C9" s="370"/>
      <c r="D9" s="370"/>
      <c r="E9" s="370"/>
      <c r="F9" s="370"/>
      <c r="G9" s="370"/>
      <c r="H9" s="370"/>
      <c r="I9" s="370"/>
      <c r="J9" s="370"/>
      <c r="K9" s="359"/>
    </row>
    <row r="10" spans="1:11">
      <c r="A10" s="360"/>
      <c r="B10" s="371"/>
      <c r="C10" s="371"/>
      <c r="D10" s="372"/>
      <c r="E10" s="372"/>
      <c r="F10" s="372"/>
      <c r="G10" s="371"/>
      <c r="H10" s="371"/>
      <c r="I10" s="371"/>
      <c r="J10" s="371"/>
      <c r="K10" s="361"/>
    </row>
    <row r="11" spans="1:11">
      <c r="A11" s="358" t="s">
        <v>122</v>
      </c>
      <c r="B11" s="370"/>
      <c r="C11" s="370"/>
      <c r="D11" s="373"/>
      <c r="E11" s="373"/>
      <c r="F11" s="373"/>
      <c r="G11" s="370"/>
      <c r="H11" s="370"/>
      <c r="I11" s="370"/>
      <c r="J11" s="370"/>
      <c r="K11" s="380">
        <f>SUM(K12:K22)</f>
        <v>6426900</v>
      </c>
    </row>
    <row r="12" spans="1:11">
      <c r="A12" s="360" t="s">
        <v>138</v>
      </c>
      <c r="B12" s="371" t="s">
        <v>139</v>
      </c>
      <c r="C12" s="371" t="s">
        <v>125</v>
      </c>
      <c r="D12" s="372" t="s">
        <v>140</v>
      </c>
      <c r="E12" s="372"/>
      <c r="F12" s="372"/>
      <c r="G12" s="371"/>
      <c r="H12" s="371">
        <v>1963.64</v>
      </c>
      <c r="I12" s="371">
        <v>3381.85</v>
      </c>
      <c r="J12" s="371" t="s">
        <v>141</v>
      </c>
      <c r="K12" s="361">
        <v>2100000</v>
      </c>
    </row>
    <row r="13" spans="1:11">
      <c r="A13" s="360" t="s">
        <v>142</v>
      </c>
      <c r="B13" s="371" t="s">
        <v>143</v>
      </c>
      <c r="C13" s="371" t="s">
        <v>125</v>
      </c>
      <c r="D13" s="378">
        <v>8.0000000000000002E-3</v>
      </c>
      <c r="E13" s="378">
        <v>8.0000000000000002E-3</v>
      </c>
      <c r="F13" s="372">
        <v>7.0000000000000007E-2</v>
      </c>
      <c r="G13" s="371"/>
      <c r="H13" s="371">
        <v>565.45000000000005</v>
      </c>
      <c r="I13" s="371"/>
      <c r="J13" s="371" t="s">
        <v>141</v>
      </c>
      <c r="K13" s="361">
        <v>1400000</v>
      </c>
    </row>
    <row r="14" spans="1:11">
      <c r="A14" s="360" t="s">
        <v>144</v>
      </c>
      <c r="B14" s="371" t="s">
        <v>145</v>
      </c>
      <c r="C14" s="371" t="s">
        <v>125</v>
      </c>
      <c r="D14" s="379">
        <v>8.6956000000000006E-2</v>
      </c>
      <c r="E14" s="372"/>
      <c r="F14" s="372"/>
      <c r="G14" s="371"/>
      <c r="H14" s="371"/>
      <c r="I14" s="371"/>
      <c r="J14" s="371" t="s">
        <v>146</v>
      </c>
      <c r="K14" s="361">
        <v>1271650</v>
      </c>
    </row>
    <row r="15" spans="1:11">
      <c r="A15" s="360" t="s">
        <v>147</v>
      </c>
      <c r="B15" s="371" t="s">
        <v>148</v>
      </c>
      <c r="C15" s="371" t="s">
        <v>125</v>
      </c>
      <c r="D15" s="372">
        <v>0.1</v>
      </c>
      <c r="E15" s="372"/>
      <c r="F15" s="372"/>
      <c r="G15" s="371"/>
      <c r="H15" s="371"/>
      <c r="I15" s="371"/>
      <c r="J15" s="371" t="s">
        <v>141</v>
      </c>
      <c r="K15" s="361">
        <v>400000</v>
      </c>
    </row>
    <row r="16" spans="1:11">
      <c r="A16" s="360" t="s">
        <v>149</v>
      </c>
      <c r="B16" s="371" t="s">
        <v>150</v>
      </c>
      <c r="C16" s="371" t="s">
        <v>125</v>
      </c>
      <c r="D16" s="372"/>
      <c r="E16" s="372"/>
      <c r="F16" s="372"/>
      <c r="G16" s="371">
        <v>131.82</v>
      </c>
      <c r="H16" s="371"/>
      <c r="I16" s="371"/>
      <c r="J16" s="371" t="s">
        <v>141</v>
      </c>
      <c r="K16" s="361">
        <v>350000</v>
      </c>
    </row>
    <row r="17" spans="1:11" ht="15.75" customHeight="1">
      <c r="A17" s="362" t="s">
        <v>151</v>
      </c>
      <c r="B17" s="371"/>
      <c r="C17" s="371" t="s">
        <v>2471</v>
      </c>
      <c r="D17" s="372"/>
      <c r="E17" s="372"/>
      <c r="F17" s="372"/>
      <c r="G17" s="371"/>
      <c r="H17" s="371">
        <v>363.64</v>
      </c>
      <c r="I17" s="371">
        <v>1100</v>
      </c>
      <c r="J17" s="371" t="s">
        <v>141</v>
      </c>
      <c r="K17" s="361">
        <v>300000</v>
      </c>
    </row>
    <row r="18" spans="1:11" ht="15.75" customHeight="1">
      <c r="A18" s="360" t="s">
        <v>152</v>
      </c>
      <c r="B18" s="371"/>
      <c r="C18" s="371" t="s">
        <v>2471</v>
      </c>
      <c r="D18" s="372"/>
      <c r="E18" s="372"/>
      <c r="F18" s="372"/>
      <c r="G18" s="371"/>
      <c r="H18" s="371"/>
      <c r="I18" s="371"/>
      <c r="J18" s="371" t="s">
        <v>141</v>
      </c>
      <c r="K18" s="361">
        <v>217500</v>
      </c>
    </row>
    <row r="19" spans="1:11" ht="15.75" customHeight="1">
      <c r="A19" s="360" t="s">
        <v>153</v>
      </c>
      <c r="B19" s="371" t="s">
        <v>150</v>
      </c>
      <c r="C19" s="371" t="s">
        <v>2471</v>
      </c>
      <c r="D19" s="372"/>
      <c r="E19" s="372"/>
      <c r="F19" s="372"/>
      <c r="G19" s="371">
        <v>630</v>
      </c>
      <c r="H19" s="371"/>
      <c r="I19" s="371"/>
      <c r="J19" s="371" t="s">
        <v>141</v>
      </c>
      <c r="K19" s="361">
        <v>116000</v>
      </c>
    </row>
    <row r="20" spans="1:11" ht="15.75" customHeight="1">
      <c r="A20" s="365" t="s">
        <v>154</v>
      </c>
      <c r="B20" s="375" t="s">
        <v>155</v>
      </c>
      <c r="C20" s="375" t="s">
        <v>156</v>
      </c>
      <c r="D20" s="375"/>
      <c r="E20" s="372"/>
      <c r="F20" s="372"/>
      <c r="G20" s="371"/>
      <c r="H20" s="371"/>
      <c r="I20" s="371"/>
      <c r="J20" s="371" t="s">
        <v>141</v>
      </c>
      <c r="K20" s="361">
        <v>130000</v>
      </c>
    </row>
    <row r="21" spans="1:11" ht="15.75" customHeight="1">
      <c r="A21" s="365" t="s">
        <v>157</v>
      </c>
      <c r="B21" s="375" t="s">
        <v>155</v>
      </c>
      <c r="C21" s="375" t="s">
        <v>2471</v>
      </c>
      <c r="D21" s="375"/>
      <c r="E21" s="372"/>
      <c r="F21" s="372"/>
      <c r="G21" s="371"/>
      <c r="H21" s="371"/>
      <c r="I21" s="371"/>
      <c r="J21" s="371" t="s">
        <v>141</v>
      </c>
      <c r="K21" s="361">
        <v>91000</v>
      </c>
    </row>
    <row r="22" spans="1:11" ht="15.75" customHeight="1">
      <c r="A22" s="365" t="s">
        <v>158</v>
      </c>
      <c r="B22" s="375"/>
      <c r="C22" s="375"/>
      <c r="D22" s="375"/>
      <c r="E22" s="372"/>
      <c r="F22" s="372"/>
      <c r="G22" s="371"/>
      <c r="H22" s="371"/>
      <c r="I22" s="371"/>
      <c r="J22" s="374"/>
      <c r="K22" s="361">
        <v>50750</v>
      </c>
    </row>
    <row r="23" spans="1:11" ht="15.75" customHeight="1">
      <c r="A23" s="358" t="s">
        <v>129</v>
      </c>
      <c r="B23" s="370"/>
      <c r="C23" s="370"/>
      <c r="D23" s="373"/>
      <c r="E23" s="373"/>
      <c r="F23" s="373"/>
      <c r="G23" s="370"/>
      <c r="H23" s="370"/>
      <c r="I23" s="370"/>
      <c r="J23" s="370"/>
      <c r="K23" s="363">
        <f>SUM(K24:K25)</f>
        <v>348000</v>
      </c>
    </row>
    <row r="24" spans="1:11" ht="15.75" customHeight="1">
      <c r="A24" s="360" t="s">
        <v>159</v>
      </c>
      <c r="B24" s="371"/>
      <c r="C24" s="371" t="s">
        <v>2471</v>
      </c>
      <c r="D24" s="372"/>
      <c r="E24" s="372"/>
      <c r="F24" s="372"/>
      <c r="G24" s="371"/>
      <c r="H24" s="371"/>
      <c r="I24" s="371"/>
      <c r="J24" s="371" t="s">
        <v>141</v>
      </c>
      <c r="K24" s="377">
        <v>348000</v>
      </c>
    </row>
    <row r="25" spans="1:11" ht="15.75" customHeight="1">
      <c r="A25" s="360"/>
      <c r="B25" s="371"/>
      <c r="C25" s="371"/>
      <c r="D25" s="372"/>
      <c r="E25" s="372"/>
      <c r="F25" s="372"/>
      <c r="G25" s="371"/>
      <c r="H25" s="371"/>
      <c r="I25" s="371"/>
      <c r="J25" s="371"/>
      <c r="K25" s="364"/>
    </row>
    <row r="26" spans="1:11" ht="15.75" customHeight="1">
      <c r="A26" s="358" t="s">
        <v>130</v>
      </c>
      <c r="B26" s="370"/>
      <c r="C26" s="370"/>
      <c r="D26" s="373"/>
      <c r="E26" s="373"/>
      <c r="F26" s="373"/>
      <c r="G26" s="370"/>
      <c r="H26" s="370"/>
      <c r="I26" s="370"/>
      <c r="J26" s="370"/>
      <c r="K26" s="380">
        <f>SUM(K27:K33)</f>
        <v>2021750</v>
      </c>
    </row>
    <row r="27" spans="1:11" ht="15.75" customHeight="1">
      <c r="A27" s="360" t="s">
        <v>160</v>
      </c>
      <c r="B27" s="371" t="s">
        <v>161</v>
      </c>
      <c r="C27" s="371" t="s">
        <v>156</v>
      </c>
      <c r="D27" s="372"/>
      <c r="E27" s="372"/>
      <c r="F27" s="372"/>
      <c r="G27" s="371">
        <v>370</v>
      </c>
      <c r="H27" s="371"/>
      <c r="I27" s="371"/>
      <c r="J27" s="371" t="s">
        <v>146</v>
      </c>
      <c r="K27" s="361">
        <v>174000</v>
      </c>
    </row>
    <row r="28" spans="1:11" ht="15.75" customHeight="1">
      <c r="A28" s="360" t="s">
        <v>162</v>
      </c>
      <c r="B28" s="371" t="s">
        <v>150</v>
      </c>
      <c r="C28" s="371" t="s">
        <v>2471</v>
      </c>
      <c r="D28" s="372"/>
      <c r="E28" s="372"/>
      <c r="F28" s="372"/>
      <c r="G28" s="371">
        <v>250</v>
      </c>
      <c r="H28" s="371"/>
      <c r="I28" s="371"/>
      <c r="J28" s="371" t="s">
        <v>146</v>
      </c>
      <c r="K28" s="361">
        <v>725000</v>
      </c>
    </row>
    <row r="29" spans="1:11" ht="15.75" customHeight="1">
      <c r="A29" s="362" t="s">
        <v>163</v>
      </c>
      <c r="B29" s="371" t="s">
        <v>150</v>
      </c>
      <c r="C29" s="371" t="s">
        <v>164</v>
      </c>
      <c r="D29" s="372"/>
      <c r="E29" s="372"/>
      <c r="F29" s="372"/>
      <c r="G29" s="371">
        <v>800</v>
      </c>
      <c r="H29" s="371"/>
      <c r="I29" s="371"/>
      <c r="J29" s="371" t="s">
        <v>146</v>
      </c>
      <c r="K29" s="361">
        <v>550000</v>
      </c>
    </row>
    <row r="30" spans="1:11" ht="15.75" customHeight="1">
      <c r="A30" s="362" t="s">
        <v>165</v>
      </c>
      <c r="B30" s="371"/>
      <c r="C30" s="371" t="s">
        <v>2471</v>
      </c>
      <c r="D30" s="372"/>
      <c r="E30" s="372"/>
      <c r="F30" s="372"/>
      <c r="G30" s="371">
        <v>750</v>
      </c>
      <c r="H30" s="371"/>
      <c r="I30" s="371"/>
      <c r="J30" s="371" t="s">
        <v>141</v>
      </c>
      <c r="K30" s="361">
        <v>87000</v>
      </c>
    </row>
    <row r="31" spans="1:11" ht="15.75" customHeight="1">
      <c r="A31" s="362" t="s">
        <v>166</v>
      </c>
      <c r="B31" s="371" t="s">
        <v>167</v>
      </c>
      <c r="C31" s="371" t="s">
        <v>2471</v>
      </c>
      <c r="D31" s="372"/>
      <c r="E31" s="372"/>
      <c r="F31" s="372"/>
      <c r="G31" s="371"/>
      <c r="H31" s="371"/>
      <c r="I31" s="371"/>
      <c r="J31" s="371" t="s">
        <v>141</v>
      </c>
      <c r="K31" s="361">
        <v>435000</v>
      </c>
    </row>
    <row r="32" spans="1:11" ht="15.75" customHeight="1">
      <c r="A32" s="365" t="s">
        <v>168</v>
      </c>
      <c r="B32" s="375"/>
      <c r="C32" s="375"/>
      <c r="D32" s="375"/>
      <c r="E32" s="372"/>
      <c r="F32" s="372"/>
      <c r="G32" s="371"/>
      <c r="H32" s="371"/>
      <c r="I32" s="371"/>
      <c r="J32" s="371" t="s">
        <v>141</v>
      </c>
      <c r="K32" s="361">
        <v>50750</v>
      </c>
    </row>
    <row r="33" spans="1:11" ht="15.75" customHeight="1">
      <c r="A33" s="365"/>
      <c r="B33" s="375"/>
      <c r="C33" s="375"/>
      <c r="D33" s="375"/>
      <c r="E33" s="372"/>
      <c r="F33" s="372"/>
      <c r="G33" s="371"/>
      <c r="H33" s="371"/>
      <c r="I33" s="371"/>
      <c r="J33" s="371"/>
      <c r="K33" s="361"/>
    </row>
    <row r="34" spans="1:11" ht="15.75" customHeight="1">
      <c r="A34" s="358" t="s">
        <v>133</v>
      </c>
      <c r="B34" s="370"/>
      <c r="C34" s="370"/>
      <c r="D34" s="373"/>
      <c r="E34" s="373"/>
      <c r="F34" s="373"/>
      <c r="G34" s="370"/>
      <c r="H34" s="370"/>
      <c r="I34" s="370"/>
      <c r="J34" s="370"/>
      <c r="K34" s="380">
        <f>SUM(K35:K35)</f>
        <v>0</v>
      </c>
    </row>
    <row r="35" spans="1:11" ht="15.75" customHeight="1">
      <c r="A35" s="360"/>
      <c r="B35" s="371"/>
      <c r="C35" s="371"/>
      <c r="D35" s="372"/>
      <c r="E35" s="372"/>
      <c r="F35" s="372"/>
      <c r="G35" s="371"/>
      <c r="H35" s="371"/>
      <c r="I35" s="371"/>
      <c r="J35" s="371"/>
      <c r="K35" s="361"/>
    </row>
    <row r="36" spans="1:11" ht="15.75" customHeight="1">
      <c r="A36" s="358" t="s">
        <v>134</v>
      </c>
      <c r="B36" s="370"/>
      <c r="C36" s="370"/>
      <c r="D36" s="373"/>
      <c r="E36" s="373"/>
      <c r="F36" s="373"/>
      <c r="G36" s="370"/>
      <c r="H36" s="370"/>
      <c r="I36" s="370"/>
      <c r="J36" s="370"/>
      <c r="K36" s="380">
        <f>SUM(K37:K39)</f>
        <v>1258372.29</v>
      </c>
    </row>
    <row r="37" spans="1:11" ht="15.75" customHeight="1">
      <c r="A37" s="360" t="s">
        <v>169</v>
      </c>
      <c r="B37" s="371"/>
      <c r="C37" s="371"/>
      <c r="D37" s="372"/>
      <c r="E37" s="372"/>
      <c r="F37" s="372"/>
      <c r="G37" s="371"/>
      <c r="H37" s="371"/>
      <c r="I37" s="371"/>
      <c r="J37" s="371" t="s">
        <v>146</v>
      </c>
      <c r="K37" s="361">
        <v>1142372.29</v>
      </c>
    </row>
    <row r="38" spans="1:11" ht="15.75" customHeight="1">
      <c r="A38" s="360" t="s">
        <v>170</v>
      </c>
      <c r="B38" s="371"/>
      <c r="C38" s="371"/>
      <c r="D38" s="372"/>
      <c r="E38" s="372"/>
      <c r="F38" s="372"/>
      <c r="G38" s="371"/>
      <c r="H38" s="371"/>
      <c r="I38" s="371"/>
      <c r="J38" s="371" t="s">
        <v>146</v>
      </c>
      <c r="K38" s="361">
        <v>116000</v>
      </c>
    </row>
    <row r="39" spans="1:11" ht="15.75" customHeight="1">
      <c r="A39" s="360"/>
      <c r="B39" s="371"/>
      <c r="C39" s="371"/>
      <c r="D39" s="372"/>
      <c r="E39" s="372"/>
      <c r="F39" s="372"/>
      <c r="G39" s="371"/>
      <c r="H39" s="371"/>
      <c r="I39" s="371"/>
      <c r="J39" s="374"/>
      <c r="K39" s="361"/>
    </row>
    <row r="40" spans="1:11" ht="15.75" customHeight="1">
      <c r="A40" s="358" t="s">
        <v>135</v>
      </c>
      <c r="B40" s="370"/>
      <c r="C40" s="370"/>
      <c r="D40" s="373"/>
      <c r="E40" s="373"/>
      <c r="F40" s="373"/>
      <c r="G40" s="370"/>
      <c r="H40" s="370"/>
      <c r="I40" s="370"/>
      <c r="J40" s="370"/>
      <c r="K40" s="363">
        <f>SUM(K41)</f>
        <v>0</v>
      </c>
    </row>
    <row r="41" spans="1:11" ht="15.75" customHeight="1">
      <c r="A41" s="360"/>
      <c r="B41" s="371"/>
      <c r="C41" s="371"/>
      <c r="D41" s="372"/>
      <c r="E41" s="372"/>
      <c r="F41" s="372"/>
      <c r="G41" s="371"/>
      <c r="H41" s="371"/>
      <c r="I41" s="371"/>
      <c r="J41" s="374"/>
      <c r="K41" s="364"/>
    </row>
    <row r="42" spans="1:11" ht="15.75" customHeight="1">
      <c r="A42" s="358" t="s">
        <v>136</v>
      </c>
      <c r="B42" s="370"/>
      <c r="C42" s="370"/>
      <c r="D42" s="373"/>
      <c r="E42" s="373"/>
      <c r="F42" s="373"/>
      <c r="G42" s="370"/>
      <c r="H42" s="370"/>
      <c r="I42" s="370"/>
      <c r="J42" s="370"/>
      <c r="K42" s="380">
        <f>SUM(K43:K44)</f>
        <v>1624000</v>
      </c>
    </row>
    <row r="43" spans="1:11" ht="15.75" customHeight="1">
      <c r="A43" s="360" t="s">
        <v>171</v>
      </c>
      <c r="B43" s="371"/>
      <c r="C43" s="371"/>
      <c r="D43" s="372"/>
      <c r="E43" s="372"/>
      <c r="F43" s="372"/>
      <c r="G43" s="371"/>
      <c r="H43" s="371"/>
      <c r="I43" s="371"/>
      <c r="J43" s="371" t="s">
        <v>146</v>
      </c>
      <c r="K43" s="361">
        <v>1261500</v>
      </c>
    </row>
    <row r="44" spans="1:11" ht="15.75" customHeight="1">
      <c r="A44" s="360" t="s">
        <v>172</v>
      </c>
      <c r="B44" s="371"/>
      <c r="C44" s="371"/>
      <c r="D44" s="372"/>
      <c r="E44" s="372"/>
      <c r="F44" s="372"/>
      <c r="G44" s="371"/>
      <c r="H44" s="371"/>
      <c r="I44" s="371"/>
      <c r="J44" s="371" t="s">
        <v>146</v>
      </c>
      <c r="K44" s="361">
        <v>362500</v>
      </c>
    </row>
    <row r="45" spans="1:11" ht="15.75" customHeight="1">
      <c r="A45" s="360"/>
      <c r="B45" s="371"/>
      <c r="C45" s="371"/>
      <c r="D45" s="372"/>
      <c r="E45" s="372"/>
      <c r="F45" s="372"/>
      <c r="G45" s="371"/>
      <c r="H45" s="371"/>
      <c r="I45" s="371"/>
      <c r="J45" s="371"/>
      <c r="K45" s="361"/>
    </row>
    <row r="46" spans="1:11" ht="15.75" customHeight="1">
      <c r="A46" s="382" t="s">
        <v>137</v>
      </c>
      <c r="B46" s="383"/>
      <c r="C46" s="383"/>
      <c r="D46" s="384"/>
      <c r="E46" s="384"/>
      <c r="F46" s="384"/>
      <c r="G46" s="383"/>
      <c r="H46" s="383"/>
      <c r="I46" s="383"/>
      <c r="J46" s="383"/>
      <c r="K46" s="385">
        <f>+K9+K11+K23+K26+K34+K36+K40+K42</f>
        <v>11679022.289999999</v>
      </c>
    </row>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ignoredErrors>
    <ignoredError sqref="A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6"/>
  <sheetViews>
    <sheetView showGridLines="0" topLeftCell="A19" workbookViewId="0">
      <selection activeCell="A2" sqref="A2:A4"/>
    </sheetView>
  </sheetViews>
  <sheetFormatPr baseColWidth="10" defaultColWidth="12.625" defaultRowHeight="15" customHeight="1"/>
  <cols>
    <col min="1" max="1" width="40.875" customWidth="1"/>
    <col min="2" max="2" width="40" style="376" bestFit="1" customWidth="1"/>
    <col min="3" max="6" width="12.625" style="376" customWidth="1"/>
    <col min="7" max="9" width="12.625" style="376"/>
    <col min="10" max="10" width="14.375" style="376" bestFit="1" customWidth="1"/>
  </cols>
  <sheetData>
    <row r="1" spans="1:11" ht="15.75">
      <c r="A1" s="45"/>
      <c r="B1" s="367"/>
      <c r="C1" s="154"/>
      <c r="D1" s="154"/>
      <c r="E1" s="154"/>
      <c r="F1" s="154"/>
      <c r="G1" s="154"/>
      <c r="H1" s="154"/>
      <c r="I1" s="154"/>
      <c r="J1" s="154"/>
      <c r="K1" s="46"/>
    </row>
    <row r="2" spans="1:11">
      <c r="A2" s="133" t="s">
        <v>100</v>
      </c>
      <c r="B2" s="368"/>
      <c r="C2" s="368"/>
      <c r="D2" s="368"/>
      <c r="E2" s="368"/>
      <c r="F2" s="368"/>
      <c r="G2" s="368"/>
      <c r="H2" s="368"/>
      <c r="I2" s="368"/>
      <c r="J2" s="368"/>
      <c r="K2" s="49" t="s">
        <v>101</v>
      </c>
    </row>
    <row r="3" spans="1:11">
      <c r="A3" s="57" t="s">
        <v>173</v>
      </c>
      <c r="B3" s="368"/>
      <c r="C3" s="368"/>
      <c r="D3" s="368"/>
      <c r="E3" s="368"/>
      <c r="F3" s="368"/>
      <c r="G3" s="368"/>
      <c r="H3" s="368"/>
      <c r="I3" s="368"/>
      <c r="J3" s="368"/>
      <c r="K3" s="48"/>
    </row>
    <row r="4" spans="1:11">
      <c r="A4" s="444" t="s">
        <v>2487</v>
      </c>
      <c r="B4" s="368"/>
      <c r="C4" s="368"/>
      <c r="D4" s="368"/>
      <c r="E4" s="368"/>
      <c r="F4" s="368"/>
      <c r="G4" s="368"/>
      <c r="H4" s="368"/>
      <c r="I4" s="368"/>
      <c r="J4" s="368"/>
      <c r="K4" s="48"/>
    </row>
    <row r="5" spans="1:11">
      <c r="A5" s="51"/>
      <c r="B5" s="368"/>
      <c r="C5" s="368"/>
      <c r="D5" s="368"/>
      <c r="E5" s="368"/>
      <c r="F5" s="368"/>
      <c r="G5" s="368"/>
      <c r="H5" s="368"/>
      <c r="I5" s="368"/>
      <c r="J5" s="368"/>
      <c r="K5" s="48"/>
    </row>
    <row r="6" spans="1:11">
      <c r="A6" s="225" t="s">
        <v>102</v>
      </c>
      <c r="B6" s="225" t="s">
        <v>103</v>
      </c>
      <c r="C6" s="225" t="s">
        <v>104</v>
      </c>
      <c r="D6" s="225"/>
      <c r="E6" s="977" t="s">
        <v>105</v>
      </c>
      <c r="F6" s="985"/>
      <c r="G6" s="225" t="s">
        <v>106</v>
      </c>
      <c r="H6" s="977" t="s">
        <v>107</v>
      </c>
      <c r="I6" s="985"/>
      <c r="J6" s="225" t="s">
        <v>108</v>
      </c>
      <c r="K6" s="226" t="s">
        <v>109</v>
      </c>
    </row>
    <row r="7" spans="1:11" ht="14.25">
      <c r="A7" s="974" t="s">
        <v>110</v>
      </c>
      <c r="B7" s="975" t="s">
        <v>111</v>
      </c>
      <c r="C7" s="975" t="s">
        <v>112</v>
      </c>
      <c r="D7" s="975" t="s">
        <v>113</v>
      </c>
      <c r="E7" s="976" t="s">
        <v>114</v>
      </c>
      <c r="F7" s="921"/>
      <c r="G7" s="975" t="s">
        <v>115</v>
      </c>
      <c r="H7" s="976" t="s">
        <v>116</v>
      </c>
      <c r="I7" s="921"/>
      <c r="J7" s="975" t="s">
        <v>117</v>
      </c>
      <c r="K7" s="979" t="s">
        <v>118</v>
      </c>
    </row>
    <row r="8" spans="1:11" ht="14.25">
      <c r="A8" s="908"/>
      <c r="B8" s="919"/>
      <c r="C8" s="919"/>
      <c r="D8" s="919"/>
      <c r="E8" s="228" t="s">
        <v>119</v>
      </c>
      <c r="F8" s="228" t="s">
        <v>120</v>
      </c>
      <c r="G8" s="919"/>
      <c r="H8" s="228" t="s">
        <v>119</v>
      </c>
      <c r="I8" s="228" t="s">
        <v>120</v>
      </c>
      <c r="J8" s="919"/>
      <c r="K8" s="908"/>
    </row>
    <row r="9" spans="1:11">
      <c r="A9" s="229" t="s">
        <v>121</v>
      </c>
      <c r="B9" s="230"/>
      <c r="C9" s="230"/>
      <c r="D9" s="230"/>
      <c r="E9" s="230"/>
      <c r="F9" s="230"/>
      <c r="G9" s="230"/>
      <c r="H9" s="230"/>
      <c r="I9" s="230"/>
      <c r="J9" s="230"/>
      <c r="K9" s="231">
        <f>SUM(K10)</f>
        <v>0</v>
      </c>
    </row>
    <row r="10" spans="1:11">
      <c r="A10" s="73"/>
      <c r="B10" s="141"/>
      <c r="C10" s="141"/>
      <c r="D10" s="142"/>
      <c r="E10" s="142"/>
      <c r="F10" s="142"/>
      <c r="G10" s="141"/>
      <c r="H10" s="141"/>
      <c r="I10" s="141"/>
      <c r="J10" s="141"/>
      <c r="K10" s="106"/>
    </row>
    <row r="11" spans="1:11">
      <c r="A11" s="67" t="s">
        <v>122</v>
      </c>
      <c r="B11" s="160"/>
      <c r="C11" s="160"/>
      <c r="D11" s="164"/>
      <c r="E11" s="164"/>
      <c r="F11" s="164"/>
      <c r="G11" s="160"/>
      <c r="H11" s="160"/>
      <c r="I11" s="160"/>
      <c r="J11" s="160"/>
      <c r="K11" s="105">
        <f>SUM(K12:K16)</f>
        <v>1014506.3</v>
      </c>
    </row>
    <row r="12" spans="1:11">
      <c r="A12" s="984" t="s">
        <v>215</v>
      </c>
      <c r="B12" s="141" t="s">
        <v>905</v>
      </c>
      <c r="C12" s="141" t="s">
        <v>334</v>
      </c>
      <c r="D12" s="142"/>
      <c r="E12" s="142"/>
      <c r="F12" s="142"/>
      <c r="G12" s="537">
        <v>200</v>
      </c>
      <c r="H12" s="141"/>
      <c r="I12" s="141"/>
      <c r="J12" s="986" t="s">
        <v>906</v>
      </c>
      <c r="K12" s="987">
        <v>192080</v>
      </c>
    </row>
    <row r="13" spans="1:11">
      <c r="A13" s="908"/>
      <c r="B13" s="141" t="s">
        <v>907</v>
      </c>
      <c r="C13" s="141" t="s">
        <v>334</v>
      </c>
      <c r="D13" s="142"/>
      <c r="E13" s="142"/>
      <c r="F13" s="142"/>
      <c r="G13" s="537">
        <v>500</v>
      </c>
      <c r="H13" s="141"/>
      <c r="I13" s="141"/>
      <c r="J13" s="919"/>
      <c r="K13" s="908"/>
    </row>
    <row r="14" spans="1:11">
      <c r="A14" s="73" t="s">
        <v>908</v>
      </c>
      <c r="B14" s="141" t="s">
        <v>909</v>
      </c>
      <c r="C14" s="141" t="s">
        <v>184</v>
      </c>
      <c r="D14" s="142">
        <v>0.08</v>
      </c>
      <c r="E14" s="142"/>
      <c r="F14" s="142"/>
      <c r="G14" s="537"/>
      <c r="H14" s="141"/>
      <c r="I14" s="141"/>
      <c r="J14" s="141"/>
      <c r="K14" s="83">
        <v>609108.99</v>
      </c>
    </row>
    <row r="15" spans="1:11">
      <c r="A15" s="73" t="s">
        <v>910</v>
      </c>
      <c r="B15" s="141" t="s">
        <v>911</v>
      </c>
      <c r="C15" s="141" t="s">
        <v>912</v>
      </c>
      <c r="D15" s="142"/>
      <c r="E15" s="142"/>
      <c r="F15" s="142"/>
      <c r="G15" s="537">
        <v>30</v>
      </c>
      <c r="H15" s="141"/>
      <c r="I15" s="141"/>
      <c r="J15" s="141" t="s">
        <v>913</v>
      </c>
      <c r="K15" s="83">
        <v>213317.31</v>
      </c>
    </row>
    <row r="16" spans="1:11" ht="15.75" customHeight="1">
      <c r="A16" s="73"/>
      <c r="B16" s="149"/>
      <c r="C16" s="141"/>
      <c r="D16" s="142"/>
      <c r="E16" s="142"/>
      <c r="F16" s="142"/>
      <c r="G16" s="538"/>
      <c r="H16" s="141"/>
      <c r="I16" s="141"/>
      <c r="J16" s="141"/>
      <c r="K16" s="106"/>
    </row>
    <row r="17" spans="1:11" ht="15.75" customHeight="1">
      <c r="A17" s="67" t="s">
        <v>129</v>
      </c>
      <c r="B17" s="160"/>
      <c r="C17" s="160"/>
      <c r="D17" s="164"/>
      <c r="E17" s="164"/>
      <c r="F17" s="164"/>
      <c r="G17" s="160"/>
      <c r="H17" s="160"/>
      <c r="I17" s="160"/>
      <c r="J17" s="160"/>
      <c r="K17" s="105">
        <f>SUM(K18:K19)</f>
        <v>82005.950000000012</v>
      </c>
    </row>
    <row r="18" spans="1:11" ht="15.75" customHeight="1">
      <c r="A18" s="73" t="s">
        <v>914</v>
      </c>
      <c r="B18" s="141" t="s">
        <v>915</v>
      </c>
      <c r="C18" s="141" t="s">
        <v>184</v>
      </c>
      <c r="D18" s="142"/>
      <c r="E18" s="142"/>
      <c r="F18" s="142"/>
      <c r="G18" s="141"/>
      <c r="H18" s="141"/>
      <c r="I18" s="141"/>
      <c r="J18" s="141" t="s">
        <v>916</v>
      </c>
      <c r="K18" s="83">
        <v>50403.73</v>
      </c>
    </row>
    <row r="19" spans="1:11" ht="15.75" customHeight="1">
      <c r="A19" s="73" t="s">
        <v>917</v>
      </c>
      <c r="B19" s="141" t="s">
        <v>915</v>
      </c>
      <c r="C19" s="141" t="s">
        <v>184</v>
      </c>
      <c r="D19" s="142"/>
      <c r="E19" s="142"/>
      <c r="F19" s="142"/>
      <c r="G19" s="141"/>
      <c r="H19" s="141"/>
      <c r="I19" s="141"/>
      <c r="J19" s="141" t="s">
        <v>918</v>
      </c>
      <c r="K19" s="83">
        <v>31602.22</v>
      </c>
    </row>
    <row r="20" spans="1:11" ht="15.75" customHeight="1">
      <c r="A20" s="67" t="s">
        <v>130</v>
      </c>
      <c r="B20" s="160"/>
      <c r="C20" s="160"/>
      <c r="D20" s="164"/>
      <c r="E20" s="164"/>
      <c r="F20" s="164"/>
      <c r="G20" s="160"/>
      <c r="H20" s="160"/>
      <c r="I20" s="160"/>
      <c r="J20" s="160"/>
      <c r="K20" s="105">
        <f>SUM(K21:K21)</f>
        <v>0</v>
      </c>
    </row>
    <row r="21" spans="1:11" ht="15.75" customHeight="1">
      <c r="A21" s="73"/>
      <c r="B21" s="149"/>
      <c r="C21" s="141"/>
      <c r="D21" s="142"/>
      <c r="E21" s="142"/>
      <c r="F21" s="142"/>
      <c r="G21" s="141"/>
      <c r="H21" s="141"/>
      <c r="I21" s="141"/>
      <c r="J21" s="141"/>
      <c r="K21" s="106"/>
    </row>
    <row r="22" spans="1:11" ht="15.75" customHeight="1">
      <c r="A22" s="67" t="s">
        <v>133</v>
      </c>
      <c r="B22" s="160"/>
      <c r="C22" s="160"/>
      <c r="D22" s="164"/>
      <c r="E22" s="164"/>
      <c r="F22" s="164"/>
      <c r="G22" s="160"/>
      <c r="H22" s="160"/>
      <c r="I22" s="160"/>
      <c r="J22" s="160"/>
      <c r="K22" s="105">
        <f>SUM(K23:K23)</f>
        <v>0</v>
      </c>
    </row>
    <row r="23" spans="1:11" ht="15.75" customHeight="1">
      <c r="A23" s="73"/>
      <c r="B23" s="149"/>
      <c r="C23" s="141"/>
      <c r="D23" s="142"/>
      <c r="E23" s="142"/>
      <c r="F23" s="142"/>
      <c r="G23" s="141"/>
      <c r="H23" s="141"/>
      <c r="I23" s="141"/>
      <c r="J23" s="141"/>
      <c r="K23" s="106"/>
    </row>
    <row r="24" spans="1:11" ht="15.75" customHeight="1">
      <c r="A24" s="67" t="s">
        <v>134</v>
      </c>
      <c r="B24" s="160"/>
      <c r="C24" s="160"/>
      <c r="D24" s="164"/>
      <c r="E24" s="164"/>
      <c r="F24" s="164"/>
      <c r="G24" s="160"/>
      <c r="H24" s="160"/>
      <c r="I24" s="160"/>
      <c r="J24" s="160"/>
      <c r="K24" s="105">
        <f>SUM(K25:K26)</f>
        <v>20000</v>
      </c>
    </row>
    <row r="25" spans="1:11" ht="15.75" customHeight="1">
      <c r="A25" s="73" t="s">
        <v>811</v>
      </c>
      <c r="B25" s="149"/>
      <c r="C25" s="141"/>
      <c r="D25" s="142"/>
      <c r="E25" s="142"/>
      <c r="F25" s="142"/>
      <c r="G25" s="141"/>
      <c r="H25" s="141"/>
      <c r="I25" s="141"/>
      <c r="J25" s="141"/>
      <c r="K25" s="83">
        <v>20000</v>
      </c>
    </row>
    <row r="26" spans="1:11" ht="15.75" customHeight="1">
      <c r="A26" s="73"/>
      <c r="B26" s="149"/>
      <c r="C26" s="141"/>
      <c r="D26" s="142"/>
      <c r="E26" s="142"/>
      <c r="F26" s="142"/>
      <c r="G26" s="141"/>
      <c r="H26" s="141"/>
      <c r="I26" s="141"/>
      <c r="J26" s="141"/>
      <c r="K26" s="106"/>
    </row>
    <row r="27" spans="1:11" ht="15.75" customHeight="1">
      <c r="A27" s="67" t="s">
        <v>135</v>
      </c>
      <c r="B27" s="160"/>
      <c r="C27" s="160"/>
      <c r="D27" s="164"/>
      <c r="E27" s="164"/>
      <c r="F27" s="164"/>
      <c r="G27" s="160"/>
      <c r="H27" s="160"/>
      <c r="I27" s="160"/>
      <c r="J27" s="160"/>
      <c r="K27" s="105">
        <f>SUM(K28)</f>
        <v>0</v>
      </c>
    </row>
    <row r="28" spans="1:11" ht="15.75" customHeight="1">
      <c r="A28" s="73"/>
      <c r="B28" s="149"/>
      <c r="C28" s="149"/>
      <c r="D28" s="142"/>
      <c r="E28" s="142"/>
      <c r="F28" s="142"/>
      <c r="G28" s="149"/>
      <c r="H28" s="149"/>
      <c r="I28" s="149"/>
      <c r="J28" s="149"/>
      <c r="K28" s="106"/>
    </row>
    <row r="29" spans="1:11" ht="15.75" customHeight="1">
      <c r="A29" s="67" t="s">
        <v>136</v>
      </c>
      <c r="B29" s="160"/>
      <c r="C29" s="160"/>
      <c r="D29" s="164"/>
      <c r="E29" s="164"/>
      <c r="F29" s="164"/>
      <c r="G29" s="160"/>
      <c r="H29" s="160"/>
      <c r="I29" s="160"/>
      <c r="J29" s="160"/>
      <c r="K29" s="105">
        <f>SUM(K30:K33)</f>
        <v>476797.07</v>
      </c>
    </row>
    <row r="30" spans="1:11" ht="15.75" customHeight="1">
      <c r="A30" s="984" t="s">
        <v>919</v>
      </c>
      <c r="B30" s="141" t="s">
        <v>920</v>
      </c>
      <c r="C30" s="141" t="s">
        <v>184</v>
      </c>
      <c r="D30" s="142"/>
      <c r="E30" s="142"/>
      <c r="F30" s="142"/>
      <c r="G30" s="537">
        <v>306</v>
      </c>
      <c r="H30" s="141"/>
      <c r="I30" s="141"/>
      <c r="J30" s="141"/>
      <c r="K30" s="83">
        <v>128197.07</v>
      </c>
    </row>
    <row r="31" spans="1:11" ht="15.75" customHeight="1">
      <c r="A31" s="908"/>
      <c r="B31" s="141" t="s">
        <v>921</v>
      </c>
      <c r="C31" s="141" t="s">
        <v>184</v>
      </c>
      <c r="D31" s="142"/>
      <c r="E31" s="142"/>
      <c r="F31" s="142"/>
      <c r="G31" s="537">
        <v>523</v>
      </c>
      <c r="H31" s="141"/>
      <c r="I31" s="141"/>
      <c r="J31" s="141"/>
      <c r="K31" s="83"/>
    </row>
    <row r="32" spans="1:11" ht="15.75" customHeight="1">
      <c r="A32" s="73" t="s">
        <v>922</v>
      </c>
      <c r="B32" s="141" t="s">
        <v>923</v>
      </c>
      <c r="C32" s="141" t="s">
        <v>184</v>
      </c>
      <c r="D32" s="142"/>
      <c r="E32" s="142"/>
      <c r="F32" s="142"/>
      <c r="G32" s="537"/>
      <c r="H32" s="141"/>
      <c r="I32" s="141"/>
      <c r="J32" s="141" t="s">
        <v>916</v>
      </c>
      <c r="K32" s="83">
        <v>252466.67</v>
      </c>
    </row>
    <row r="33" spans="1:11" ht="45">
      <c r="A33" s="73" t="s">
        <v>819</v>
      </c>
      <c r="B33" s="143" t="s">
        <v>924</v>
      </c>
      <c r="C33" s="141" t="s">
        <v>925</v>
      </c>
      <c r="D33" s="142"/>
      <c r="E33" s="142"/>
      <c r="F33" s="142"/>
      <c r="G33" s="539" t="s">
        <v>926</v>
      </c>
      <c r="H33" s="141"/>
      <c r="I33" s="141"/>
      <c r="J33" s="141" t="s">
        <v>927</v>
      </c>
      <c r="K33" s="83">
        <v>96133.33</v>
      </c>
    </row>
    <row r="34" spans="1:11" ht="15.75" customHeight="1">
      <c r="A34" s="540" t="s">
        <v>137</v>
      </c>
      <c r="B34" s="541"/>
      <c r="C34" s="541"/>
      <c r="D34" s="542"/>
      <c r="E34" s="542"/>
      <c r="F34" s="542"/>
      <c r="G34" s="541"/>
      <c r="H34" s="541"/>
      <c r="I34" s="541"/>
      <c r="J34" s="541"/>
      <c r="K34" s="543">
        <f>+K9+K11+K17+K20+K22+K24+K27+K29</f>
        <v>1593309.32</v>
      </c>
    </row>
    <row r="35" spans="1:11" ht="15.75" customHeight="1"/>
    <row r="36" spans="1:11" ht="15.75" customHeight="1"/>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15">
    <mergeCell ref="H6:I6"/>
    <mergeCell ref="H7:I7"/>
    <mergeCell ref="J7:J8"/>
    <mergeCell ref="K7:K8"/>
    <mergeCell ref="J12:J13"/>
    <mergeCell ref="K12:K13"/>
    <mergeCell ref="G7:G8"/>
    <mergeCell ref="A12:A13"/>
    <mergeCell ref="A30:A31"/>
    <mergeCell ref="E6:F6"/>
    <mergeCell ref="A7:A8"/>
    <mergeCell ref="B7:B8"/>
    <mergeCell ref="C7:C8"/>
    <mergeCell ref="D7:D8"/>
    <mergeCell ref="E7:F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3"/>
  <sheetViews>
    <sheetView showGridLines="0" topLeftCell="A4" workbookViewId="0">
      <selection activeCell="A2" sqref="A2:A4"/>
    </sheetView>
  </sheetViews>
  <sheetFormatPr baseColWidth="10" defaultColWidth="12.625" defaultRowHeight="15" customHeight="1"/>
  <cols>
    <col min="1" max="1" width="44.875" bestFit="1" customWidth="1"/>
    <col min="2" max="2" width="12.625" style="376"/>
    <col min="3" max="3" width="14.25" style="376" bestFit="1" customWidth="1"/>
    <col min="4" max="9" width="12.625" style="376"/>
    <col min="10" max="10" width="15.625" style="376" bestFit="1" customWidth="1"/>
    <col min="11" max="11" width="13.5" bestFit="1" customWidth="1"/>
  </cols>
  <sheetData>
    <row r="1" spans="1:11" ht="15.75">
      <c r="A1" s="463"/>
      <c r="B1" s="469"/>
      <c r="C1" s="469"/>
      <c r="D1" s="469"/>
      <c r="E1" s="469"/>
      <c r="F1" s="469"/>
      <c r="G1" s="469"/>
      <c r="H1" s="469"/>
      <c r="I1" s="469"/>
      <c r="J1" s="469"/>
      <c r="K1" s="461"/>
    </row>
    <row r="2" spans="1:11">
      <c r="A2" s="133" t="s">
        <v>100</v>
      </c>
      <c r="B2" s="469"/>
      <c r="C2" s="469"/>
      <c r="D2" s="469"/>
      <c r="E2" s="469"/>
      <c r="F2" s="469"/>
      <c r="G2" s="469"/>
      <c r="H2" s="469"/>
      <c r="I2" s="469"/>
      <c r="J2" s="469"/>
      <c r="K2" s="461"/>
    </row>
    <row r="3" spans="1:11">
      <c r="A3" s="57" t="s">
        <v>173</v>
      </c>
      <c r="B3" s="469"/>
      <c r="C3" s="469"/>
      <c r="D3" s="469"/>
      <c r="E3" s="469"/>
      <c r="F3" s="469"/>
      <c r="G3" s="469"/>
      <c r="H3" s="469"/>
      <c r="I3" s="469"/>
      <c r="J3" s="469"/>
      <c r="K3" s="461"/>
    </row>
    <row r="4" spans="1:11">
      <c r="A4" s="444" t="s">
        <v>2488</v>
      </c>
      <c r="B4" s="544"/>
      <c r="C4" s="544"/>
      <c r="D4" s="544"/>
      <c r="E4" s="544"/>
      <c r="F4" s="544"/>
      <c r="G4" s="544"/>
      <c r="H4" s="544"/>
      <c r="I4" s="544"/>
      <c r="J4" s="544"/>
      <c r="K4" s="464"/>
    </row>
    <row r="5" spans="1:11">
      <c r="A5" s="464"/>
      <c r="B5" s="544"/>
      <c r="C5" s="544"/>
      <c r="D5" s="544"/>
      <c r="E5" s="544"/>
      <c r="F5" s="544"/>
      <c r="G5" s="544"/>
      <c r="H5" s="544"/>
      <c r="I5" s="544"/>
      <c r="J5" s="544"/>
      <c r="K5" s="464"/>
    </row>
    <row r="6" spans="1:11">
      <c r="A6" s="465" t="s">
        <v>102</v>
      </c>
      <c r="B6" s="470" t="s">
        <v>103</v>
      </c>
      <c r="C6" s="470" t="s">
        <v>104</v>
      </c>
      <c r="D6" s="470"/>
      <c r="E6" s="913" t="s">
        <v>105</v>
      </c>
      <c r="F6" s="913"/>
      <c r="G6" s="470" t="s">
        <v>106</v>
      </c>
      <c r="H6" s="954" t="s">
        <v>107</v>
      </c>
      <c r="I6" s="955"/>
      <c r="J6" s="470" t="s">
        <v>108</v>
      </c>
      <c r="K6" s="465" t="s">
        <v>109</v>
      </c>
    </row>
    <row r="7" spans="1:11" ht="15" customHeight="1">
      <c r="A7" s="988" t="s">
        <v>110</v>
      </c>
      <c r="B7" s="990" t="s">
        <v>111</v>
      </c>
      <c r="C7" s="990" t="s">
        <v>112</v>
      </c>
      <c r="D7" s="990" t="s">
        <v>113</v>
      </c>
      <c r="E7" s="990" t="s">
        <v>114</v>
      </c>
      <c r="F7" s="991"/>
      <c r="G7" s="990" t="s">
        <v>115</v>
      </c>
      <c r="H7" s="990" t="s">
        <v>116</v>
      </c>
      <c r="I7" s="991"/>
      <c r="J7" s="990" t="s">
        <v>117</v>
      </c>
      <c r="K7" s="988" t="s">
        <v>118</v>
      </c>
    </row>
    <row r="8" spans="1:11">
      <c r="A8" s="989"/>
      <c r="B8" s="991"/>
      <c r="C8" s="991"/>
      <c r="D8" s="991"/>
      <c r="E8" s="546" t="s">
        <v>119</v>
      </c>
      <c r="F8" s="546" t="s">
        <v>120</v>
      </c>
      <c r="G8" s="991"/>
      <c r="H8" s="546" t="s">
        <v>119</v>
      </c>
      <c r="I8" s="546" t="s">
        <v>120</v>
      </c>
      <c r="J8" s="991"/>
      <c r="K8" s="989"/>
    </row>
    <row r="9" spans="1:11">
      <c r="A9" s="547" t="s">
        <v>121</v>
      </c>
      <c r="B9" s="548"/>
      <c r="C9" s="548"/>
      <c r="D9" s="548"/>
      <c r="E9" s="548"/>
      <c r="F9" s="548"/>
      <c r="G9" s="548"/>
      <c r="H9" s="548"/>
      <c r="I9" s="548"/>
      <c r="J9" s="548"/>
      <c r="K9" s="549">
        <f>SUM(K10)</f>
        <v>0</v>
      </c>
    </row>
    <row r="10" spans="1:11">
      <c r="A10" s="550"/>
      <c r="B10" s="551"/>
      <c r="C10" s="551"/>
      <c r="D10" s="552"/>
      <c r="E10" s="552"/>
      <c r="F10" s="552"/>
      <c r="G10" s="551"/>
      <c r="H10" s="551"/>
      <c r="I10" s="551"/>
      <c r="J10" s="551"/>
      <c r="K10" s="553"/>
    </row>
    <row r="11" spans="1:11">
      <c r="A11" s="554" t="s">
        <v>122</v>
      </c>
      <c r="B11" s="555"/>
      <c r="C11" s="555"/>
      <c r="D11" s="556"/>
      <c r="E11" s="556"/>
      <c r="F11" s="556"/>
      <c r="G11" s="555"/>
      <c r="H11" s="555"/>
      <c r="I11" s="555"/>
      <c r="J11" s="555"/>
      <c r="K11" s="557">
        <f>SUM(K12:K17)</f>
        <v>46796386.219999999</v>
      </c>
    </row>
    <row r="12" spans="1:11">
      <c r="A12" s="550" t="s">
        <v>270</v>
      </c>
      <c r="B12" s="551" t="s">
        <v>893</v>
      </c>
      <c r="C12" s="551" t="s">
        <v>759</v>
      </c>
      <c r="D12" s="552"/>
      <c r="E12" s="552">
        <v>0.06</v>
      </c>
      <c r="F12" s="558">
        <v>8.5000000000000006E-2</v>
      </c>
      <c r="G12" s="551"/>
      <c r="H12" s="559">
        <v>86.7</v>
      </c>
      <c r="I12" s="559">
        <v>112.48</v>
      </c>
      <c r="J12" s="551" t="s">
        <v>928</v>
      </c>
      <c r="K12" s="560">
        <v>12790146.390000001</v>
      </c>
    </row>
    <row r="13" spans="1:11">
      <c r="A13" s="550" t="s">
        <v>929</v>
      </c>
      <c r="B13" s="551" t="s">
        <v>124</v>
      </c>
      <c r="C13" s="551" t="s">
        <v>759</v>
      </c>
      <c r="D13" s="552"/>
      <c r="E13" s="558">
        <v>8.0000000000000002E-3</v>
      </c>
      <c r="F13" s="558">
        <v>5.5E-2</v>
      </c>
      <c r="G13" s="551"/>
      <c r="H13" s="561">
        <v>270</v>
      </c>
      <c r="I13" s="561">
        <v>43276</v>
      </c>
      <c r="J13" s="551" t="s">
        <v>928</v>
      </c>
      <c r="K13" s="560">
        <v>22717871.960000001</v>
      </c>
    </row>
    <row r="14" spans="1:11">
      <c r="A14" s="550" t="s">
        <v>278</v>
      </c>
      <c r="B14" s="551"/>
      <c r="C14" s="551" t="s">
        <v>164</v>
      </c>
      <c r="D14" s="552"/>
      <c r="E14" s="552"/>
      <c r="F14" s="552"/>
      <c r="G14" s="551"/>
      <c r="H14" s="561">
        <v>580</v>
      </c>
      <c r="I14" s="561">
        <v>3260</v>
      </c>
      <c r="J14" s="551" t="s">
        <v>928</v>
      </c>
      <c r="K14" s="560">
        <v>1279511.26</v>
      </c>
    </row>
    <row r="15" spans="1:11">
      <c r="A15" s="550" t="s">
        <v>930</v>
      </c>
      <c r="B15" s="551" t="s">
        <v>931</v>
      </c>
      <c r="C15" s="551" t="s">
        <v>759</v>
      </c>
      <c r="D15" s="552"/>
      <c r="E15" s="552"/>
      <c r="F15" s="552"/>
      <c r="G15" s="551"/>
      <c r="H15" s="561">
        <v>20</v>
      </c>
      <c r="I15" s="561">
        <v>435</v>
      </c>
      <c r="J15" s="551" t="s">
        <v>928</v>
      </c>
      <c r="K15" s="560">
        <v>9997840.6099999994</v>
      </c>
    </row>
    <row r="16" spans="1:11">
      <c r="A16" s="550" t="s">
        <v>932</v>
      </c>
      <c r="B16" s="551"/>
      <c r="C16" s="551" t="s">
        <v>933</v>
      </c>
      <c r="D16" s="552"/>
      <c r="E16" s="552"/>
      <c r="F16" s="552"/>
      <c r="G16" s="551"/>
      <c r="H16" s="561">
        <v>395</v>
      </c>
      <c r="I16" s="561">
        <v>6715</v>
      </c>
      <c r="J16" s="551" t="s">
        <v>928</v>
      </c>
      <c r="K16" s="562">
        <v>11016</v>
      </c>
    </row>
    <row r="17" spans="1:11">
      <c r="A17" s="550"/>
      <c r="B17" s="551"/>
      <c r="C17" s="551"/>
      <c r="D17" s="552"/>
      <c r="E17" s="552"/>
      <c r="F17" s="552"/>
      <c r="G17" s="551"/>
      <c r="H17" s="551"/>
      <c r="I17" s="551"/>
      <c r="J17" s="551"/>
      <c r="K17" s="553"/>
    </row>
    <row r="18" spans="1:11">
      <c r="A18" s="554" t="s">
        <v>129</v>
      </c>
      <c r="B18" s="555"/>
      <c r="C18" s="555"/>
      <c r="D18" s="556"/>
      <c r="E18" s="556"/>
      <c r="F18" s="556"/>
      <c r="G18" s="555"/>
      <c r="H18" s="555"/>
      <c r="I18" s="555"/>
      <c r="J18" s="555"/>
      <c r="K18" s="557">
        <f>SUM(K19:K20)</f>
        <v>3768704.03</v>
      </c>
    </row>
    <row r="19" spans="1:11">
      <c r="A19" s="550" t="s">
        <v>934</v>
      </c>
      <c r="B19" s="551" t="s">
        <v>935</v>
      </c>
      <c r="C19" s="551" t="s">
        <v>936</v>
      </c>
      <c r="D19" s="552"/>
      <c r="E19" s="552"/>
      <c r="F19" s="552"/>
      <c r="G19" s="551"/>
      <c r="H19" s="561">
        <v>800</v>
      </c>
      <c r="I19" s="559">
        <v>5377.3</v>
      </c>
      <c r="J19" s="551" t="s">
        <v>937</v>
      </c>
      <c r="K19" s="560">
        <v>3294581.71</v>
      </c>
    </row>
    <row r="20" spans="1:11">
      <c r="A20" s="550" t="s">
        <v>938</v>
      </c>
      <c r="B20" s="551" t="s">
        <v>935</v>
      </c>
      <c r="C20" s="551" t="s">
        <v>936</v>
      </c>
      <c r="D20" s="552"/>
      <c r="E20" s="552"/>
      <c r="F20" s="552"/>
      <c r="G20" s="551"/>
      <c r="H20" s="551"/>
      <c r="I20" s="551"/>
      <c r="J20" s="551"/>
      <c r="K20" s="560">
        <v>474122.32</v>
      </c>
    </row>
    <row r="21" spans="1:11">
      <c r="A21" s="550"/>
      <c r="B21" s="551"/>
      <c r="C21" s="551"/>
      <c r="D21" s="552"/>
      <c r="E21" s="552"/>
      <c r="F21" s="552"/>
      <c r="G21" s="551"/>
      <c r="H21" s="551"/>
      <c r="I21" s="551"/>
      <c r="J21" s="551"/>
      <c r="K21" s="560"/>
    </row>
    <row r="22" spans="1:11">
      <c r="A22" s="554" t="s">
        <v>130</v>
      </c>
      <c r="B22" s="555"/>
      <c r="C22" s="555"/>
      <c r="D22" s="556"/>
      <c r="E22" s="556"/>
      <c r="F22" s="556"/>
      <c r="G22" s="555"/>
      <c r="H22" s="555"/>
      <c r="I22" s="555"/>
      <c r="J22" s="555"/>
      <c r="K22" s="557">
        <f>SUM(K23:K29)</f>
        <v>2489004.63</v>
      </c>
    </row>
    <row r="23" spans="1:11">
      <c r="A23" s="550" t="s">
        <v>939</v>
      </c>
      <c r="B23" s="551"/>
      <c r="C23" s="551" t="s">
        <v>933</v>
      </c>
      <c r="D23" s="552"/>
      <c r="E23" s="552"/>
      <c r="F23" s="552"/>
      <c r="G23" s="551"/>
      <c r="H23" s="561">
        <v>16</v>
      </c>
      <c r="I23" s="561">
        <v>805</v>
      </c>
      <c r="J23" s="551" t="s">
        <v>928</v>
      </c>
      <c r="K23" s="560">
        <v>1174243.95</v>
      </c>
    </row>
    <row r="24" spans="1:11">
      <c r="A24" s="550" t="s">
        <v>940</v>
      </c>
      <c r="B24" s="551"/>
      <c r="C24" s="551"/>
      <c r="D24" s="552"/>
      <c r="E24" s="552"/>
      <c r="F24" s="552"/>
      <c r="G24" s="551"/>
      <c r="H24" s="551"/>
      <c r="I24" s="551"/>
      <c r="J24" s="551" t="s">
        <v>928</v>
      </c>
      <c r="K24" s="560">
        <v>1314760.68</v>
      </c>
    </row>
    <row r="25" spans="1:11">
      <c r="A25" s="550" t="s">
        <v>169</v>
      </c>
      <c r="B25" s="551"/>
      <c r="C25" s="551" t="s">
        <v>941</v>
      </c>
      <c r="D25" s="552"/>
      <c r="E25" s="552"/>
      <c r="F25" s="552"/>
      <c r="G25" s="551"/>
      <c r="H25" s="551"/>
      <c r="I25" s="551"/>
      <c r="J25" s="551" t="s">
        <v>942</v>
      </c>
      <c r="K25" s="553"/>
    </row>
    <row r="26" spans="1:11">
      <c r="A26" s="550" t="s">
        <v>943</v>
      </c>
      <c r="B26" s="551"/>
      <c r="C26" s="551"/>
      <c r="D26" s="563"/>
      <c r="E26" s="552"/>
      <c r="F26" s="552"/>
      <c r="G26" s="561">
        <v>8300</v>
      </c>
      <c r="H26" s="551"/>
      <c r="I26" s="551"/>
      <c r="J26" s="551" t="s">
        <v>937</v>
      </c>
      <c r="K26" s="553"/>
    </row>
    <row r="27" spans="1:11">
      <c r="A27" s="550" t="s">
        <v>944</v>
      </c>
      <c r="B27" s="551"/>
      <c r="C27" s="551" t="s">
        <v>893</v>
      </c>
      <c r="D27" s="552"/>
      <c r="E27" s="552"/>
      <c r="F27" s="552"/>
      <c r="G27" s="551"/>
      <c r="H27" s="561">
        <v>2500</v>
      </c>
      <c r="I27" s="561">
        <v>11500</v>
      </c>
      <c r="J27" s="551" t="s">
        <v>945</v>
      </c>
      <c r="K27" s="553"/>
    </row>
    <row r="28" spans="1:11">
      <c r="A28" s="550" t="s">
        <v>946</v>
      </c>
      <c r="B28" s="551"/>
      <c r="C28" s="551" t="s">
        <v>947</v>
      </c>
      <c r="D28" s="552"/>
      <c r="E28" s="552"/>
      <c r="F28" s="552"/>
      <c r="G28" s="551"/>
      <c r="H28" s="561">
        <v>800</v>
      </c>
      <c r="I28" s="561">
        <v>2650</v>
      </c>
      <c r="J28" s="551" t="s">
        <v>937</v>
      </c>
      <c r="K28" s="553"/>
    </row>
    <row r="29" spans="1:11">
      <c r="A29" s="550"/>
      <c r="B29" s="551"/>
      <c r="C29" s="551"/>
      <c r="D29" s="552"/>
      <c r="E29" s="552"/>
      <c r="F29" s="552"/>
      <c r="G29" s="551"/>
      <c r="H29" s="551"/>
      <c r="I29" s="551"/>
      <c r="J29" s="551"/>
      <c r="K29" s="553"/>
    </row>
    <row r="30" spans="1:11">
      <c r="A30" s="554" t="s">
        <v>133</v>
      </c>
      <c r="B30" s="555"/>
      <c r="C30" s="555"/>
      <c r="D30" s="556"/>
      <c r="E30" s="556"/>
      <c r="F30" s="556"/>
      <c r="G30" s="555"/>
      <c r="H30" s="555"/>
      <c r="I30" s="555"/>
      <c r="J30" s="555"/>
      <c r="K30" s="557">
        <f>SUM(K31:K31)</f>
        <v>0</v>
      </c>
    </row>
    <row r="31" spans="1:11">
      <c r="A31" s="550"/>
      <c r="B31" s="551"/>
      <c r="C31" s="551"/>
      <c r="D31" s="552"/>
      <c r="E31" s="552"/>
      <c r="F31" s="552"/>
      <c r="G31" s="551"/>
      <c r="H31" s="551"/>
      <c r="I31" s="551"/>
      <c r="J31" s="551"/>
      <c r="K31" s="553"/>
    </row>
    <row r="32" spans="1:11">
      <c r="A32" s="554" t="s">
        <v>134</v>
      </c>
      <c r="B32" s="555"/>
      <c r="C32" s="555"/>
      <c r="D32" s="556"/>
      <c r="E32" s="556"/>
      <c r="F32" s="556"/>
      <c r="G32" s="555"/>
      <c r="H32" s="555"/>
      <c r="I32" s="555"/>
      <c r="J32" s="555"/>
      <c r="K32" s="557">
        <f>SUM(K33:K33)</f>
        <v>0</v>
      </c>
    </row>
    <row r="33" spans="1:11">
      <c r="A33" s="550"/>
      <c r="B33" s="551"/>
      <c r="C33" s="551"/>
      <c r="D33" s="552"/>
      <c r="E33" s="552"/>
      <c r="F33" s="552"/>
      <c r="G33" s="551"/>
      <c r="H33" s="551"/>
      <c r="I33" s="551"/>
      <c r="J33" s="551"/>
      <c r="K33" s="553"/>
    </row>
    <row r="34" spans="1:11">
      <c r="A34" s="554" t="s">
        <v>135</v>
      </c>
      <c r="B34" s="555"/>
      <c r="C34" s="555"/>
      <c r="D34" s="556"/>
      <c r="E34" s="556"/>
      <c r="F34" s="556"/>
      <c r="G34" s="555"/>
      <c r="H34" s="555"/>
      <c r="I34" s="555"/>
      <c r="J34" s="555"/>
      <c r="K34" s="557">
        <f>SUM(K35)</f>
        <v>0</v>
      </c>
    </row>
    <row r="35" spans="1:11">
      <c r="A35" s="550"/>
      <c r="B35" s="564"/>
      <c r="C35" s="564"/>
      <c r="D35" s="552"/>
      <c r="E35" s="552"/>
      <c r="F35" s="552"/>
      <c r="G35" s="564"/>
      <c r="H35" s="564"/>
      <c r="I35" s="564"/>
      <c r="J35" s="564"/>
      <c r="K35" s="553"/>
    </row>
    <row r="36" spans="1:11">
      <c r="A36" s="554" t="s">
        <v>136</v>
      </c>
      <c r="B36" s="555"/>
      <c r="C36" s="555"/>
      <c r="D36" s="556"/>
      <c r="E36" s="556"/>
      <c r="F36" s="556"/>
      <c r="G36" s="555"/>
      <c r="H36" s="555"/>
      <c r="I36" s="555"/>
      <c r="J36" s="555"/>
      <c r="K36" s="557">
        <f>SUM(K37:K38)</f>
        <v>1607514.4</v>
      </c>
    </row>
    <row r="37" spans="1:11">
      <c r="A37" s="550" t="s">
        <v>948</v>
      </c>
      <c r="B37" s="551"/>
      <c r="C37" s="551"/>
      <c r="D37" s="552"/>
      <c r="E37" s="552"/>
      <c r="F37" s="552"/>
      <c r="G37" s="551"/>
      <c r="H37" s="551"/>
      <c r="I37" s="551"/>
      <c r="J37" s="551"/>
      <c r="K37" s="560">
        <v>684397.84</v>
      </c>
    </row>
    <row r="38" spans="1:11">
      <c r="A38" s="550" t="s">
        <v>949</v>
      </c>
      <c r="B38" s="551"/>
      <c r="C38" s="551"/>
      <c r="D38" s="552"/>
      <c r="E38" s="552"/>
      <c r="F38" s="552"/>
      <c r="G38" s="551"/>
      <c r="H38" s="551"/>
      <c r="I38" s="551"/>
      <c r="J38" s="551"/>
      <c r="K38" s="560">
        <v>923116.56</v>
      </c>
    </row>
    <row r="39" spans="1:11">
      <c r="A39" s="550" t="s">
        <v>950</v>
      </c>
      <c r="B39" s="551"/>
      <c r="C39" s="551"/>
      <c r="D39" s="552"/>
      <c r="E39" s="552"/>
      <c r="F39" s="552"/>
      <c r="G39" s="551"/>
      <c r="H39" s="551"/>
      <c r="I39" s="551"/>
      <c r="J39" s="551"/>
      <c r="K39" s="553"/>
    </row>
    <row r="40" spans="1:11">
      <c r="A40" s="550" t="s">
        <v>951</v>
      </c>
      <c r="B40" s="551"/>
      <c r="C40" s="551"/>
      <c r="D40" s="552"/>
      <c r="E40" s="552"/>
      <c r="F40" s="552"/>
      <c r="G40" s="551"/>
      <c r="H40" s="551"/>
      <c r="I40" s="551"/>
      <c r="J40" s="551"/>
      <c r="K40" s="553"/>
    </row>
    <row r="41" spans="1:11">
      <c r="A41" s="550" t="s">
        <v>952</v>
      </c>
      <c r="B41" s="551"/>
      <c r="C41" s="551"/>
      <c r="D41" s="552"/>
      <c r="E41" s="552"/>
      <c r="F41" s="552"/>
      <c r="G41" s="551"/>
      <c r="H41" s="551"/>
      <c r="I41" s="551"/>
      <c r="J41" s="551"/>
      <c r="K41" s="553"/>
    </row>
    <row r="42" spans="1:11">
      <c r="A42" s="550"/>
      <c r="B42" s="551"/>
      <c r="C42" s="551"/>
      <c r="D42" s="552"/>
      <c r="E42" s="552"/>
      <c r="F42" s="552"/>
      <c r="G42" s="551"/>
      <c r="H42" s="551"/>
      <c r="I42" s="551"/>
      <c r="J42" s="551"/>
      <c r="K42" s="553"/>
    </row>
    <row r="43" spans="1:11">
      <c r="A43" s="565" t="s">
        <v>137</v>
      </c>
      <c r="B43" s="566"/>
      <c r="C43" s="566"/>
      <c r="D43" s="567"/>
      <c r="E43" s="567"/>
      <c r="F43" s="567"/>
      <c r="G43" s="566"/>
      <c r="H43" s="566"/>
      <c r="I43" s="566"/>
      <c r="J43" s="566"/>
      <c r="K43" s="568">
        <f>+K9+K11+K18+K22+K30+K32+K34+K36</f>
        <v>54661609.280000001</v>
      </c>
    </row>
  </sheetData>
  <mergeCells count="11">
    <mergeCell ref="H6:I6"/>
    <mergeCell ref="H7:I7"/>
    <mergeCell ref="J7:J8"/>
    <mergeCell ref="E6:F6"/>
    <mergeCell ref="K7:K8"/>
    <mergeCell ref="A7:A8"/>
    <mergeCell ref="B7:B8"/>
    <mergeCell ref="C7:C8"/>
    <mergeCell ref="G7:G8"/>
    <mergeCell ref="D7:D8"/>
    <mergeCell ref="E7:F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
  <sheetViews>
    <sheetView showGridLines="0" workbookViewId="0">
      <selection activeCell="E6" sqref="E6:F6"/>
    </sheetView>
  </sheetViews>
  <sheetFormatPr baseColWidth="10" defaultColWidth="12.625" defaultRowHeight="15" customHeight="1"/>
  <cols>
    <col min="1" max="1" width="44.75" customWidth="1"/>
    <col min="2" max="2" width="19.75" style="376" customWidth="1"/>
    <col min="3" max="3" width="12.625" style="376"/>
    <col min="4" max="4" width="15.25" style="376" customWidth="1"/>
    <col min="5" max="10" width="12.625" style="376"/>
    <col min="11" max="11" width="13.5" style="376" bestFit="1" customWidth="1"/>
  </cols>
  <sheetData>
    <row r="1" spans="1:11">
      <c r="A1" s="1005"/>
      <c r="B1" s="1006"/>
      <c r="C1" s="1006"/>
      <c r="D1" s="1006"/>
      <c r="E1" s="1006"/>
      <c r="F1" s="1006"/>
      <c r="G1" s="1006"/>
      <c r="H1" s="1006"/>
      <c r="I1" s="1006"/>
      <c r="J1" s="1006"/>
      <c r="K1" s="1006"/>
    </row>
    <row r="2" spans="1:11">
      <c r="A2" s="133" t="s">
        <v>100</v>
      </c>
      <c r="B2" s="368"/>
      <c r="C2" s="368"/>
      <c r="D2" s="368"/>
      <c r="E2" s="368"/>
      <c r="F2" s="368"/>
      <c r="G2" s="368"/>
      <c r="H2" s="368"/>
      <c r="I2" s="368"/>
      <c r="J2" s="368"/>
      <c r="K2" s="577" t="s">
        <v>101</v>
      </c>
    </row>
    <row r="3" spans="1:11">
      <c r="A3" s="57" t="s">
        <v>173</v>
      </c>
      <c r="B3" s="368"/>
      <c r="C3" s="368"/>
      <c r="D3" s="368"/>
      <c r="E3" s="368"/>
      <c r="F3" s="368"/>
      <c r="G3" s="368"/>
      <c r="H3" s="368"/>
      <c r="I3" s="368"/>
      <c r="J3" s="368"/>
      <c r="K3" s="368"/>
    </row>
    <row r="4" spans="1:11">
      <c r="A4" s="444" t="s">
        <v>2489</v>
      </c>
      <c r="B4" s="469"/>
      <c r="C4" s="469"/>
      <c r="D4" s="469"/>
      <c r="E4" s="469"/>
      <c r="F4" s="469"/>
      <c r="G4" s="469"/>
      <c r="H4" s="469"/>
      <c r="I4" s="469"/>
      <c r="J4" s="469"/>
      <c r="K4" s="469"/>
    </row>
    <row r="5" spans="1:11">
      <c r="A5" s="255"/>
      <c r="B5" s="368"/>
      <c r="C5" s="368"/>
      <c r="D5" s="368"/>
      <c r="E5" s="368"/>
      <c r="F5" s="368"/>
      <c r="G5" s="368"/>
      <c r="H5" s="368"/>
      <c r="I5" s="368"/>
      <c r="J5" s="368"/>
      <c r="K5" s="368"/>
    </row>
    <row r="6" spans="1:11">
      <c r="A6" s="42" t="s">
        <v>102</v>
      </c>
      <c r="B6" s="369" t="s">
        <v>103</v>
      </c>
      <c r="C6" s="369" t="s">
        <v>104</v>
      </c>
      <c r="D6" s="369"/>
      <c r="E6" s="913" t="s">
        <v>105</v>
      </c>
      <c r="F6" s="913"/>
      <c r="G6" s="369" t="s">
        <v>106</v>
      </c>
      <c r="H6" s="909" t="s">
        <v>107</v>
      </c>
      <c r="I6" s="1004"/>
      <c r="J6" s="369" t="s">
        <v>108</v>
      </c>
      <c r="K6" s="369" t="s">
        <v>109</v>
      </c>
    </row>
    <row r="7" spans="1:11" ht="15" customHeight="1">
      <c r="A7" s="968" t="s">
        <v>110</v>
      </c>
      <c r="B7" s="994" t="s">
        <v>111</v>
      </c>
      <c r="C7" s="994" t="s">
        <v>112</v>
      </c>
      <c r="D7" s="994" t="s">
        <v>113</v>
      </c>
      <c r="E7" s="994" t="s">
        <v>114</v>
      </c>
      <c r="F7" s="993"/>
      <c r="G7" s="994" t="s">
        <v>115</v>
      </c>
      <c r="H7" s="994" t="s">
        <v>116</v>
      </c>
      <c r="I7" s="993"/>
      <c r="J7" s="994" t="s">
        <v>117</v>
      </c>
      <c r="K7" s="995" t="s">
        <v>118</v>
      </c>
    </row>
    <row r="8" spans="1:11">
      <c r="A8" s="993"/>
      <c r="B8" s="993"/>
      <c r="C8" s="993"/>
      <c r="D8" s="993"/>
      <c r="E8" s="545" t="s">
        <v>119</v>
      </c>
      <c r="F8" s="545" t="s">
        <v>120</v>
      </c>
      <c r="G8" s="993"/>
      <c r="H8" s="545" t="s">
        <v>119</v>
      </c>
      <c r="I8" s="545" t="s">
        <v>120</v>
      </c>
      <c r="J8" s="993"/>
      <c r="K8" s="993"/>
    </row>
    <row r="9" spans="1:11">
      <c r="A9" s="347" t="s">
        <v>121</v>
      </c>
      <c r="B9" s="446"/>
      <c r="C9" s="446"/>
      <c r="D9" s="446"/>
      <c r="E9" s="446"/>
      <c r="F9" s="446"/>
      <c r="G9" s="446"/>
      <c r="H9" s="446"/>
      <c r="I9" s="446"/>
      <c r="J9" s="446"/>
      <c r="K9" s="572">
        <f>SUM(K10)</f>
        <v>0</v>
      </c>
    </row>
    <row r="10" spans="1:11">
      <c r="A10" s="349"/>
      <c r="B10" s="447"/>
      <c r="C10" s="447"/>
      <c r="D10" s="448"/>
      <c r="E10" s="448"/>
      <c r="F10" s="448"/>
      <c r="G10" s="447"/>
      <c r="H10" s="447"/>
      <c r="I10" s="447"/>
      <c r="J10" s="447"/>
      <c r="K10" s="578"/>
    </row>
    <row r="11" spans="1:11">
      <c r="A11" s="347" t="s">
        <v>122</v>
      </c>
      <c r="B11" s="446"/>
      <c r="C11" s="446"/>
      <c r="D11" s="449"/>
      <c r="E11" s="449"/>
      <c r="F11" s="449"/>
      <c r="G11" s="446"/>
      <c r="H11" s="446"/>
      <c r="I11" s="446"/>
      <c r="J11" s="446"/>
      <c r="K11" s="572">
        <f>SUM(K12:K79)</f>
        <v>12568500</v>
      </c>
    </row>
    <row r="12" spans="1:11">
      <c r="A12" s="998" t="s">
        <v>270</v>
      </c>
      <c r="B12" s="454" t="s">
        <v>953</v>
      </c>
      <c r="C12" s="1000" t="s">
        <v>759</v>
      </c>
      <c r="D12" s="1001" t="s">
        <v>954</v>
      </c>
      <c r="E12" s="455"/>
      <c r="F12" s="455"/>
      <c r="G12" s="579">
        <v>500</v>
      </c>
      <c r="H12" s="454"/>
      <c r="I12" s="454"/>
      <c r="J12" s="996" t="s">
        <v>955</v>
      </c>
      <c r="K12" s="992">
        <v>3155000</v>
      </c>
    </row>
    <row r="13" spans="1:11">
      <c r="A13" s="999"/>
      <c r="B13" s="454" t="s">
        <v>956</v>
      </c>
      <c r="C13" s="997"/>
      <c r="D13" s="997"/>
      <c r="E13" s="455"/>
      <c r="F13" s="455"/>
      <c r="G13" s="579">
        <v>465</v>
      </c>
      <c r="H13" s="454"/>
      <c r="I13" s="454"/>
      <c r="J13" s="997"/>
      <c r="K13" s="993"/>
    </row>
    <row r="14" spans="1:11">
      <c r="A14" s="999"/>
      <c r="B14" s="454" t="s">
        <v>957</v>
      </c>
      <c r="C14" s="997"/>
      <c r="D14" s="997"/>
      <c r="E14" s="455"/>
      <c r="F14" s="455"/>
      <c r="G14" s="579">
        <v>430</v>
      </c>
      <c r="H14" s="454"/>
      <c r="I14" s="454"/>
      <c r="J14" s="997"/>
      <c r="K14" s="993"/>
    </row>
    <row r="15" spans="1:11">
      <c r="A15" s="999"/>
      <c r="B15" s="454" t="s">
        <v>958</v>
      </c>
      <c r="C15" s="997"/>
      <c r="D15" s="997"/>
      <c r="E15" s="455"/>
      <c r="F15" s="455"/>
      <c r="G15" s="579">
        <v>430</v>
      </c>
      <c r="H15" s="454"/>
      <c r="I15" s="454"/>
      <c r="J15" s="997"/>
      <c r="K15" s="993"/>
    </row>
    <row r="16" spans="1:11">
      <c r="A16" s="999"/>
      <c r="B16" s="454" t="s">
        <v>959</v>
      </c>
      <c r="C16" s="997"/>
      <c r="D16" s="997"/>
      <c r="E16" s="455"/>
      <c r="F16" s="455"/>
      <c r="G16" s="579">
        <v>400</v>
      </c>
      <c r="H16" s="454"/>
      <c r="I16" s="454"/>
      <c r="J16" s="997"/>
      <c r="K16" s="993"/>
    </row>
    <row r="17" spans="1:11">
      <c r="A17" s="999"/>
      <c r="B17" s="454" t="s">
        <v>960</v>
      </c>
      <c r="C17" s="997"/>
      <c r="D17" s="997"/>
      <c r="E17" s="455"/>
      <c r="F17" s="455"/>
      <c r="G17" s="579">
        <v>350</v>
      </c>
      <c r="H17" s="454"/>
      <c r="I17" s="454"/>
      <c r="J17" s="997"/>
      <c r="K17" s="993"/>
    </row>
    <row r="18" spans="1:11">
      <c r="A18" s="999"/>
      <c r="B18" s="454" t="s">
        <v>961</v>
      </c>
      <c r="C18" s="997"/>
      <c r="D18" s="997"/>
      <c r="E18" s="455"/>
      <c r="F18" s="455"/>
      <c r="G18" s="579">
        <v>315</v>
      </c>
      <c r="H18" s="454"/>
      <c r="I18" s="454"/>
      <c r="J18" s="997"/>
      <c r="K18" s="993"/>
    </row>
    <row r="19" spans="1:11">
      <c r="A19" s="999"/>
      <c r="B19" s="454" t="s">
        <v>962</v>
      </c>
      <c r="C19" s="997"/>
      <c r="D19" s="573" t="s">
        <v>963</v>
      </c>
      <c r="E19" s="455"/>
      <c r="F19" s="455"/>
      <c r="G19" s="579">
        <v>0</v>
      </c>
      <c r="H19" s="454"/>
      <c r="I19" s="454"/>
      <c r="J19" s="997"/>
      <c r="K19" s="578"/>
    </row>
    <row r="20" spans="1:11">
      <c r="A20" s="570" t="s">
        <v>964</v>
      </c>
      <c r="B20" s="454" t="s">
        <v>965</v>
      </c>
      <c r="C20" s="997"/>
      <c r="D20" s="574">
        <v>1.4999999999999999E-2</v>
      </c>
      <c r="E20" s="580"/>
      <c r="F20" s="455"/>
      <c r="G20" s="579"/>
      <c r="H20" s="581"/>
      <c r="I20" s="454"/>
      <c r="J20" s="997"/>
      <c r="K20" s="992">
        <f>2254000</f>
        <v>2254000</v>
      </c>
    </row>
    <row r="21" spans="1:11">
      <c r="A21" s="571" t="s">
        <v>966</v>
      </c>
      <c r="B21" s="454"/>
      <c r="C21" s="997"/>
      <c r="D21" s="574">
        <v>5.0000000000000001E-3</v>
      </c>
      <c r="E21" s="580"/>
      <c r="F21" s="455"/>
      <c r="G21" s="579">
        <v>700</v>
      </c>
      <c r="H21" s="581"/>
      <c r="I21" s="454"/>
      <c r="J21" s="997"/>
      <c r="K21" s="993"/>
    </row>
    <row r="22" spans="1:11">
      <c r="A22" s="571" t="s">
        <v>967</v>
      </c>
      <c r="B22" s="454"/>
      <c r="C22" s="997"/>
      <c r="D22" s="574">
        <v>1.4999999999999999E-2</v>
      </c>
      <c r="E22" s="580"/>
      <c r="F22" s="455"/>
      <c r="G22" s="579">
        <v>700</v>
      </c>
      <c r="H22" s="581"/>
      <c r="I22" s="454"/>
      <c r="J22" s="997"/>
      <c r="K22" s="993"/>
    </row>
    <row r="23" spans="1:11">
      <c r="A23" s="571" t="s">
        <v>968</v>
      </c>
      <c r="B23" s="454"/>
      <c r="C23" s="997"/>
      <c r="D23" s="574">
        <v>1.4999999999999999E-2</v>
      </c>
      <c r="E23" s="580"/>
      <c r="F23" s="455"/>
      <c r="G23" s="579">
        <v>700</v>
      </c>
      <c r="H23" s="581"/>
      <c r="I23" s="454"/>
      <c r="J23" s="997"/>
      <c r="K23" s="993"/>
    </row>
    <row r="24" spans="1:11">
      <c r="A24" s="571" t="s">
        <v>969</v>
      </c>
      <c r="B24" s="454"/>
      <c r="C24" s="997"/>
      <c r="D24" s="574">
        <v>1.4999999999999999E-2</v>
      </c>
      <c r="E24" s="580"/>
      <c r="F24" s="455"/>
      <c r="G24" s="579">
        <v>700</v>
      </c>
      <c r="H24" s="581"/>
      <c r="I24" s="454"/>
      <c r="J24" s="997"/>
      <c r="K24" s="993"/>
    </row>
    <row r="25" spans="1:11">
      <c r="A25" s="571" t="s">
        <v>970</v>
      </c>
      <c r="B25" s="454"/>
      <c r="C25" s="997"/>
      <c r="D25" s="574">
        <v>1.4999999999999999E-2</v>
      </c>
      <c r="E25" s="580"/>
      <c r="F25" s="455"/>
      <c r="G25" s="579">
        <v>1300</v>
      </c>
      <c r="H25" s="581"/>
      <c r="I25" s="454"/>
      <c r="J25" s="997"/>
      <c r="K25" s="993"/>
    </row>
    <row r="26" spans="1:11">
      <c r="A26" s="571" t="s">
        <v>971</v>
      </c>
      <c r="B26" s="454"/>
      <c r="C26" s="997"/>
      <c r="D26" s="574">
        <v>1.4999999999999999E-2</v>
      </c>
      <c r="E26" s="580"/>
      <c r="F26" s="455"/>
      <c r="G26" s="579">
        <v>1000</v>
      </c>
      <c r="H26" s="581"/>
      <c r="I26" s="454"/>
      <c r="J26" s="997"/>
      <c r="K26" s="993"/>
    </row>
    <row r="27" spans="1:11">
      <c r="A27" s="571" t="s">
        <v>972</v>
      </c>
      <c r="B27" s="454"/>
      <c r="C27" s="997"/>
      <c r="D27" s="574">
        <v>1.4999999999999999E-2</v>
      </c>
      <c r="E27" s="580"/>
      <c r="F27" s="455"/>
      <c r="G27" s="579">
        <v>800</v>
      </c>
      <c r="H27" s="581"/>
      <c r="I27" s="454"/>
      <c r="J27" s="997"/>
      <c r="K27" s="993"/>
    </row>
    <row r="28" spans="1:11">
      <c r="A28" s="571" t="s">
        <v>973</v>
      </c>
      <c r="B28" s="454"/>
      <c r="C28" s="997"/>
      <c r="D28" s="574">
        <v>1.4999999999999999E-2</v>
      </c>
      <c r="E28" s="580"/>
      <c r="F28" s="455"/>
      <c r="G28" s="579">
        <v>800</v>
      </c>
      <c r="H28" s="581"/>
      <c r="I28" s="454"/>
      <c r="J28" s="997"/>
      <c r="K28" s="993"/>
    </row>
    <row r="29" spans="1:11">
      <c r="A29" s="571" t="s">
        <v>974</v>
      </c>
      <c r="B29" s="454"/>
      <c r="C29" s="997"/>
      <c r="D29" s="574">
        <v>1.4999999999999999E-2</v>
      </c>
      <c r="E29" s="580"/>
      <c r="F29" s="455"/>
      <c r="G29" s="579">
        <v>1000</v>
      </c>
      <c r="H29" s="581"/>
      <c r="I29" s="454"/>
      <c r="J29" s="997"/>
      <c r="K29" s="993"/>
    </row>
    <row r="30" spans="1:11">
      <c r="A30" s="571" t="s">
        <v>975</v>
      </c>
      <c r="B30" s="454"/>
      <c r="C30" s="997"/>
      <c r="D30" s="574">
        <v>1.4999999999999999E-2</v>
      </c>
      <c r="E30" s="580"/>
      <c r="F30" s="455"/>
      <c r="G30" s="579">
        <v>800</v>
      </c>
      <c r="H30" s="581"/>
      <c r="I30" s="454"/>
      <c r="J30" s="997"/>
      <c r="K30" s="993"/>
    </row>
    <row r="31" spans="1:11">
      <c r="A31" s="571" t="s">
        <v>976</v>
      </c>
      <c r="B31" s="454"/>
      <c r="C31" s="997"/>
      <c r="D31" s="574">
        <v>1.4999999999999999E-2</v>
      </c>
      <c r="E31" s="580"/>
      <c r="F31" s="455"/>
      <c r="G31" s="579">
        <v>800</v>
      </c>
      <c r="H31" s="581"/>
      <c r="I31" s="454"/>
      <c r="J31" s="997"/>
      <c r="K31" s="993"/>
    </row>
    <row r="32" spans="1:11">
      <c r="A32" s="571" t="s">
        <v>977</v>
      </c>
      <c r="B32" s="454"/>
      <c r="C32" s="997"/>
      <c r="D32" s="574">
        <v>1.4999999999999999E-2</v>
      </c>
      <c r="E32" s="580"/>
      <c r="F32" s="455"/>
      <c r="G32" s="579">
        <v>1000</v>
      </c>
      <c r="H32" s="581"/>
      <c r="I32" s="454"/>
      <c r="J32" s="997"/>
      <c r="K32" s="993"/>
    </row>
    <row r="33" spans="1:11">
      <c r="A33" s="571" t="s">
        <v>978</v>
      </c>
      <c r="B33" s="454"/>
      <c r="C33" s="997"/>
      <c r="D33" s="574">
        <v>1.4999999999999999E-2</v>
      </c>
      <c r="E33" s="580"/>
      <c r="F33" s="455"/>
      <c r="G33" s="579">
        <v>800</v>
      </c>
      <c r="H33" s="581"/>
      <c r="I33" s="454"/>
      <c r="J33" s="997"/>
      <c r="K33" s="993"/>
    </row>
    <row r="34" spans="1:11">
      <c r="A34" s="571" t="s">
        <v>979</v>
      </c>
      <c r="B34" s="454"/>
      <c r="C34" s="997"/>
      <c r="D34" s="574">
        <v>1.4999999999999999E-2</v>
      </c>
      <c r="E34" s="580"/>
      <c r="F34" s="455"/>
      <c r="G34" s="579">
        <v>700</v>
      </c>
      <c r="H34" s="581"/>
      <c r="I34" s="454"/>
      <c r="J34" s="997"/>
      <c r="K34" s="993"/>
    </row>
    <row r="35" spans="1:11">
      <c r="A35" s="571" t="s">
        <v>980</v>
      </c>
      <c r="B35" s="454"/>
      <c r="C35" s="997"/>
      <c r="D35" s="574">
        <v>1.4999999999999999E-2</v>
      </c>
      <c r="E35" s="580"/>
      <c r="F35" s="455"/>
      <c r="G35" s="579">
        <v>1000</v>
      </c>
      <c r="H35" s="581"/>
      <c r="I35" s="454"/>
      <c r="J35" s="997"/>
      <c r="K35" s="993"/>
    </row>
    <row r="36" spans="1:11">
      <c r="A36" s="571" t="s">
        <v>981</v>
      </c>
      <c r="B36" s="454"/>
      <c r="C36" s="997"/>
      <c r="D36" s="574">
        <v>1.4999999999999999E-2</v>
      </c>
      <c r="E36" s="580"/>
      <c r="F36" s="455"/>
      <c r="G36" s="579">
        <v>750</v>
      </c>
      <c r="H36" s="581"/>
      <c r="I36" s="454"/>
      <c r="J36" s="997"/>
      <c r="K36" s="993"/>
    </row>
    <row r="37" spans="1:11">
      <c r="A37" s="571" t="s">
        <v>982</v>
      </c>
      <c r="B37" s="454"/>
      <c r="C37" s="997"/>
      <c r="D37" s="574">
        <v>1.4999999999999999E-2</v>
      </c>
      <c r="E37" s="580"/>
      <c r="F37" s="455"/>
      <c r="G37" s="579">
        <v>1300</v>
      </c>
      <c r="H37" s="581"/>
      <c r="I37" s="454"/>
      <c r="J37" s="997"/>
      <c r="K37" s="993"/>
    </row>
    <row r="38" spans="1:11">
      <c r="A38" s="571" t="s">
        <v>983</v>
      </c>
      <c r="B38" s="454"/>
      <c r="C38" s="997"/>
      <c r="D38" s="574">
        <v>1.4999999999999999E-2</v>
      </c>
      <c r="E38" s="580"/>
      <c r="F38" s="455"/>
      <c r="G38" s="579">
        <v>1000</v>
      </c>
      <c r="H38" s="581"/>
      <c r="I38" s="454"/>
      <c r="J38" s="997"/>
      <c r="K38" s="993"/>
    </row>
    <row r="39" spans="1:11">
      <c r="A39" s="571" t="s">
        <v>984</v>
      </c>
      <c r="B39" s="454"/>
      <c r="C39" s="997"/>
      <c r="D39" s="574">
        <v>1.4999999999999999E-2</v>
      </c>
      <c r="E39" s="580"/>
      <c r="F39" s="455"/>
      <c r="G39" s="579">
        <v>800</v>
      </c>
      <c r="H39" s="581"/>
      <c r="I39" s="454"/>
      <c r="J39" s="997"/>
      <c r="K39" s="993"/>
    </row>
    <row r="40" spans="1:11">
      <c r="A40" s="571" t="s">
        <v>985</v>
      </c>
      <c r="B40" s="454"/>
      <c r="C40" s="997"/>
      <c r="D40" s="574">
        <v>2.5000000000000001E-2</v>
      </c>
      <c r="E40" s="580"/>
      <c r="F40" s="455"/>
      <c r="G40" s="579">
        <v>750</v>
      </c>
      <c r="H40" s="581"/>
      <c r="I40" s="454"/>
      <c r="J40" s="997"/>
      <c r="K40" s="993"/>
    </row>
    <row r="41" spans="1:11">
      <c r="A41" s="571" t="s">
        <v>986</v>
      </c>
      <c r="B41" s="454"/>
      <c r="C41" s="997"/>
      <c r="D41" s="574">
        <v>0.03</v>
      </c>
      <c r="E41" s="580"/>
      <c r="F41" s="455"/>
      <c r="G41" s="579">
        <v>3500</v>
      </c>
      <c r="H41" s="581"/>
      <c r="I41" s="454"/>
      <c r="J41" s="997"/>
      <c r="K41" s="993"/>
    </row>
    <row r="42" spans="1:11">
      <c r="A42" s="571" t="s">
        <v>987</v>
      </c>
      <c r="B42" s="454"/>
      <c r="C42" s="997"/>
      <c r="D42" s="574">
        <v>0.03</v>
      </c>
      <c r="E42" s="580"/>
      <c r="F42" s="455"/>
      <c r="G42" s="579">
        <v>10000</v>
      </c>
      <c r="H42" s="581"/>
      <c r="I42" s="454"/>
      <c r="J42" s="997"/>
      <c r="K42" s="993"/>
    </row>
    <row r="43" spans="1:11">
      <c r="A43" s="571" t="s">
        <v>988</v>
      </c>
      <c r="B43" s="454"/>
      <c r="C43" s="997"/>
      <c r="D43" s="574">
        <v>0.03</v>
      </c>
      <c r="E43" s="580"/>
      <c r="F43" s="455"/>
      <c r="G43" s="579">
        <v>1600</v>
      </c>
      <c r="H43" s="581"/>
      <c r="I43" s="454"/>
      <c r="J43" s="997"/>
      <c r="K43" s="993"/>
    </row>
    <row r="44" spans="1:11">
      <c r="A44" s="1002" t="s">
        <v>989</v>
      </c>
      <c r="B44" s="454"/>
      <c r="C44" s="997"/>
      <c r="D44" s="574"/>
      <c r="E44" s="580"/>
      <c r="F44" s="455"/>
      <c r="G44" s="579">
        <v>0</v>
      </c>
      <c r="H44" s="581"/>
      <c r="I44" s="454"/>
      <c r="J44" s="997"/>
      <c r="K44" s="993"/>
    </row>
    <row r="45" spans="1:11">
      <c r="A45" s="999"/>
      <c r="B45" s="454"/>
      <c r="C45" s="997"/>
      <c r="D45" s="574">
        <v>0.03</v>
      </c>
      <c r="E45" s="580"/>
      <c r="F45" s="455"/>
      <c r="G45" s="579">
        <v>1000</v>
      </c>
      <c r="H45" s="581"/>
      <c r="I45" s="454"/>
      <c r="J45" s="997"/>
      <c r="K45" s="993"/>
    </row>
    <row r="46" spans="1:11">
      <c r="A46" s="999"/>
      <c r="B46" s="454"/>
      <c r="C46" s="997"/>
      <c r="D46" s="574">
        <v>0.03</v>
      </c>
      <c r="E46" s="580"/>
      <c r="F46" s="455"/>
      <c r="G46" s="579">
        <v>2500</v>
      </c>
      <c r="H46" s="581"/>
      <c r="I46" s="454"/>
      <c r="J46" s="997"/>
      <c r="K46" s="993"/>
    </row>
    <row r="47" spans="1:11">
      <c r="A47" s="571" t="s">
        <v>990</v>
      </c>
      <c r="B47" s="454"/>
      <c r="C47" s="997"/>
      <c r="D47" s="574"/>
      <c r="E47" s="580"/>
      <c r="F47" s="455"/>
      <c r="G47" s="579">
        <v>1000</v>
      </c>
      <c r="H47" s="581"/>
      <c r="I47" s="454"/>
      <c r="J47" s="997"/>
      <c r="K47" s="993"/>
    </row>
    <row r="48" spans="1:11">
      <c r="A48" s="571" t="s">
        <v>991</v>
      </c>
      <c r="B48" s="454"/>
      <c r="C48" s="997"/>
      <c r="D48" s="574">
        <v>0.03</v>
      </c>
      <c r="E48" s="580"/>
      <c r="F48" s="455"/>
      <c r="G48" s="579">
        <v>1350</v>
      </c>
      <c r="H48" s="581"/>
      <c r="I48" s="454"/>
      <c r="J48" s="997"/>
      <c r="K48" s="993"/>
    </row>
    <row r="49" spans="1:11">
      <c r="A49" s="571" t="s">
        <v>992</v>
      </c>
      <c r="B49" s="454"/>
      <c r="C49" s="997"/>
      <c r="D49" s="574">
        <v>0.08</v>
      </c>
      <c r="E49" s="580"/>
      <c r="F49" s="455"/>
      <c r="G49" s="579">
        <v>2000</v>
      </c>
      <c r="H49" s="581"/>
      <c r="I49" s="454"/>
      <c r="J49" s="997"/>
      <c r="K49" s="993"/>
    </row>
    <row r="50" spans="1:11">
      <c r="A50" s="571" t="s">
        <v>993</v>
      </c>
      <c r="B50" s="454"/>
      <c r="C50" s="997"/>
      <c r="D50" s="574">
        <v>1.4999999999999999E-2</v>
      </c>
      <c r="E50" s="580"/>
      <c r="F50" s="455"/>
      <c r="G50" s="579">
        <v>1150</v>
      </c>
      <c r="H50" s="581"/>
      <c r="I50" s="454"/>
      <c r="J50" s="997"/>
      <c r="K50" s="993"/>
    </row>
    <row r="51" spans="1:11">
      <c r="A51" s="571" t="s">
        <v>994</v>
      </c>
      <c r="B51" s="454"/>
      <c r="C51" s="997"/>
      <c r="D51" s="574"/>
      <c r="E51" s="580"/>
      <c r="F51" s="455"/>
      <c r="G51" s="579"/>
      <c r="H51" s="581"/>
      <c r="I51" s="454"/>
      <c r="J51" s="997"/>
      <c r="K51" s="993"/>
    </row>
    <row r="52" spans="1:11">
      <c r="A52" s="571" t="s">
        <v>995</v>
      </c>
      <c r="B52" s="454"/>
      <c r="C52" s="997"/>
      <c r="D52" s="574">
        <v>0.03</v>
      </c>
      <c r="E52" s="580"/>
      <c r="F52" s="455"/>
      <c r="G52" s="579">
        <v>3000</v>
      </c>
      <c r="H52" s="581"/>
      <c r="I52" s="454"/>
      <c r="J52" s="447"/>
      <c r="K52" s="993"/>
    </row>
    <row r="53" spans="1:11">
      <c r="A53" s="571" t="s">
        <v>996</v>
      </c>
      <c r="B53" s="454"/>
      <c r="C53" s="997"/>
      <c r="D53" s="575">
        <v>8.6956000000000006E-2</v>
      </c>
      <c r="E53" s="580"/>
      <c r="F53" s="455"/>
      <c r="G53" s="579"/>
      <c r="H53" s="581"/>
      <c r="I53" s="454"/>
      <c r="J53" s="996" t="s">
        <v>997</v>
      </c>
      <c r="K53" s="993"/>
    </row>
    <row r="54" spans="1:11">
      <c r="A54" s="571" t="s">
        <v>998</v>
      </c>
      <c r="B54" s="454" t="s">
        <v>999</v>
      </c>
      <c r="C54" s="997"/>
      <c r="D54" s="574">
        <v>0.01</v>
      </c>
      <c r="E54" s="455"/>
      <c r="F54" s="455"/>
      <c r="G54" s="579"/>
      <c r="H54" s="454"/>
      <c r="I54" s="454"/>
      <c r="J54" s="997"/>
      <c r="K54" s="578">
        <v>540900</v>
      </c>
    </row>
    <row r="55" spans="1:11">
      <c r="A55" s="570" t="s">
        <v>1000</v>
      </c>
      <c r="B55" s="454"/>
      <c r="C55" s="504"/>
      <c r="D55" s="574"/>
      <c r="E55" s="455"/>
      <c r="F55" s="455"/>
      <c r="G55" s="579"/>
      <c r="H55" s="454"/>
      <c r="I55" s="454"/>
      <c r="J55" s="997"/>
      <c r="K55" s="992">
        <f>4500+33600</f>
        <v>38100</v>
      </c>
    </row>
    <row r="56" spans="1:11">
      <c r="A56" s="571" t="s">
        <v>1001</v>
      </c>
      <c r="B56" s="1003" t="s">
        <v>1002</v>
      </c>
      <c r="C56" s="504" t="s">
        <v>1003</v>
      </c>
      <c r="D56" s="574"/>
      <c r="E56" s="455"/>
      <c r="F56" s="455"/>
      <c r="G56" s="579">
        <v>670</v>
      </c>
      <c r="H56" s="454"/>
      <c r="I56" s="454"/>
      <c r="J56" s="997"/>
      <c r="K56" s="993"/>
    </row>
    <row r="57" spans="1:11">
      <c r="A57" s="571" t="s">
        <v>1004</v>
      </c>
      <c r="B57" s="997"/>
      <c r="C57" s="504" t="s">
        <v>1005</v>
      </c>
      <c r="D57" s="574"/>
      <c r="E57" s="455"/>
      <c r="F57" s="455"/>
      <c r="G57" s="579">
        <v>400</v>
      </c>
      <c r="H57" s="454"/>
      <c r="I57" s="454"/>
      <c r="J57" s="997"/>
      <c r="K57" s="993"/>
    </row>
    <row r="58" spans="1:11">
      <c r="A58" s="571" t="s">
        <v>1006</v>
      </c>
      <c r="B58" s="997"/>
      <c r="C58" s="504" t="s">
        <v>164</v>
      </c>
      <c r="D58" s="574"/>
      <c r="E58" s="455"/>
      <c r="F58" s="455"/>
      <c r="G58" s="579">
        <v>1340</v>
      </c>
      <c r="H58" s="454"/>
      <c r="I58" s="454"/>
      <c r="J58" s="997"/>
      <c r="K58" s="993"/>
    </row>
    <row r="59" spans="1:11">
      <c r="A59" s="570" t="s">
        <v>1007</v>
      </c>
      <c r="B59" s="454"/>
      <c r="C59" s="504"/>
      <c r="D59" s="455"/>
      <c r="E59" s="455"/>
      <c r="F59" s="455"/>
      <c r="G59" s="579"/>
      <c r="H59" s="454"/>
      <c r="I59" s="454"/>
      <c r="J59" s="997"/>
      <c r="K59" s="992">
        <v>1105500</v>
      </c>
    </row>
    <row r="60" spans="1:11">
      <c r="A60" s="571" t="s">
        <v>1008</v>
      </c>
      <c r="B60" s="1003" t="s">
        <v>1002</v>
      </c>
      <c r="C60" s="504"/>
      <c r="D60" s="455"/>
      <c r="E60" s="455"/>
      <c r="F60" s="455"/>
      <c r="G60" s="579">
        <v>800</v>
      </c>
      <c r="H60" s="454"/>
      <c r="I60" s="454"/>
      <c r="J60" s="997"/>
      <c r="K60" s="993"/>
    </row>
    <row r="61" spans="1:11">
      <c r="A61" s="571" t="s">
        <v>1009</v>
      </c>
      <c r="B61" s="997"/>
      <c r="C61" s="504"/>
      <c r="D61" s="455"/>
      <c r="E61" s="455"/>
      <c r="F61" s="455"/>
      <c r="G61" s="579">
        <v>800</v>
      </c>
      <c r="H61" s="454"/>
      <c r="I61" s="454"/>
      <c r="J61" s="997"/>
      <c r="K61" s="993"/>
    </row>
    <row r="62" spans="1:11">
      <c r="A62" s="571" t="s">
        <v>1010</v>
      </c>
      <c r="B62" s="997"/>
      <c r="C62" s="504"/>
      <c r="D62" s="455"/>
      <c r="E62" s="455"/>
      <c r="F62" s="455"/>
      <c r="G62" s="579">
        <v>1600</v>
      </c>
      <c r="H62" s="454"/>
      <c r="I62" s="454"/>
      <c r="J62" s="997"/>
      <c r="K62" s="993"/>
    </row>
    <row r="63" spans="1:11">
      <c r="A63" s="571" t="s">
        <v>1011</v>
      </c>
      <c r="B63" s="997"/>
      <c r="C63" s="504"/>
      <c r="D63" s="455"/>
      <c r="E63" s="455"/>
      <c r="F63" s="455"/>
      <c r="G63" s="579">
        <v>1600</v>
      </c>
      <c r="H63" s="454"/>
      <c r="I63" s="454"/>
      <c r="J63" s="997"/>
      <c r="K63" s="993"/>
    </row>
    <row r="64" spans="1:11">
      <c r="A64" s="571" t="s">
        <v>1012</v>
      </c>
      <c r="B64" s="997"/>
      <c r="C64" s="504"/>
      <c r="D64" s="455"/>
      <c r="E64" s="455"/>
      <c r="F64" s="455"/>
      <c r="G64" s="579">
        <v>470</v>
      </c>
      <c r="H64" s="454"/>
      <c r="I64" s="454"/>
      <c r="J64" s="997"/>
      <c r="K64" s="993"/>
    </row>
    <row r="65" spans="1:11">
      <c r="A65" s="571" t="s">
        <v>1013</v>
      </c>
      <c r="B65" s="997"/>
      <c r="C65" s="504"/>
      <c r="D65" s="455"/>
      <c r="E65" s="455"/>
      <c r="F65" s="455"/>
      <c r="G65" s="579">
        <v>2500</v>
      </c>
      <c r="H65" s="454"/>
      <c r="I65" s="454"/>
      <c r="J65" s="997"/>
      <c r="K65" s="993"/>
    </row>
    <row r="66" spans="1:11">
      <c r="A66" s="570" t="s">
        <v>1014</v>
      </c>
      <c r="B66" s="454"/>
      <c r="C66" s="504"/>
      <c r="D66" s="455"/>
      <c r="E66" s="455"/>
      <c r="F66" s="455"/>
      <c r="G66" s="579"/>
      <c r="H66" s="454"/>
      <c r="I66" s="454"/>
      <c r="J66" s="997"/>
      <c r="K66" s="993"/>
    </row>
    <row r="67" spans="1:11">
      <c r="A67" s="571" t="s">
        <v>1015</v>
      </c>
      <c r="B67" s="1003" t="s">
        <v>1002</v>
      </c>
      <c r="C67" s="504"/>
      <c r="D67" s="455"/>
      <c r="E67" s="455"/>
      <c r="F67" s="455"/>
      <c r="G67" s="579">
        <v>5500</v>
      </c>
      <c r="H67" s="454"/>
      <c r="I67" s="454"/>
      <c r="J67" s="997"/>
      <c r="K67" s="993"/>
    </row>
    <row r="68" spans="1:11">
      <c r="A68" s="571" t="s">
        <v>1016</v>
      </c>
      <c r="B68" s="997"/>
      <c r="C68" s="504"/>
      <c r="D68" s="455"/>
      <c r="E68" s="455"/>
      <c r="F68" s="455"/>
      <c r="G68" s="579">
        <v>15000</v>
      </c>
      <c r="H68" s="454"/>
      <c r="I68" s="454"/>
      <c r="J68" s="997"/>
      <c r="K68" s="993"/>
    </row>
    <row r="69" spans="1:11">
      <c r="A69" s="571" t="s">
        <v>1017</v>
      </c>
      <c r="B69" s="997"/>
      <c r="C69" s="504"/>
      <c r="D69" s="455"/>
      <c r="E69" s="455"/>
      <c r="F69" s="455"/>
      <c r="G69" s="579">
        <v>13800</v>
      </c>
      <c r="H69" s="454"/>
      <c r="I69" s="454"/>
      <c r="J69" s="997"/>
      <c r="K69" s="993"/>
    </row>
    <row r="70" spans="1:11">
      <c r="A70" s="571" t="s">
        <v>1018</v>
      </c>
      <c r="B70" s="997"/>
      <c r="C70" s="504"/>
      <c r="D70" s="455"/>
      <c r="E70" s="455"/>
      <c r="F70" s="455"/>
      <c r="G70" s="579">
        <v>11120</v>
      </c>
      <c r="H70" s="454"/>
      <c r="I70" s="454"/>
      <c r="J70" s="997"/>
      <c r="K70" s="993"/>
    </row>
    <row r="71" spans="1:11">
      <c r="A71" s="571" t="s">
        <v>1019</v>
      </c>
      <c r="B71" s="997"/>
      <c r="C71" s="504"/>
      <c r="D71" s="455"/>
      <c r="E71" s="455"/>
      <c r="F71" s="455"/>
      <c r="G71" s="579">
        <v>3350</v>
      </c>
      <c r="H71" s="454"/>
      <c r="I71" s="454"/>
      <c r="J71" s="997"/>
      <c r="K71" s="993"/>
    </row>
    <row r="72" spans="1:11">
      <c r="A72" s="571" t="s">
        <v>1020</v>
      </c>
      <c r="B72" s="454" t="s">
        <v>893</v>
      </c>
      <c r="C72" s="504"/>
      <c r="D72" s="455"/>
      <c r="E72" s="455"/>
      <c r="F72" s="455"/>
      <c r="G72" s="579">
        <v>3600</v>
      </c>
      <c r="H72" s="454"/>
      <c r="I72" s="454"/>
      <c r="J72" s="997"/>
      <c r="K72" s="993"/>
    </row>
    <row r="73" spans="1:11">
      <c r="A73" s="571" t="s">
        <v>1021</v>
      </c>
      <c r="B73" s="454" t="s">
        <v>1002</v>
      </c>
      <c r="C73" s="504" t="s">
        <v>164</v>
      </c>
      <c r="D73" s="455"/>
      <c r="E73" s="455"/>
      <c r="F73" s="455"/>
      <c r="G73" s="579">
        <v>900</v>
      </c>
      <c r="H73" s="454"/>
      <c r="I73" s="454"/>
      <c r="J73" s="997"/>
      <c r="K73" s="993"/>
    </row>
    <row r="74" spans="1:11">
      <c r="A74" s="570" t="s">
        <v>1022</v>
      </c>
      <c r="B74" s="454"/>
      <c r="C74" s="504"/>
      <c r="D74" s="455"/>
      <c r="E74" s="455"/>
      <c r="F74" s="455"/>
      <c r="G74" s="579"/>
      <c r="H74" s="454"/>
      <c r="I74" s="454"/>
      <c r="J74" s="997"/>
      <c r="K74" s="992">
        <v>5000000</v>
      </c>
    </row>
    <row r="75" spans="1:11">
      <c r="A75" s="571" t="s">
        <v>1023</v>
      </c>
      <c r="B75" s="996" t="s">
        <v>1024</v>
      </c>
      <c r="C75" s="504"/>
      <c r="D75" s="455">
        <v>0.18</v>
      </c>
      <c r="E75" s="455"/>
      <c r="F75" s="455"/>
      <c r="G75" s="579"/>
      <c r="H75" s="454"/>
      <c r="I75" s="454"/>
      <c r="J75" s="997"/>
      <c r="K75" s="993"/>
    </row>
    <row r="76" spans="1:11">
      <c r="A76" s="571" t="s">
        <v>1025</v>
      </c>
      <c r="B76" s="997"/>
      <c r="C76" s="504"/>
      <c r="D76" s="455">
        <v>0.14000000000000001</v>
      </c>
      <c r="E76" s="455"/>
      <c r="F76" s="455"/>
      <c r="G76" s="579"/>
      <c r="H76" s="454"/>
      <c r="I76" s="454"/>
      <c r="J76" s="997"/>
      <c r="K76" s="993"/>
    </row>
    <row r="77" spans="1:11">
      <c r="A77" s="571" t="s">
        <v>1026</v>
      </c>
      <c r="B77" s="997"/>
      <c r="C77" s="504"/>
      <c r="D77" s="455">
        <v>0.14000000000000001</v>
      </c>
      <c r="E77" s="455"/>
      <c r="F77" s="455"/>
      <c r="G77" s="579"/>
      <c r="H77" s="454"/>
      <c r="I77" s="454"/>
      <c r="J77" s="997"/>
      <c r="K77" s="993"/>
    </row>
    <row r="78" spans="1:11">
      <c r="A78" s="571" t="s">
        <v>1027</v>
      </c>
      <c r="B78" s="997"/>
      <c r="C78" s="504"/>
      <c r="D78" s="455">
        <v>0.14000000000000001</v>
      </c>
      <c r="E78" s="455"/>
      <c r="F78" s="455"/>
      <c r="G78" s="579"/>
      <c r="H78" s="454"/>
      <c r="I78" s="454"/>
      <c r="J78" s="997"/>
      <c r="K78" s="993"/>
    </row>
    <row r="79" spans="1:11">
      <c r="A79" s="355" t="s">
        <v>1028</v>
      </c>
      <c r="B79" s="454"/>
      <c r="C79" s="454" t="s">
        <v>164</v>
      </c>
      <c r="D79" s="455"/>
      <c r="E79" s="455"/>
      <c r="F79" s="455"/>
      <c r="G79" s="579"/>
      <c r="H79" s="454"/>
      <c r="I79" s="454"/>
      <c r="J79" s="997"/>
      <c r="K79" s="578">
        <v>475000</v>
      </c>
    </row>
    <row r="80" spans="1:11">
      <c r="A80" s="347" t="s">
        <v>130</v>
      </c>
      <c r="B80" s="446"/>
      <c r="C80" s="446"/>
      <c r="D80" s="449"/>
      <c r="E80" s="449"/>
      <c r="F80" s="449"/>
      <c r="G80" s="572"/>
      <c r="H80" s="446"/>
      <c r="I80" s="446"/>
      <c r="J80" s="997"/>
      <c r="K80" s="572">
        <f>SUM(K81:K89)</f>
        <v>745700</v>
      </c>
    </row>
    <row r="81" spans="1:11">
      <c r="A81" s="349" t="s">
        <v>1029</v>
      </c>
      <c r="B81" s="454" t="s">
        <v>1030</v>
      </c>
      <c r="C81" s="447"/>
      <c r="D81" s="448"/>
      <c r="E81" s="448"/>
      <c r="F81" s="448"/>
      <c r="G81" s="578"/>
      <c r="H81" s="447"/>
      <c r="I81" s="447"/>
      <c r="J81" s="997"/>
      <c r="K81" s="578">
        <v>515600</v>
      </c>
    </row>
    <row r="82" spans="1:11">
      <c r="A82" s="349" t="s">
        <v>1031</v>
      </c>
      <c r="B82" s="454" t="s">
        <v>1002</v>
      </c>
      <c r="C82" s="447"/>
      <c r="D82" s="448"/>
      <c r="E82" s="448"/>
      <c r="F82" s="448"/>
      <c r="G82" s="578"/>
      <c r="H82" s="447"/>
      <c r="I82" s="447"/>
      <c r="J82" s="997"/>
      <c r="K82" s="578">
        <v>10400</v>
      </c>
    </row>
    <row r="83" spans="1:11">
      <c r="A83" s="349" t="s">
        <v>1032</v>
      </c>
      <c r="B83" s="454" t="s">
        <v>1002</v>
      </c>
      <c r="C83" s="447"/>
      <c r="D83" s="448"/>
      <c r="E83" s="448"/>
      <c r="F83" s="448"/>
      <c r="G83" s="578"/>
      <c r="H83" s="447"/>
      <c r="I83" s="447"/>
      <c r="J83" s="997"/>
      <c r="K83" s="578">
        <v>4700</v>
      </c>
    </row>
    <row r="84" spans="1:11">
      <c r="A84" s="349" t="s">
        <v>1033</v>
      </c>
      <c r="B84" s="454" t="s">
        <v>1002</v>
      </c>
      <c r="C84" s="447"/>
      <c r="D84" s="448"/>
      <c r="E84" s="448"/>
      <c r="F84" s="448"/>
      <c r="G84" s="578"/>
      <c r="H84" s="447"/>
      <c r="I84" s="447"/>
      <c r="J84" s="997"/>
      <c r="K84" s="578">
        <v>4500</v>
      </c>
    </row>
    <row r="85" spans="1:11">
      <c r="A85" s="349" t="s">
        <v>282</v>
      </c>
      <c r="B85" s="454" t="s">
        <v>1002</v>
      </c>
      <c r="C85" s="447"/>
      <c r="D85" s="448"/>
      <c r="E85" s="448"/>
      <c r="F85" s="448"/>
      <c r="G85" s="578"/>
      <c r="H85" s="447"/>
      <c r="I85" s="447"/>
      <c r="J85" s="997"/>
      <c r="K85" s="578">
        <v>3500</v>
      </c>
    </row>
    <row r="86" spans="1:11">
      <c r="A86" s="349" t="s">
        <v>1034</v>
      </c>
      <c r="B86" s="454" t="s">
        <v>1002</v>
      </c>
      <c r="C86" s="447"/>
      <c r="D86" s="448"/>
      <c r="E86" s="448"/>
      <c r="F86" s="448"/>
      <c r="G86" s="578"/>
      <c r="H86" s="447"/>
      <c r="I86" s="447"/>
      <c r="J86" s="997"/>
      <c r="K86" s="578">
        <v>5000</v>
      </c>
    </row>
    <row r="87" spans="1:11">
      <c r="A87" s="349" t="s">
        <v>1035</v>
      </c>
      <c r="B87" s="454" t="s">
        <v>1002</v>
      </c>
      <c r="C87" s="447"/>
      <c r="D87" s="448"/>
      <c r="E87" s="448"/>
      <c r="F87" s="448"/>
      <c r="G87" s="578"/>
      <c r="H87" s="447"/>
      <c r="I87" s="447"/>
      <c r="J87" s="997"/>
      <c r="K87" s="578">
        <v>27000</v>
      </c>
    </row>
    <row r="88" spans="1:11">
      <c r="A88" s="349" t="s">
        <v>1036</v>
      </c>
      <c r="B88" s="454" t="s">
        <v>1030</v>
      </c>
      <c r="C88" s="447"/>
      <c r="D88" s="448"/>
      <c r="E88" s="448"/>
      <c r="F88" s="448"/>
      <c r="G88" s="578"/>
      <c r="H88" s="447"/>
      <c r="I88" s="447"/>
      <c r="J88" s="997"/>
      <c r="K88" s="578">
        <v>5000</v>
      </c>
    </row>
    <row r="89" spans="1:11">
      <c r="A89" s="349" t="s">
        <v>1037</v>
      </c>
      <c r="B89" s="447" t="s">
        <v>1038</v>
      </c>
      <c r="C89" s="447"/>
      <c r="D89" s="448"/>
      <c r="E89" s="448"/>
      <c r="F89" s="448"/>
      <c r="G89" s="578"/>
      <c r="H89" s="447"/>
      <c r="I89" s="447"/>
      <c r="J89" s="997"/>
      <c r="K89" s="578">
        <v>170000</v>
      </c>
    </row>
    <row r="90" spans="1:11">
      <c r="A90" s="347" t="s">
        <v>133</v>
      </c>
      <c r="B90" s="446"/>
      <c r="C90" s="446"/>
      <c r="D90" s="449"/>
      <c r="E90" s="449"/>
      <c r="F90" s="449"/>
      <c r="G90" s="572"/>
      <c r="H90" s="446"/>
      <c r="I90" s="446"/>
      <c r="J90" s="997"/>
      <c r="K90" s="572">
        <f>SUM(K91:K92)</f>
        <v>380000</v>
      </c>
    </row>
    <row r="91" spans="1:11">
      <c r="A91" s="349" t="s">
        <v>1039</v>
      </c>
      <c r="B91" s="454" t="s">
        <v>1002</v>
      </c>
      <c r="C91" s="447"/>
      <c r="D91" s="448"/>
      <c r="E91" s="448"/>
      <c r="F91" s="448"/>
      <c r="G91" s="578"/>
      <c r="H91" s="447"/>
      <c r="I91" s="447"/>
      <c r="J91" s="997"/>
      <c r="K91" s="578">
        <v>260000</v>
      </c>
    </row>
    <row r="92" spans="1:11">
      <c r="A92" s="349" t="s">
        <v>1040</v>
      </c>
      <c r="B92" s="447" t="s">
        <v>1041</v>
      </c>
      <c r="C92" s="447"/>
      <c r="D92" s="448"/>
      <c r="E92" s="448"/>
      <c r="F92" s="448"/>
      <c r="G92" s="578"/>
      <c r="H92" s="447"/>
      <c r="I92" s="447"/>
      <c r="J92" s="997"/>
      <c r="K92" s="578">
        <v>120000</v>
      </c>
    </row>
    <row r="93" spans="1:11">
      <c r="A93" s="347" t="s">
        <v>134</v>
      </c>
      <c r="B93" s="446"/>
      <c r="C93" s="446"/>
      <c r="D93" s="449"/>
      <c r="E93" s="449"/>
      <c r="F93" s="449"/>
      <c r="G93" s="572"/>
      <c r="H93" s="446"/>
      <c r="I93" s="446"/>
      <c r="J93" s="997"/>
      <c r="K93" s="572">
        <f>SUM(K94:K96)</f>
        <v>100000</v>
      </c>
    </row>
    <row r="94" spans="1:11">
      <c r="A94" s="349" t="s">
        <v>1042</v>
      </c>
      <c r="B94" s="447"/>
      <c r="C94" s="447"/>
      <c r="D94" s="448"/>
      <c r="E94" s="448"/>
      <c r="F94" s="448"/>
      <c r="G94" s="578"/>
      <c r="H94" s="447"/>
      <c r="I94" s="447"/>
      <c r="J94" s="997"/>
      <c r="K94" s="578">
        <v>30000</v>
      </c>
    </row>
    <row r="95" spans="1:11">
      <c r="A95" s="349" t="s">
        <v>1043</v>
      </c>
      <c r="B95" s="447"/>
      <c r="C95" s="447"/>
      <c r="D95" s="448"/>
      <c r="E95" s="448"/>
      <c r="F95" s="448"/>
      <c r="G95" s="578"/>
      <c r="H95" s="447"/>
      <c r="I95" s="447"/>
      <c r="J95" s="997"/>
      <c r="K95" s="578">
        <v>65000</v>
      </c>
    </row>
    <row r="96" spans="1:11">
      <c r="A96" s="349" t="s">
        <v>1044</v>
      </c>
      <c r="B96" s="447"/>
      <c r="C96" s="447"/>
      <c r="D96" s="448"/>
      <c r="E96" s="448"/>
      <c r="F96" s="448"/>
      <c r="G96" s="578"/>
      <c r="H96" s="447"/>
      <c r="I96" s="447"/>
      <c r="J96" s="997"/>
      <c r="K96" s="578">
        <v>5000</v>
      </c>
    </row>
    <row r="97" spans="1:11">
      <c r="A97" s="347" t="s">
        <v>136</v>
      </c>
      <c r="B97" s="446"/>
      <c r="C97" s="446"/>
      <c r="D97" s="449"/>
      <c r="E97" s="449"/>
      <c r="F97" s="449"/>
      <c r="G97" s="572"/>
      <c r="H97" s="446"/>
      <c r="I97" s="446"/>
      <c r="J97" s="997"/>
      <c r="K97" s="572">
        <f>K98+K99</f>
        <v>200000</v>
      </c>
    </row>
    <row r="98" spans="1:11">
      <c r="A98" s="349" t="s">
        <v>1045</v>
      </c>
      <c r="B98" s="447"/>
      <c r="C98" s="447"/>
      <c r="D98" s="448"/>
      <c r="E98" s="448"/>
      <c r="F98" s="448"/>
      <c r="G98" s="578"/>
      <c r="H98" s="447"/>
      <c r="I98" s="447"/>
      <c r="J98" s="997"/>
      <c r="K98" s="578">
        <v>200000</v>
      </c>
    </row>
    <row r="99" spans="1:11">
      <c r="A99" s="349" t="s">
        <v>1046</v>
      </c>
      <c r="B99" s="447"/>
      <c r="C99" s="447"/>
      <c r="D99" s="448"/>
      <c r="E99" s="448"/>
      <c r="F99" s="448"/>
      <c r="G99" s="578"/>
      <c r="H99" s="447"/>
      <c r="I99" s="447"/>
      <c r="J99" s="997"/>
      <c r="K99" s="578">
        <v>0</v>
      </c>
    </row>
    <row r="100" spans="1:11">
      <c r="A100" s="569" t="s">
        <v>137</v>
      </c>
      <c r="B100" s="576"/>
      <c r="C100" s="576"/>
      <c r="D100" s="583"/>
      <c r="E100" s="583"/>
      <c r="F100" s="583"/>
      <c r="G100" s="584"/>
      <c r="H100" s="576"/>
      <c r="I100" s="576"/>
      <c r="J100" s="576"/>
      <c r="K100" s="585">
        <f>K11+K80+K90+K93+K97</f>
        <v>13994200</v>
      </c>
    </row>
  </sheetData>
  <mergeCells count="27">
    <mergeCell ref="H6:I6"/>
    <mergeCell ref="H7:I7"/>
    <mergeCell ref="A1:K1"/>
    <mergeCell ref="A7:A8"/>
    <mergeCell ref="B7:B8"/>
    <mergeCell ref="C7:C8"/>
    <mergeCell ref="G7:G8"/>
    <mergeCell ref="E6:F6"/>
    <mergeCell ref="B60:B65"/>
    <mergeCell ref="B67:B71"/>
    <mergeCell ref="B75:B78"/>
    <mergeCell ref="D7:D8"/>
    <mergeCell ref="E7:F7"/>
    <mergeCell ref="A12:A19"/>
    <mergeCell ref="C12:C54"/>
    <mergeCell ref="D12:D18"/>
    <mergeCell ref="A44:A46"/>
    <mergeCell ref="B56:B58"/>
    <mergeCell ref="K59:K73"/>
    <mergeCell ref="K74:K78"/>
    <mergeCell ref="J7:J8"/>
    <mergeCell ref="K7:K8"/>
    <mergeCell ref="J12:J51"/>
    <mergeCell ref="K12:K18"/>
    <mergeCell ref="K20:K53"/>
    <mergeCell ref="J53:J99"/>
    <mergeCell ref="K55:K5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2" sqref="A2:A4"/>
    </sheetView>
  </sheetViews>
  <sheetFormatPr baseColWidth="10" defaultColWidth="12.625" defaultRowHeight="15" customHeight="1"/>
  <cols>
    <col min="1" max="1" width="82.875" customWidth="1"/>
    <col min="2" max="2" width="66.125" bestFit="1" customWidth="1"/>
    <col min="3" max="3" width="19.125" bestFit="1" customWidth="1"/>
    <col min="4" max="6" width="12.625" customWidth="1"/>
    <col min="10" max="10" width="20.25" bestFit="1" customWidth="1"/>
    <col min="11" max="11" width="13.5" bestFit="1" customWidth="1"/>
  </cols>
  <sheetData>
    <row r="1" spans="1:11" ht="15.75">
      <c r="A1" s="45"/>
      <c r="B1" s="181"/>
      <c r="C1" s="116"/>
      <c r="D1" s="116"/>
      <c r="E1" s="116"/>
      <c r="F1" s="116"/>
      <c r="G1" s="116"/>
      <c r="H1" s="116"/>
      <c r="I1" s="116"/>
      <c r="J1" s="116"/>
      <c r="K1" s="46"/>
    </row>
    <row r="2" spans="1:11">
      <c r="A2" s="133" t="s">
        <v>100</v>
      </c>
      <c r="B2" s="118"/>
      <c r="C2" s="118"/>
      <c r="D2" s="118"/>
      <c r="E2" s="118"/>
      <c r="F2" s="118"/>
      <c r="G2" s="118"/>
      <c r="H2" s="118"/>
      <c r="I2" s="118"/>
      <c r="J2" s="118"/>
      <c r="K2" s="49" t="s">
        <v>101</v>
      </c>
    </row>
    <row r="3" spans="1:11">
      <c r="A3" s="57" t="s">
        <v>173</v>
      </c>
      <c r="B3" s="118"/>
      <c r="C3" s="118"/>
      <c r="D3" s="118"/>
      <c r="E3" s="118"/>
      <c r="F3" s="118"/>
      <c r="G3" s="118"/>
      <c r="H3" s="118"/>
      <c r="I3" s="118"/>
      <c r="J3" s="118"/>
      <c r="K3" s="48"/>
    </row>
    <row r="4" spans="1:11">
      <c r="A4" s="444" t="s">
        <v>2490</v>
      </c>
      <c r="B4" s="118"/>
      <c r="C4" s="118"/>
      <c r="D4" s="118"/>
      <c r="E4" s="118"/>
      <c r="F4" s="118"/>
      <c r="G4" s="118"/>
      <c r="H4" s="118"/>
      <c r="I4" s="118"/>
      <c r="J4" s="118"/>
      <c r="K4" s="48"/>
    </row>
    <row r="5" spans="1:11">
      <c r="A5" s="51"/>
      <c r="B5" s="118"/>
      <c r="C5" s="118"/>
      <c r="D5" s="118"/>
      <c r="E5" s="118"/>
      <c r="F5" s="118"/>
      <c r="G5" s="118"/>
      <c r="H5" s="118"/>
      <c r="I5" s="118"/>
      <c r="J5" s="118"/>
      <c r="K5" s="48"/>
    </row>
    <row r="6" spans="1:11">
      <c r="A6" s="259" t="s">
        <v>102</v>
      </c>
      <c r="B6" s="259" t="s">
        <v>103</v>
      </c>
      <c r="C6" s="259" t="s">
        <v>104</v>
      </c>
      <c r="D6" s="259"/>
      <c r="E6" s="1009" t="s">
        <v>105</v>
      </c>
      <c r="F6" s="1010"/>
      <c r="G6" s="259" t="s">
        <v>106</v>
      </c>
      <c r="H6" s="977" t="s">
        <v>107</v>
      </c>
      <c r="I6" s="978"/>
      <c r="J6" s="259" t="s">
        <v>108</v>
      </c>
      <c r="K6" s="260" t="s">
        <v>109</v>
      </c>
    </row>
    <row r="7" spans="1:11" ht="14.25">
      <c r="A7" s="974" t="s">
        <v>110</v>
      </c>
      <c r="B7" s="975" t="s">
        <v>111</v>
      </c>
      <c r="C7" s="975" t="s">
        <v>112</v>
      </c>
      <c r="D7" s="975" t="s">
        <v>113</v>
      </c>
      <c r="E7" s="976" t="s">
        <v>114</v>
      </c>
      <c r="F7" s="915"/>
      <c r="G7" s="975" t="s">
        <v>115</v>
      </c>
      <c r="H7" s="1007" t="s">
        <v>116</v>
      </c>
      <c r="I7" s="1008"/>
      <c r="J7" s="975" t="s">
        <v>117</v>
      </c>
      <c r="K7" s="979" t="s">
        <v>118</v>
      </c>
    </row>
    <row r="8" spans="1:11" ht="14.25">
      <c r="A8" s="908"/>
      <c r="B8" s="908"/>
      <c r="C8" s="908"/>
      <c r="D8" s="908"/>
      <c r="E8" s="228" t="s">
        <v>119</v>
      </c>
      <c r="F8" s="228" t="s">
        <v>120</v>
      </c>
      <c r="G8" s="908"/>
      <c r="H8" s="228" t="s">
        <v>119</v>
      </c>
      <c r="I8" s="228" t="s">
        <v>120</v>
      </c>
      <c r="J8" s="908"/>
      <c r="K8" s="908"/>
    </row>
    <row r="9" spans="1:11" ht="17.45" customHeight="1">
      <c r="A9" s="67" t="s">
        <v>121</v>
      </c>
      <c r="B9" s="188"/>
      <c r="C9" s="188"/>
      <c r="D9" s="188"/>
      <c r="E9" s="188"/>
      <c r="F9" s="188"/>
      <c r="G9" s="188"/>
      <c r="H9" s="188"/>
      <c r="I9" s="188"/>
      <c r="J9" s="261" t="s">
        <v>1047</v>
      </c>
      <c r="K9" s="105">
        <f>SUM(K10)</f>
        <v>0</v>
      </c>
    </row>
    <row r="10" spans="1:11">
      <c r="A10" s="73"/>
      <c r="B10" s="75"/>
      <c r="C10" s="75"/>
      <c r="D10" s="76"/>
      <c r="E10" s="76"/>
      <c r="F10" s="76"/>
      <c r="G10" s="75"/>
      <c r="H10" s="75"/>
      <c r="I10" s="75"/>
      <c r="J10" s="75"/>
      <c r="K10" s="106"/>
    </row>
    <row r="11" spans="1:11">
      <c r="A11" s="67" t="s">
        <v>122</v>
      </c>
      <c r="B11" s="188"/>
      <c r="C11" s="188"/>
      <c r="D11" s="212"/>
      <c r="E11" s="212"/>
      <c r="F11" s="212"/>
      <c r="G11" s="188"/>
      <c r="H11" s="188"/>
      <c r="I11" s="188"/>
      <c r="J11" s="188"/>
      <c r="K11" s="105">
        <f>SUM(K12:K30)</f>
        <v>11260000</v>
      </c>
    </row>
    <row r="12" spans="1:11">
      <c r="A12" s="176" t="s">
        <v>1048</v>
      </c>
      <c r="B12" s="75"/>
      <c r="C12" s="75" t="s">
        <v>125</v>
      </c>
      <c r="D12" s="85">
        <v>1.6E-2</v>
      </c>
      <c r="E12" s="76"/>
      <c r="F12" s="76"/>
      <c r="G12" s="262">
        <v>1134</v>
      </c>
      <c r="H12" s="75"/>
      <c r="I12" s="75"/>
      <c r="J12" s="75"/>
      <c r="K12" s="106">
        <v>5980000</v>
      </c>
    </row>
    <row r="13" spans="1:11">
      <c r="A13" s="110" t="s">
        <v>1049</v>
      </c>
      <c r="B13" s="75" t="s">
        <v>1050</v>
      </c>
      <c r="C13" s="75" t="s">
        <v>125</v>
      </c>
      <c r="D13" s="85">
        <v>0.03</v>
      </c>
      <c r="E13" s="76"/>
      <c r="F13" s="76"/>
      <c r="G13" s="262"/>
      <c r="H13" s="75"/>
      <c r="I13" s="75"/>
      <c r="J13" s="75"/>
      <c r="K13" s="106"/>
    </row>
    <row r="14" spans="1:11">
      <c r="A14" s="73" t="s">
        <v>1051</v>
      </c>
      <c r="B14" s="75"/>
      <c r="C14" s="75"/>
      <c r="D14" s="76"/>
      <c r="E14" s="76"/>
      <c r="F14" s="76"/>
      <c r="G14" s="262"/>
      <c r="H14" s="75"/>
      <c r="I14" s="75"/>
      <c r="J14" s="75"/>
      <c r="K14" s="106"/>
    </row>
    <row r="15" spans="1:11">
      <c r="A15" s="73" t="s">
        <v>1052</v>
      </c>
      <c r="B15" s="75"/>
      <c r="C15" s="75"/>
      <c r="D15" s="76"/>
      <c r="E15" s="76"/>
      <c r="F15" s="76"/>
      <c r="G15" s="262"/>
      <c r="H15" s="75"/>
      <c r="I15" s="75"/>
      <c r="J15" s="75"/>
      <c r="K15" s="106"/>
    </row>
    <row r="16" spans="1:11">
      <c r="A16" s="73" t="s">
        <v>1053</v>
      </c>
      <c r="B16" s="75"/>
      <c r="C16" s="75"/>
      <c r="D16" s="76"/>
      <c r="E16" s="76"/>
      <c r="F16" s="76"/>
      <c r="G16" s="262"/>
      <c r="H16" s="75"/>
      <c r="I16" s="75"/>
      <c r="J16" s="75"/>
      <c r="K16" s="106"/>
    </row>
    <row r="17" spans="1:11">
      <c r="A17" s="110" t="s">
        <v>1049</v>
      </c>
      <c r="B17" s="75" t="s">
        <v>1050</v>
      </c>
      <c r="C17" s="75" t="s">
        <v>125</v>
      </c>
      <c r="D17" s="85">
        <v>0.01</v>
      </c>
      <c r="E17" s="76"/>
      <c r="F17" s="76"/>
      <c r="G17" s="262"/>
      <c r="H17" s="75"/>
      <c r="I17" s="75"/>
      <c r="J17" s="75"/>
      <c r="K17" s="106"/>
    </row>
    <row r="18" spans="1:11">
      <c r="A18" s="73" t="s">
        <v>1054</v>
      </c>
      <c r="B18" s="75"/>
      <c r="C18" s="75" t="s">
        <v>125</v>
      </c>
      <c r="D18" s="85"/>
      <c r="E18" s="76"/>
      <c r="F18" s="76"/>
      <c r="G18" s="262">
        <v>2153.1999999999998</v>
      </c>
      <c r="H18" s="75"/>
      <c r="I18" s="75"/>
      <c r="J18" s="75"/>
      <c r="K18" s="106"/>
    </row>
    <row r="19" spans="1:11">
      <c r="A19" s="73" t="s">
        <v>1055</v>
      </c>
      <c r="B19" s="75"/>
      <c r="C19" s="75" t="s">
        <v>125</v>
      </c>
      <c r="D19" s="85"/>
      <c r="E19" s="76"/>
      <c r="F19" s="76"/>
      <c r="G19" s="262">
        <v>1134</v>
      </c>
      <c r="H19" s="75"/>
      <c r="I19" s="75"/>
      <c r="J19" s="75"/>
      <c r="K19" s="106"/>
    </row>
    <row r="20" spans="1:11">
      <c r="A20" s="73" t="s">
        <v>1056</v>
      </c>
      <c r="B20" s="75"/>
      <c r="C20" s="75" t="s">
        <v>125</v>
      </c>
      <c r="D20" s="85"/>
      <c r="E20" s="76"/>
      <c r="F20" s="76"/>
      <c r="G20" s="262"/>
      <c r="H20" s="75"/>
      <c r="I20" s="75"/>
      <c r="J20" s="75"/>
      <c r="K20" s="106"/>
    </row>
    <row r="21" spans="1:11" ht="15.75" customHeight="1">
      <c r="A21" s="110" t="s">
        <v>1049</v>
      </c>
      <c r="B21" s="75"/>
      <c r="C21" s="75" t="s">
        <v>125</v>
      </c>
      <c r="D21" s="85"/>
      <c r="E21" s="76"/>
      <c r="F21" s="76"/>
      <c r="G21" s="262"/>
      <c r="H21" s="75"/>
      <c r="I21" s="75"/>
      <c r="J21" s="75"/>
      <c r="K21" s="106"/>
    </row>
    <row r="22" spans="1:11" ht="15.75" customHeight="1">
      <c r="A22" s="73" t="s">
        <v>1057</v>
      </c>
      <c r="B22" s="75" t="s">
        <v>1058</v>
      </c>
      <c r="C22" s="75" t="s">
        <v>125</v>
      </c>
      <c r="D22" s="85">
        <v>0.05</v>
      </c>
      <c r="E22" s="76"/>
      <c r="F22" s="76"/>
      <c r="G22" s="262"/>
      <c r="H22" s="75"/>
      <c r="I22" s="75"/>
      <c r="J22" s="75"/>
      <c r="K22" s="106"/>
    </row>
    <row r="23" spans="1:11" ht="15.75" customHeight="1">
      <c r="A23" s="73" t="s">
        <v>1059</v>
      </c>
      <c r="B23" s="75" t="s">
        <v>1058</v>
      </c>
      <c r="C23" s="75" t="s">
        <v>125</v>
      </c>
      <c r="D23" s="85">
        <v>0.08</v>
      </c>
      <c r="E23" s="76"/>
      <c r="F23" s="76"/>
      <c r="G23" s="262"/>
      <c r="H23" s="75"/>
      <c r="I23" s="75"/>
      <c r="J23" s="75"/>
      <c r="K23" s="106"/>
    </row>
    <row r="24" spans="1:11" ht="15.75" customHeight="1">
      <c r="A24" s="73" t="s">
        <v>1060</v>
      </c>
      <c r="B24" s="75" t="s">
        <v>1058</v>
      </c>
      <c r="C24" s="75" t="s">
        <v>125</v>
      </c>
      <c r="D24" s="85">
        <v>0.05</v>
      </c>
      <c r="E24" s="76"/>
      <c r="F24" s="76"/>
      <c r="G24" s="262">
        <v>2879</v>
      </c>
      <c r="H24" s="75"/>
      <c r="I24" s="75"/>
      <c r="J24" s="75"/>
      <c r="K24" s="106"/>
    </row>
    <row r="25" spans="1:11" ht="15.75" customHeight="1">
      <c r="A25" s="73" t="s">
        <v>1061</v>
      </c>
      <c r="B25" s="147" t="s">
        <v>1062</v>
      </c>
      <c r="C25" s="75" t="s">
        <v>125</v>
      </c>
      <c r="D25" s="85">
        <v>8.0000000000000002E-3</v>
      </c>
      <c r="E25" s="76"/>
      <c r="F25" s="76"/>
      <c r="G25" s="262">
        <v>791</v>
      </c>
      <c r="H25" s="75"/>
      <c r="I25" s="75"/>
      <c r="J25" s="75"/>
      <c r="K25" s="106"/>
    </row>
    <row r="26" spans="1:11" ht="15.75" customHeight="1">
      <c r="A26" s="73" t="s">
        <v>1063</v>
      </c>
      <c r="B26" s="147" t="s">
        <v>1064</v>
      </c>
      <c r="C26" s="75" t="s">
        <v>125</v>
      </c>
      <c r="D26" s="85">
        <v>1.7999999999999999E-2</v>
      </c>
      <c r="E26" s="76"/>
      <c r="F26" s="76"/>
      <c r="G26" s="262">
        <v>2025</v>
      </c>
      <c r="H26" s="75"/>
      <c r="I26" s="75"/>
      <c r="J26" s="75"/>
      <c r="K26" s="106"/>
    </row>
    <row r="27" spans="1:11" ht="15.75" customHeight="1">
      <c r="A27" s="176" t="s">
        <v>138</v>
      </c>
      <c r="B27" s="75"/>
      <c r="C27" s="75"/>
      <c r="D27" s="76" t="s">
        <v>1065</v>
      </c>
      <c r="E27" s="76"/>
      <c r="F27" s="76"/>
      <c r="G27" s="262"/>
      <c r="H27" s="75"/>
      <c r="I27" s="75"/>
      <c r="J27" s="75"/>
      <c r="K27" s="106">
        <v>4650000</v>
      </c>
    </row>
    <row r="28" spans="1:11" ht="15.75" customHeight="1">
      <c r="A28" s="73" t="s">
        <v>1066</v>
      </c>
      <c r="B28" s="75"/>
      <c r="C28" s="75" t="s">
        <v>156</v>
      </c>
      <c r="D28" s="76" t="s">
        <v>1065</v>
      </c>
      <c r="E28" s="76"/>
      <c r="F28" s="76"/>
      <c r="G28" s="262">
        <v>1860</v>
      </c>
      <c r="H28" s="75"/>
      <c r="I28" s="75"/>
      <c r="J28" s="75"/>
      <c r="K28" s="106"/>
    </row>
    <row r="29" spans="1:11" ht="15.75" customHeight="1">
      <c r="A29" s="73"/>
      <c r="B29" s="75"/>
      <c r="C29" s="75" t="s">
        <v>125</v>
      </c>
      <c r="D29" s="76" t="s">
        <v>1065</v>
      </c>
      <c r="E29" s="76"/>
      <c r="F29" s="76"/>
      <c r="G29" s="262">
        <v>155</v>
      </c>
      <c r="H29" s="75"/>
      <c r="I29" s="75"/>
      <c r="J29" s="75"/>
      <c r="K29" s="106"/>
    </row>
    <row r="30" spans="1:11" ht="15.75" customHeight="1">
      <c r="A30" s="176" t="s">
        <v>1067</v>
      </c>
      <c r="B30" s="147" t="s">
        <v>1068</v>
      </c>
      <c r="C30" s="75" t="s">
        <v>125</v>
      </c>
      <c r="D30" s="76" t="s">
        <v>1069</v>
      </c>
      <c r="E30" s="76"/>
      <c r="F30" s="76"/>
      <c r="G30" s="262"/>
      <c r="H30" s="75"/>
      <c r="I30" s="75"/>
      <c r="J30" s="75"/>
      <c r="K30" s="106">
        <v>630000</v>
      </c>
    </row>
    <row r="31" spans="1:11" ht="15.75" customHeight="1">
      <c r="A31" s="67" t="s">
        <v>129</v>
      </c>
      <c r="B31" s="188"/>
      <c r="C31" s="188"/>
      <c r="D31" s="212"/>
      <c r="E31" s="212"/>
      <c r="F31" s="212"/>
      <c r="G31" s="188"/>
      <c r="H31" s="188"/>
      <c r="I31" s="188"/>
      <c r="J31" s="188"/>
      <c r="K31" s="105">
        <f>SUM(K32)</f>
        <v>0</v>
      </c>
    </row>
    <row r="32" spans="1:11" ht="15.75" customHeight="1">
      <c r="A32" s="73"/>
      <c r="B32" s="75"/>
      <c r="C32" s="75"/>
      <c r="D32" s="76"/>
      <c r="E32" s="76"/>
      <c r="F32" s="76"/>
      <c r="G32" s="75"/>
      <c r="H32" s="75"/>
      <c r="I32" s="75"/>
      <c r="J32" s="75"/>
      <c r="K32" s="106"/>
    </row>
    <row r="33" spans="1:11" ht="15.75" customHeight="1">
      <c r="A33" s="67" t="s">
        <v>130</v>
      </c>
      <c r="B33" s="188"/>
      <c r="C33" s="188"/>
      <c r="D33" s="212"/>
      <c r="E33" s="212"/>
      <c r="F33" s="212"/>
      <c r="G33" s="188"/>
      <c r="H33" s="188"/>
      <c r="I33" s="188"/>
      <c r="J33" s="188"/>
      <c r="K33" s="105">
        <f>+SUM(K34:K182)</f>
        <v>32632900</v>
      </c>
    </row>
    <row r="34" spans="1:11" ht="15.75" customHeight="1">
      <c r="A34" s="176" t="s">
        <v>1070</v>
      </c>
      <c r="B34" s="75"/>
      <c r="C34" s="75" t="s">
        <v>125</v>
      </c>
      <c r="D34" s="85" t="s">
        <v>1065</v>
      </c>
      <c r="E34" s="76"/>
      <c r="F34" s="76"/>
      <c r="G34" s="262"/>
      <c r="H34" s="75"/>
      <c r="I34" s="75"/>
      <c r="J34" s="75"/>
      <c r="K34" s="106">
        <v>19500000</v>
      </c>
    </row>
    <row r="35" spans="1:11" ht="15.75" customHeight="1">
      <c r="A35" s="73" t="s">
        <v>1071</v>
      </c>
      <c r="B35" s="75" t="s">
        <v>1072</v>
      </c>
      <c r="C35" s="75"/>
      <c r="D35" s="85"/>
      <c r="E35" s="76"/>
      <c r="F35" s="76"/>
      <c r="G35" s="262">
        <v>1.18</v>
      </c>
      <c r="H35" s="75"/>
      <c r="I35" s="75"/>
      <c r="J35" s="75"/>
      <c r="K35" s="106"/>
    </row>
    <row r="36" spans="1:11" ht="15.75" customHeight="1">
      <c r="A36" s="73" t="s">
        <v>1073</v>
      </c>
      <c r="B36" s="75" t="s">
        <v>1072</v>
      </c>
      <c r="C36" s="75"/>
      <c r="D36" s="85"/>
      <c r="E36" s="76"/>
      <c r="F36" s="76"/>
      <c r="G36" s="262">
        <v>5.25</v>
      </c>
      <c r="H36" s="75"/>
      <c r="I36" s="75"/>
      <c r="J36" s="75"/>
      <c r="K36" s="106"/>
    </row>
    <row r="37" spans="1:11" ht="15.75" customHeight="1">
      <c r="A37" s="73" t="s">
        <v>1074</v>
      </c>
      <c r="B37" s="75" t="s">
        <v>1072</v>
      </c>
      <c r="C37" s="75"/>
      <c r="D37" s="85"/>
      <c r="E37" s="76"/>
      <c r="F37" s="76"/>
      <c r="G37" s="262">
        <v>6.3</v>
      </c>
      <c r="H37" s="75"/>
      <c r="I37" s="75"/>
      <c r="J37" s="75"/>
      <c r="K37" s="106"/>
    </row>
    <row r="38" spans="1:11" ht="15.75" customHeight="1">
      <c r="A38" s="73" t="s">
        <v>1075</v>
      </c>
      <c r="B38" s="75" t="s">
        <v>1072</v>
      </c>
      <c r="C38" s="75"/>
      <c r="D38" s="85"/>
      <c r="E38" s="76"/>
      <c r="F38" s="76"/>
      <c r="G38" s="262">
        <v>4.9000000000000004</v>
      </c>
      <c r="H38" s="75"/>
      <c r="I38" s="75"/>
      <c r="J38" s="75"/>
      <c r="K38" s="106"/>
    </row>
    <row r="39" spans="1:11" ht="15.75" customHeight="1">
      <c r="A39" s="73" t="s">
        <v>1076</v>
      </c>
      <c r="B39" s="75" t="s">
        <v>1072</v>
      </c>
      <c r="C39" s="75"/>
      <c r="D39" s="85"/>
      <c r="E39" s="76"/>
      <c r="F39" s="76"/>
      <c r="G39" s="262">
        <v>24</v>
      </c>
      <c r="H39" s="75"/>
      <c r="I39" s="75"/>
      <c r="J39" s="75"/>
      <c r="K39" s="106"/>
    </row>
    <row r="40" spans="1:11" ht="15.75" customHeight="1">
      <c r="A40" s="73" t="s">
        <v>1077</v>
      </c>
      <c r="B40" s="75" t="s">
        <v>1072</v>
      </c>
      <c r="C40" s="75"/>
      <c r="D40" s="85"/>
      <c r="E40" s="76"/>
      <c r="F40" s="76"/>
      <c r="G40" s="262">
        <v>240</v>
      </c>
      <c r="H40" s="75"/>
      <c r="I40" s="75"/>
      <c r="J40" s="75"/>
      <c r="K40" s="106"/>
    </row>
    <row r="41" spans="1:11" ht="15.75" customHeight="1">
      <c r="A41" s="73" t="s">
        <v>1078</v>
      </c>
      <c r="B41" s="75" t="s">
        <v>1072</v>
      </c>
      <c r="C41" s="75"/>
      <c r="D41" s="85"/>
      <c r="E41" s="76"/>
      <c r="F41" s="76"/>
      <c r="G41" s="262">
        <v>2.16</v>
      </c>
      <c r="H41" s="75"/>
      <c r="I41" s="75"/>
      <c r="J41" s="75"/>
      <c r="K41" s="106"/>
    </row>
    <row r="42" spans="1:11" ht="15.75" customHeight="1">
      <c r="A42" s="73" t="s">
        <v>1079</v>
      </c>
      <c r="B42" s="75" t="s">
        <v>1072</v>
      </c>
      <c r="C42" s="75"/>
      <c r="D42" s="85"/>
      <c r="E42" s="76"/>
      <c r="F42" s="76"/>
      <c r="G42" s="262">
        <v>5.04</v>
      </c>
      <c r="H42" s="75"/>
      <c r="I42" s="75"/>
      <c r="J42" s="75"/>
      <c r="K42" s="106"/>
    </row>
    <row r="43" spans="1:11" ht="15.75" customHeight="1">
      <c r="A43" s="73" t="s">
        <v>1080</v>
      </c>
      <c r="B43" s="75" t="s">
        <v>1072</v>
      </c>
      <c r="C43" s="75"/>
      <c r="D43" s="85"/>
      <c r="E43" s="76"/>
      <c r="F43" s="76"/>
      <c r="G43" s="262">
        <v>20.3</v>
      </c>
      <c r="H43" s="75"/>
      <c r="I43" s="75"/>
      <c r="J43" s="75"/>
      <c r="K43" s="106"/>
    </row>
    <row r="44" spans="1:11" ht="15.75" customHeight="1">
      <c r="A44" s="177" t="s">
        <v>1081</v>
      </c>
      <c r="B44" s="75"/>
      <c r="C44" s="75" t="s">
        <v>156</v>
      </c>
      <c r="D44" s="85"/>
      <c r="E44" s="76"/>
      <c r="F44" s="76"/>
      <c r="G44" s="262">
        <v>4284</v>
      </c>
      <c r="H44" s="75"/>
      <c r="I44" s="75"/>
      <c r="J44" s="75"/>
      <c r="K44" s="106">
        <v>3500000</v>
      </c>
    </row>
    <row r="45" spans="1:11" ht="15.75" customHeight="1">
      <c r="A45" s="66"/>
      <c r="B45" s="75"/>
      <c r="C45" s="75" t="s">
        <v>125</v>
      </c>
      <c r="D45" s="85"/>
      <c r="E45" s="76"/>
      <c r="F45" s="76"/>
      <c r="G45" s="262">
        <v>357</v>
      </c>
      <c r="H45" s="75"/>
      <c r="I45" s="75"/>
      <c r="J45" s="75"/>
      <c r="K45" s="106"/>
    </row>
    <row r="46" spans="1:11" ht="15.75" customHeight="1">
      <c r="A46" s="177" t="s">
        <v>1082</v>
      </c>
      <c r="B46" s="147" t="s">
        <v>1083</v>
      </c>
      <c r="C46" s="75" t="s">
        <v>125</v>
      </c>
      <c r="D46" s="85">
        <v>0.05</v>
      </c>
      <c r="E46" s="76"/>
      <c r="F46" s="76"/>
      <c r="G46" s="262"/>
      <c r="H46" s="75"/>
      <c r="I46" s="75"/>
      <c r="J46" s="75"/>
      <c r="K46" s="106"/>
    </row>
    <row r="47" spans="1:11" ht="15.75" customHeight="1">
      <c r="A47" s="176" t="s">
        <v>1084</v>
      </c>
      <c r="B47" s="147"/>
      <c r="C47" s="75"/>
      <c r="D47" s="85"/>
      <c r="E47" s="76"/>
      <c r="F47" s="76"/>
      <c r="G47" s="262"/>
      <c r="H47" s="75"/>
      <c r="I47" s="75"/>
      <c r="J47" s="75"/>
      <c r="K47" s="106">
        <v>3411300</v>
      </c>
    </row>
    <row r="48" spans="1:11" ht="15.75" customHeight="1">
      <c r="A48" s="73" t="s">
        <v>1085</v>
      </c>
      <c r="B48" s="147" t="s">
        <v>1086</v>
      </c>
      <c r="C48" s="75"/>
      <c r="D48" s="85"/>
      <c r="E48" s="76"/>
      <c r="F48" s="76"/>
      <c r="G48" s="262"/>
      <c r="H48" s="75"/>
      <c r="I48" s="75"/>
      <c r="J48" s="75"/>
      <c r="K48" s="106"/>
    </row>
    <row r="49" spans="1:11" ht="15.75" customHeight="1">
      <c r="A49" s="73" t="s">
        <v>1087</v>
      </c>
      <c r="B49" s="147" t="s">
        <v>1088</v>
      </c>
      <c r="C49" s="75"/>
      <c r="D49" s="85"/>
      <c r="E49" s="76"/>
      <c r="F49" s="76"/>
      <c r="G49" s="262">
        <v>59</v>
      </c>
      <c r="H49" s="75"/>
      <c r="I49" s="75"/>
      <c r="J49" s="75"/>
      <c r="K49" s="106"/>
    </row>
    <row r="50" spans="1:11" ht="15.75" customHeight="1">
      <c r="A50" s="73" t="s">
        <v>1089</v>
      </c>
      <c r="B50" s="147" t="s">
        <v>1090</v>
      </c>
      <c r="C50" s="75"/>
      <c r="D50" s="85"/>
      <c r="E50" s="76"/>
      <c r="F50" s="76"/>
      <c r="G50" s="262">
        <v>119</v>
      </c>
      <c r="H50" s="75"/>
      <c r="I50" s="75"/>
      <c r="J50" s="75"/>
      <c r="K50" s="106"/>
    </row>
    <row r="51" spans="1:11" ht="15.75" customHeight="1">
      <c r="A51" s="176" t="s">
        <v>1091</v>
      </c>
      <c r="B51" s="75"/>
      <c r="C51" s="75"/>
      <c r="D51" s="85"/>
      <c r="E51" s="76"/>
      <c r="F51" s="76"/>
      <c r="G51" s="262"/>
      <c r="H51" s="75"/>
      <c r="I51" s="75"/>
      <c r="J51" s="75"/>
      <c r="K51" s="106">
        <v>1426000</v>
      </c>
    </row>
    <row r="52" spans="1:11" ht="15.75" customHeight="1">
      <c r="A52" s="73" t="s">
        <v>1092</v>
      </c>
      <c r="B52" s="75"/>
      <c r="C52" s="75"/>
      <c r="D52" s="85"/>
      <c r="E52" s="76"/>
      <c r="F52" s="76"/>
      <c r="G52" s="262"/>
      <c r="H52" s="75"/>
      <c r="I52" s="75"/>
      <c r="J52" s="75"/>
      <c r="K52" s="106"/>
    </row>
    <row r="53" spans="1:11" ht="15.75" customHeight="1">
      <c r="A53" s="73" t="s">
        <v>1093</v>
      </c>
      <c r="B53" s="75" t="s">
        <v>1094</v>
      </c>
      <c r="C53" s="75"/>
      <c r="D53" s="85"/>
      <c r="E53" s="76"/>
      <c r="F53" s="76"/>
      <c r="G53" s="262">
        <v>330</v>
      </c>
      <c r="H53" s="75"/>
      <c r="I53" s="75"/>
      <c r="J53" s="75"/>
      <c r="K53" s="106"/>
    </row>
    <row r="54" spans="1:11" ht="15.75" customHeight="1">
      <c r="A54" s="73" t="s">
        <v>1095</v>
      </c>
      <c r="B54" s="75" t="s">
        <v>1094</v>
      </c>
      <c r="C54" s="75"/>
      <c r="D54" s="85"/>
      <c r="E54" s="76"/>
      <c r="F54" s="76"/>
      <c r="G54" s="262">
        <v>483</v>
      </c>
      <c r="H54" s="75"/>
      <c r="I54" s="75"/>
      <c r="J54" s="75"/>
      <c r="K54" s="106"/>
    </row>
    <row r="55" spans="1:11" ht="15.75" customHeight="1">
      <c r="A55" s="73" t="s">
        <v>1096</v>
      </c>
      <c r="B55" s="75" t="s">
        <v>1094</v>
      </c>
      <c r="C55" s="75"/>
      <c r="D55" s="85"/>
      <c r="E55" s="76"/>
      <c r="F55" s="76"/>
      <c r="G55" s="262">
        <v>686</v>
      </c>
      <c r="H55" s="75"/>
      <c r="I55" s="75"/>
      <c r="J55" s="75"/>
      <c r="K55" s="106"/>
    </row>
    <row r="56" spans="1:11" ht="15.75" customHeight="1">
      <c r="A56" s="73" t="s">
        <v>1097</v>
      </c>
      <c r="B56" s="75" t="s">
        <v>1094</v>
      </c>
      <c r="C56" s="75"/>
      <c r="D56" s="85"/>
      <c r="E56" s="76"/>
      <c r="F56" s="76"/>
      <c r="G56" s="262">
        <v>330</v>
      </c>
      <c r="H56" s="75"/>
      <c r="I56" s="75"/>
      <c r="J56" s="75"/>
      <c r="K56" s="106"/>
    </row>
    <row r="57" spans="1:11" ht="15.75" customHeight="1">
      <c r="A57" s="73" t="s">
        <v>1098</v>
      </c>
      <c r="B57" s="75" t="s">
        <v>1094</v>
      </c>
      <c r="C57" s="75" t="s">
        <v>1099</v>
      </c>
      <c r="D57" s="85"/>
      <c r="E57" s="76"/>
      <c r="F57" s="76"/>
      <c r="G57" s="262">
        <v>599</v>
      </c>
      <c r="H57" s="75"/>
      <c r="I57" s="75"/>
      <c r="J57" s="75"/>
      <c r="K57" s="106"/>
    </row>
    <row r="58" spans="1:11" ht="15.75" customHeight="1">
      <c r="A58" s="73" t="s">
        <v>1100</v>
      </c>
      <c r="B58" s="75" t="s">
        <v>1094</v>
      </c>
      <c r="C58" s="75" t="s">
        <v>1099</v>
      </c>
      <c r="D58" s="85"/>
      <c r="E58" s="76"/>
      <c r="F58" s="76"/>
      <c r="G58" s="262">
        <v>518</v>
      </c>
      <c r="H58" s="75"/>
      <c r="I58" s="75"/>
      <c r="J58" s="75"/>
      <c r="K58" s="106"/>
    </row>
    <row r="59" spans="1:11" ht="15.75" customHeight="1">
      <c r="A59" s="73" t="s">
        <v>1101</v>
      </c>
      <c r="B59" s="75" t="s">
        <v>1094</v>
      </c>
      <c r="C59" s="75" t="s">
        <v>1099</v>
      </c>
      <c r="D59" s="85"/>
      <c r="E59" s="76"/>
      <c r="F59" s="76"/>
      <c r="G59" s="262">
        <v>795</v>
      </c>
      <c r="H59" s="75"/>
      <c r="I59" s="75"/>
      <c r="J59" s="75"/>
      <c r="K59" s="106"/>
    </row>
    <row r="60" spans="1:11" ht="15.75" customHeight="1">
      <c r="A60" s="73" t="s">
        <v>1102</v>
      </c>
      <c r="B60" s="75" t="s">
        <v>1094</v>
      </c>
      <c r="C60" s="75" t="s">
        <v>1099</v>
      </c>
      <c r="D60" s="85"/>
      <c r="E60" s="76"/>
      <c r="F60" s="76"/>
      <c r="G60" s="262">
        <v>518</v>
      </c>
      <c r="H60" s="75"/>
      <c r="I60" s="75"/>
      <c r="J60" s="75"/>
      <c r="K60" s="106"/>
    </row>
    <row r="61" spans="1:11" ht="15.75" customHeight="1">
      <c r="A61" s="176" t="s">
        <v>211</v>
      </c>
      <c r="B61" s="75"/>
      <c r="C61" s="75"/>
      <c r="D61" s="85" t="s">
        <v>1065</v>
      </c>
      <c r="E61" s="76"/>
      <c r="F61" s="76"/>
      <c r="G61" s="262"/>
      <c r="H61" s="75"/>
      <c r="I61" s="75"/>
      <c r="J61" s="75"/>
      <c r="K61" s="106">
        <f>56000+56000+1050000+56000+28000+28000</f>
        <v>1274000</v>
      </c>
    </row>
    <row r="62" spans="1:11" ht="15.75" customHeight="1">
      <c r="A62" s="73" t="s">
        <v>1103</v>
      </c>
      <c r="B62" s="75" t="s">
        <v>1094</v>
      </c>
      <c r="C62" s="75"/>
      <c r="D62" s="85"/>
      <c r="E62" s="76"/>
      <c r="F62" s="76"/>
      <c r="G62" s="262">
        <v>588</v>
      </c>
      <c r="H62" s="75"/>
      <c r="I62" s="75"/>
      <c r="J62" s="75"/>
      <c r="K62" s="106"/>
    </row>
    <row r="63" spans="1:11" ht="15.75" customHeight="1">
      <c r="A63" s="73" t="s">
        <v>1104</v>
      </c>
      <c r="B63" s="75" t="s">
        <v>1094</v>
      </c>
      <c r="C63" s="75"/>
      <c r="D63" s="85"/>
      <c r="E63" s="76"/>
      <c r="F63" s="76"/>
      <c r="G63" s="262">
        <v>10</v>
      </c>
      <c r="H63" s="75"/>
      <c r="I63" s="75"/>
      <c r="J63" s="75"/>
      <c r="K63" s="106"/>
    </row>
    <row r="64" spans="1:11" ht="15.75" customHeight="1">
      <c r="A64" s="73" t="s">
        <v>1105</v>
      </c>
      <c r="B64" s="75" t="s">
        <v>1094</v>
      </c>
      <c r="C64" s="75"/>
      <c r="D64" s="85"/>
      <c r="E64" s="76"/>
      <c r="F64" s="76"/>
      <c r="G64" s="262">
        <v>178</v>
      </c>
      <c r="H64" s="75"/>
      <c r="I64" s="75"/>
      <c r="J64" s="75"/>
      <c r="K64" s="106"/>
    </row>
    <row r="65" spans="1:11" ht="15.75" customHeight="1">
      <c r="A65" s="73" t="s">
        <v>1106</v>
      </c>
      <c r="B65" s="75" t="s">
        <v>1094</v>
      </c>
      <c r="C65" s="75"/>
      <c r="D65" s="85"/>
      <c r="E65" s="76"/>
      <c r="F65" s="76"/>
      <c r="G65" s="262">
        <v>280</v>
      </c>
      <c r="H65" s="75"/>
      <c r="I65" s="75"/>
      <c r="J65" s="75"/>
      <c r="K65" s="106"/>
    </row>
    <row r="66" spans="1:11" ht="15.75" customHeight="1">
      <c r="A66" s="73" t="s">
        <v>1107</v>
      </c>
      <c r="B66" s="75" t="s">
        <v>1094</v>
      </c>
      <c r="C66" s="75"/>
      <c r="D66" s="85"/>
      <c r="E66" s="76"/>
      <c r="F66" s="76"/>
      <c r="G66" s="262">
        <v>154</v>
      </c>
      <c r="H66" s="75"/>
      <c r="I66" s="75"/>
      <c r="J66" s="75"/>
      <c r="K66" s="106"/>
    </row>
    <row r="67" spans="1:11" ht="15.75" customHeight="1">
      <c r="A67" s="176" t="s">
        <v>1108</v>
      </c>
      <c r="B67" s="75"/>
      <c r="C67" s="75"/>
      <c r="D67" s="85" t="s">
        <v>1065</v>
      </c>
      <c r="E67" s="76"/>
      <c r="F67" s="76"/>
      <c r="G67" s="262">
        <v>238</v>
      </c>
      <c r="H67" s="75"/>
      <c r="I67" s="75"/>
      <c r="J67" s="75"/>
      <c r="K67" s="106"/>
    </row>
    <row r="68" spans="1:11" ht="15.75" customHeight="1">
      <c r="A68" s="73" t="s">
        <v>1109</v>
      </c>
      <c r="B68" s="75" t="s">
        <v>1094</v>
      </c>
      <c r="C68" s="75"/>
      <c r="D68" s="85"/>
      <c r="E68" s="76"/>
      <c r="F68" s="76"/>
      <c r="G68" s="262"/>
      <c r="H68" s="75"/>
      <c r="I68" s="75"/>
      <c r="J68" s="75"/>
      <c r="K68" s="106"/>
    </row>
    <row r="69" spans="1:11" ht="15.75" customHeight="1">
      <c r="A69" s="73" t="s">
        <v>1110</v>
      </c>
      <c r="B69" s="75" t="s">
        <v>1094</v>
      </c>
      <c r="C69" s="75"/>
      <c r="D69" s="85"/>
      <c r="E69" s="76"/>
      <c r="F69" s="76"/>
      <c r="G69" s="262"/>
      <c r="H69" s="75"/>
      <c r="I69" s="75"/>
      <c r="J69" s="75"/>
      <c r="K69" s="106"/>
    </row>
    <row r="70" spans="1:11" ht="15.75" customHeight="1">
      <c r="A70" s="73" t="s">
        <v>1111</v>
      </c>
      <c r="B70" s="75" t="s">
        <v>1094</v>
      </c>
      <c r="C70" s="75"/>
      <c r="D70" s="85"/>
      <c r="E70" s="76"/>
      <c r="F70" s="76"/>
      <c r="G70" s="262">
        <v>280</v>
      </c>
      <c r="H70" s="75"/>
      <c r="I70" s="75"/>
      <c r="J70" s="75"/>
      <c r="K70" s="106"/>
    </row>
    <row r="71" spans="1:11" ht="15.75" customHeight="1">
      <c r="A71" s="73" t="s">
        <v>1112</v>
      </c>
      <c r="B71" s="75" t="s">
        <v>1094</v>
      </c>
      <c r="C71" s="75"/>
      <c r="D71" s="85"/>
      <c r="E71" s="76"/>
      <c r="F71" s="76"/>
      <c r="G71" s="262">
        <v>218</v>
      </c>
      <c r="H71" s="75"/>
      <c r="I71" s="75"/>
      <c r="J71" s="75"/>
      <c r="K71" s="106"/>
    </row>
    <row r="72" spans="1:11" ht="15.75" customHeight="1">
      <c r="A72" s="73" t="s">
        <v>1113</v>
      </c>
      <c r="B72" s="75" t="s">
        <v>1114</v>
      </c>
      <c r="C72" s="75"/>
      <c r="D72" s="85">
        <v>0.01</v>
      </c>
      <c r="E72" s="76"/>
      <c r="F72" s="76"/>
      <c r="G72" s="262"/>
      <c r="H72" s="75"/>
      <c r="I72" s="75"/>
      <c r="J72" s="75"/>
      <c r="K72" s="106"/>
    </row>
    <row r="73" spans="1:11" ht="15.75" customHeight="1">
      <c r="A73" s="73" t="s">
        <v>1115</v>
      </c>
      <c r="B73" s="75" t="s">
        <v>1094</v>
      </c>
      <c r="C73" s="75"/>
      <c r="D73" s="85"/>
      <c r="E73" s="76"/>
      <c r="F73" s="76"/>
      <c r="G73" s="262">
        <v>280</v>
      </c>
      <c r="H73" s="75"/>
      <c r="I73" s="75"/>
      <c r="J73" s="75"/>
      <c r="K73" s="106"/>
    </row>
    <row r="74" spans="1:11" ht="15.75" customHeight="1">
      <c r="A74" s="73" t="s">
        <v>1116</v>
      </c>
      <c r="B74" s="75" t="s">
        <v>1094</v>
      </c>
      <c r="C74" s="75"/>
      <c r="D74" s="85"/>
      <c r="E74" s="76"/>
      <c r="F74" s="76"/>
      <c r="G74" s="262">
        <v>1500</v>
      </c>
      <c r="H74" s="75"/>
      <c r="I74" s="75"/>
      <c r="J74" s="75"/>
      <c r="K74" s="106"/>
    </row>
    <row r="75" spans="1:11" ht="15.75" customHeight="1">
      <c r="A75" s="73" t="s">
        <v>1117</v>
      </c>
      <c r="B75" s="75" t="s">
        <v>1094</v>
      </c>
      <c r="C75" s="75"/>
      <c r="D75" s="85"/>
      <c r="E75" s="76"/>
      <c r="F75" s="76"/>
      <c r="G75" s="262">
        <v>1350</v>
      </c>
      <c r="H75" s="75"/>
      <c r="I75" s="75"/>
      <c r="J75" s="75"/>
      <c r="K75" s="106"/>
    </row>
    <row r="76" spans="1:11" ht="15.75" customHeight="1">
      <c r="A76" s="73" t="s">
        <v>1118</v>
      </c>
      <c r="B76" s="75" t="s">
        <v>1094</v>
      </c>
      <c r="C76" s="75"/>
      <c r="D76" s="85"/>
      <c r="E76" s="76"/>
      <c r="F76" s="76"/>
      <c r="G76" s="262">
        <v>1386</v>
      </c>
      <c r="H76" s="75"/>
      <c r="I76" s="75"/>
      <c r="J76" s="75"/>
      <c r="K76" s="106"/>
    </row>
    <row r="77" spans="1:11" ht="15.75" customHeight="1">
      <c r="A77" s="176" t="s">
        <v>1119</v>
      </c>
      <c r="B77" s="75"/>
      <c r="C77" s="75"/>
      <c r="D77" s="85" t="s">
        <v>1065</v>
      </c>
      <c r="E77" s="76"/>
      <c r="F77" s="76"/>
      <c r="G77" s="262"/>
      <c r="H77" s="75"/>
      <c r="I77" s="75"/>
      <c r="J77" s="75"/>
      <c r="K77" s="106"/>
    </row>
    <row r="78" spans="1:11" ht="15.75" customHeight="1">
      <c r="A78" s="73" t="s">
        <v>1120</v>
      </c>
      <c r="B78" s="75"/>
      <c r="C78" s="75"/>
      <c r="D78" s="85"/>
      <c r="E78" s="76"/>
      <c r="F78" s="76"/>
      <c r="G78" s="262"/>
      <c r="H78" s="75"/>
      <c r="I78" s="75"/>
      <c r="J78" s="75"/>
      <c r="K78" s="106"/>
    </row>
    <row r="79" spans="1:11" ht="15.75" customHeight="1">
      <c r="A79" s="263" t="s">
        <v>1121</v>
      </c>
      <c r="B79" s="75"/>
      <c r="C79" s="75"/>
      <c r="D79" s="85"/>
      <c r="E79" s="76"/>
      <c r="F79" s="76"/>
      <c r="G79" s="262"/>
      <c r="H79" s="75"/>
      <c r="I79" s="75"/>
      <c r="J79" s="75"/>
      <c r="K79" s="106"/>
    </row>
    <row r="80" spans="1:11" ht="15.75" customHeight="1">
      <c r="A80" s="73" t="s">
        <v>1122</v>
      </c>
      <c r="B80" s="75" t="s">
        <v>1123</v>
      </c>
      <c r="C80" s="75" t="s">
        <v>1124</v>
      </c>
      <c r="D80" s="85"/>
      <c r="E80" s="76"/>
      <c r="F80" s="76"/>
      <c r="G80" s="262"/>
      <c r="H80" s="75"/>
      <c r="I80" s="75"/>
      <c r="J80" s="75"/>
      <c r="K80" s="106"/>
    </row>
    <row r="81" spans="1:11" ht="15.75" customHeight="1">
      <c r="A81" s="73" t="s">
        <v>1125</v>
      </c>
      <c r="B81" s="75" t="s">
        <v>1126</v>
      </c>
      <c r="C81" s="75" t="s">
        <v>1124</v>
      </c>
      <c r="D81" s="85"/>
      <c r="E81" s="76"/>
      <c r="F81" s="76"/>
      <c r="G81" s="262"/>
      <c r="H81" s="75"/>
      <c r="I81" s="75"/>
      <c r="J81" s="75"/>
      <c r="K81" s="106"/>
    </row>
    <row r="82" spans="1:11" ht="15.75" customHeight="1">
      <c r="A82" s="73" t="s">
        <v>1127</v>
      </c>
      <c r="B82" s="75" t="s">
        <v>1094</v>
      </c>
      <c r="C82" s="75" t="s">
        <v>1124</v>
      </c>
      <c r="D82" s="85"/>
      <c r="E82" s="76"/>
      <c r="F82" s="76"/>
      <c r="G82" s="262">
        <v>158</v>
      </c>
      <c r="H82" s="75"/>
      <c r="I82" s="75"/>
      <c r="J82" s="75"/>
      <c r="K82" s="106"/>
    </row>
    <row r="83" spans="1:11" ht="15.75" customHeight="1">
      <c r="A83" s="263" t="s">
        <v>1128</v>
      </c>
      <c r="B83" s="75"/>
      <c r="C83" s="75"/>
      <c r="D83" s="85"/>
      <c r="E83" s="76"/>
      <c r="F83" s="76"/>
      <c r="G83" s="262"/>
      <c r="H83" s="75"/>
      <c r="I83" s="75"/>
      <c r="J83" s="75"/>
      <c r="K83" s="106"/>
    </row>
    <row r="84" spans="1:11" ht="15.75" customHeight="1">
      <c r="A84" s="73" t="s">
        <v>1122</v>
      </c>
      <c r="B84" s="75" t="s">
        <v>1129</v>
      </c>
      <c r="C84" s="75" t="s">
        <v>658</v>
      </c>
      <c r="D84" s="85"/>
      <c r="E84" s="76"/>
      <c r="F84" s="76"/>
      <c r="G84" s="262"/>
      <c r="H84" s="75"/>
      <c r="I84" s="75"/>
      <c r="J84" s="75"/>
      <c r="K84" s="106"/>
    </row>
    <row r="85" spans="1:11" ht="15.75" customHeight="1">
      <c r="A85" s="73" t="s">
        <v>1125</v>
      </c>
      <c r="B85" s="75" t="s">
        <v>1130</v>
      </c>
      <c r="C85" s="75" t="s">
        <v>658</v>
      </c>
      <c r="D85" s="85"/>
      <c r="E85" s="76"/>
      <c r="F85" s="76"/>
      <c r="G85" s="262"/>
      <c r="H85" s="75"/>
      <c r="I85" s="75"/>
      <c r="J85" s="75"/>
      <c r="K85" s="106"/>
    </row>
    <row r="86" spans="1:11" ht="15.75" customHeight="1">
      <c r="A86" s="73" t="s">
        <v>1127</v>
      </c>
      <c r="B86" s="75"/>
      <c r="C86" s="75"/>
      <c r="D86" s="85"/>
      <c r="E86" s="76"/>
      <c r="F86" s="76"/>
      <c r="G86" s="262">
        <v>158</v>
      </c>
      <c r="H86" s="75"/>
      <c r="I86" s="75"/>
      <c r="J86" s="75"/>
      <c r="K86" s="106"/>
    </row>
    <row r="87" spans="1:11" ht="15.75" customHeight="1">
      <c r="A87" s="263" t="s">
        <v>1131</v>
      </c>
      <c r="B87" s="75"/>
      <c r="C87" s="75"/>
      <c r="D87" s="85"/>
      <c r="E87" s="76"/>
      <c r="F87" s="76"/>
      <c r="G87" s="262"/>
      <c r="H87" s="75"/>
      <c r="I87" s="75"/>
      <c r="J87" s="75"/>
      <c r="K87" s="106"/>
    </row>
    <row r="88" spans="1:11" ht="15.75" customHeight="1">
      <c r="A88" s="73" t="s">
        <v>1132</v>
      </c>
      <c r="B88" s="75" t="s">
        <v>1133</v>
      </c>
      <c r="C88" s="75" t="s">
        <v>1134</v>
      </c>
      <c r="D88" s="85"/>
      <c r="E88" s="76"/>
      <c r="F88" s="76"/>
      <c r="G88" s="262">
        <v>510</v>
      </c>
      <c r="H88" s="75"/>
      <c r="I88" s="75"/>
      <c r="J88" s="75"/>
      <c r="K88" s="106"/>
    </row>
    <row r="89" spans="1:11" ht="15.75" customHeight="1">
      <c r="A89" s="73" t="s">
        <v>1135</v>
      </c>
      <c r="B89" s="75" t="s">
        <v>1136</v>
      </c>
      <c r="C89" s="75" t="s">
        <v>1134</v>
      </c>
      <c r="D89" s="85"/>
      <c r="E89" s="76"/>
      <c r="F89" s="76"/>
      <c r="G89" s="262">
        <v>39</v>
      </c>
      <c r="H89" s="75"/>
      <c r="I89" s="75"/>
      <c r="J89" s="75"/>
      <c r="K89" s="106"/>
    </row>
    <row r="90" spans="1:11" ht="15.75" customHeight="1">
      <c r="A90" s="263" t="s">
        <v>1137</v>
      </c>
      <c r="B90" s="75"/>
      <c r="C90" s="75"/>
      <c r="D90" s="85"/>
      <c r="E90" s="76"/>
      <c r="F90" s="76"/>
      <c r="G90" s="262"/>
      <c r="H90" s="75"/>
      <c r="I90" s="75"/>
      <c r="J90" s="75"/>
      <c r="K90" s="106"/>
    </row>
    <row r="91" spans="1:11" ht="15.75" customHeight="1">
      <c r="A91" s="73" t="s">
        <v>1138</v>
      </c>
      <c r="B91" s="75" t="s">
        <v>1094</v>
      </c>
      <c r="C91" s="75" t="s">
        <v>1134</v>
      </c>
      <c r="D91" s="85"/>
      <c r="E91" s="76"/>
      <c r="F91" s="76"/>
      <c r="G91" s="262">
        <v>319</v>
      </c>
      <c r="H91" s="75"/>
      <c r="I91" s="75"/>
      <c r="J91" s="75"/>
      <c r="K91" s="106"/>
    </row>
    <row r="92" spans="1:11" ht="15.75" customHeight="1">
      <c r="A92" s="73" t="s">
        <v>1139</v>
      </c>
      <c r="B92" s="75" t="s">
        <v>1094</v>
      </c>
      <c r="C92" s="75" t="s">
        <v>1134</v>
      </c>
      <c r="D92" s="85"/>
      <c r="E92" s="76"/>
      <c r="F92" s="76"/>
      <c r="G92" s="262">
        <v>39</v>
      </c>
      <c r="H92" s="75"/>
      <c r="I92" s="75"/>
      <c r="J92" s="75"/>
      <c r="K92" s="106"/>
    </row>
    <row r="93" spans="1:11" ht="15.75" customHeight="1">
      <c r="A93" s="73" t="s">
        <v>1127</v>
      </c>
      <c r="B93" s="75" t="s">
        <v>1094</v>
      </c>
      <c r="C93" s="75" t="s">
        <v>1134</v>
      </c>
      <c r="D93" s="85"/>
      <c r="E93" s="76"/>
      <c r="F93" s="76"/>
      <c r="G93" s="262">
        <v>77</v>
      </c>
      <c r="H93" s="75"/>
      <c r="I93" s="75"/>
      <c r="J93" s="75"/>
      <c r="K93" s="106"/>
    </row>
    <row r="94" spans="1:11" ht="15.75" customHeight="1">
      <c r="A94" s="263" t="s">
        <v>1140</v>
      </c>
      <c r="B94" s="147" t="s">
        <v>1141</v>
      </c>
      <c r="C94" s="75" t="s">
        <v>1124</v>
      </c>
      <c r="D94" s="85">
        <v>0.05</v>
      </c>
      <c r="E94" s="76"/>
      <c r="F94" s="76"/>
      <c r="G94" s="262">
        <v>14910</v>
      </c>
      <c r="H94" s="75"/>
      <c r="I94" s="75"/>
      <c r="J94" s="75"/>
      <c r="K94" s="106"/>
    </row>
    <row r="95" spans="1:11" ht="15.75" customHeight="1">
      <c r="A95" s="263" t="s">
        <v>1142</v>
      </c>
      <c r="B95" s="75" t="s">
        <v>1094</v>
      </c>
      <c r="C95" s="75" t="s">
        <v>125</v>
      </c>
      <c r="D95" s="85"/>
      <c r="E95" s="76"/>
      <c r="F95" s="76"/>
      <c r="G95" s="262">
        <v>10000</v>
      </c>
      <c r="H95" s="75"/>
      <c r="I95" s="75"/>
      <c r="J95" s="75"/>
      <c r="K95" s="106"/>
    </row>
    <row r="96" spans="1:11" ht="15.75" customHeight="1">
      <c r="A96" s="176" t="s">
        <v>1143</v>
      </c>
      <c r="B96" s="75" t="s">
        <v>1094</v>
      </c>
      <c r="C96" s="75"/>
      <c r="D96" s="85" t="s">
        <v>1065</v>
      </c>
      <c r="E96" s="76"/>
      <c r="F96" s="76"/>
      <c r="G96" s="262"/>
      <c r="H96" s="75"/>
      <c r="I96" s="75"/>
      <c r="J96" s="75"/>
      <c r="K96" s="106">
        <v>1178000</v>
      </c>
    </row>
    <row r="97" spans="1:11" ht="15.75" customHeight="1">
      <c r="A97" s="263" t="s">
        <v>1144</v>
      </c>
      <c r="B97" s="75" t="s">
        <v>1094</v>
      </c>
      <c r="C97" s="75" t="s">
        <v>1145</v>
      </c>
      <c r="D97" s="85"/>
      <c r="E97" s="76"/>
      <c r="F97" s="76"/>
      <c r="G97" s="262">
        <v>700</v>
      </c>
      <c r="H97" s="75"/>
      <c r="I97" s="75"/>
      <c r="J97" s="75"/>
      <c r="K97" s="106"/>
    </row>
    <row r="98" spans="1:11" ht="15.75" customHeight="1">
      <c r="A98" s="73" t="s">
        <v>1146</v>
      </c>
      <c r="B98" s="75"/>
      <c r="C98" s="75"/>
      <c r="D98" s="85"/>
      <c r="E98" s="76"/>
      <c r="F98" s="76"/>
      <c r="G98" s="262"/>
      <c r="H98" s="75"/>
      <c r="I98" s="75"/>
      <c r="J98" s="75"/>
      <c r="K98" s="106"/>
    </row>
    <row r="99" spans="1:11" ht="15.75" customHeight="1">
      <c r="A99" s="73" t="s">
        <v>1147</v>
      </c>
      <c r="B99" s="75" t="s">
        <v>1094</v>
      </c>
      <c r="C99" s="75" t="s">
        <v>125</v>
      </c>
      <c r="D99" s="85"/>
      <c r="E99" s="76"/>
      <c r="F99" s="76"/>
      <c r="G99" s="262">
        <v>154</v>
      </c>
      <c r="H99" s="75"/>
      <c r="I99" s="75"/>
      <c r="J99" s="75"/>
      <c r="K99" s="106"/>
    </row>
    <row r="100" spans="1:11" ht="15.75" customHeight="1">
      <c r="A100" s="73" t="s">
        <v>1148</v>
      </c>
      <c r="B100" s="75" t="s">
        <v>1094</v>
      </c>
      <c r="C100" s="75" t="s">
        <v>125</v>
      </c>
      <c r="D100" s="85"/>
      <c r="E100" s="76"/>
      <c r="F100" s="76"/>
      <c r="G100" s="262">
        <v>210</v>
      </c>
      <c r="H100" s="75"/>
      <c r="I100" s="75"/>
      <c r="J100" s="75"/>
      <c r="K100" s="106"/>
    </row>
    <row r="101" spans="1:11" ht="15.75" customHeight="1">
      <c r="A101" s="73" t="s">
        <v>1149</v>
      </c>
      <c r="B101" s="75"/>
      <c r="C101" s="75"/>
      <c r="D101" s="85"/>
      <c r="E101" s="76"/>
      <c r="F101" s="76"/>
      <c r="G101" s="262"/>
      <c r="H101" s="75"/>
      <c r="I101" s="75"/>
      <c r="J101" s="75"/>
      <c r="K101" s="106"/>
    </row>
    <row r="102" spans="1:11" ht="15.75" customHeight="1">
      <c r="A102" s="73" t="s">
        <v>1150</v>
      </c>
      <c r="B102" s="75" t="s">
        <v>1094</v>
      </c>
      <c r="C102" s="75" t="s">
        <v>125</v>
      </c>
      <c r="D102" s="85"/>
      <c r="E102" s="76"/>
      <c r="F102" s="76"/>
      <c r="G102" s="262">
        <v>203</v>
      </c>
      <c r="H102" s="75"/>
      <c r="I102" s="75"/>
      <c r="J102" s="75"/>
      <c r="K102" s="106"/>
    </row>
    <row r="103" spans="1:11" ht="15.75" customHeight="1">
      <c r="A103" s="73" t="s">
        <v>1151</v>
      </c>
      <c r="B103" s="75" t="s">
        <v>1094</v>
      </c>
      <c r="C103" s="75" t="s">
        <v>125</v>
      </c>
      <c r="D103" s="85"/>
      <c r="E103" s="76"/>
      <c r="F103" s="76"/>
      <c r="G103" s="262">
        <v>280</v>
      </c>
      <c r="H103" s="75"/>
      <c r="I103" s="75"/>
      <c r="J103" s="75"/>
      <c r="K103" s="106"/>
    </row>
    <row r="104" spans="1:11" ht="15.75" customHeight="1">
      <c r="A104" s="176" t="s">
        <v>1152</v>
      </c>
      <c r="B104" s="75"/>
      <c r="C104" s="75"/>
      <c r="D104" s="85" t="s">
        <v>1065</v>
      </c>
      <c r="E104" s="76"/>
      <c r="F104" s="76"/>
      <c r="G104" s="262"/>
      <c r="H104" s="75"/>
      <c r="I104" s="75"/>
      <c r="J104" s="75"/>
      <c r="K104" s="106">
        <v>546000</v>
      </c>
    </row>
    <row r="105" spans="1:11" ht="15.75" customHeight="1">
      <c r="A105" s="73" t="s">
        <v>1153</v>
      </c>
      <c r="B105" s="75" t="s">
        <v>1154</v>
      </c>
      <c r="C105" s="75"/>
      <c r="D105" s="85"/>
      <c r="E105" s="76"/>
      <c r="F105" s="76"/>
      <c r="G105" s="262">
        <v>2038</v>
      </c>
      <c r="H105" s="75"/>
      <c r="I105" s="75"/>
      <c r="J105" s="75"/>
      <c r="K105" s="106"/>
    </row>
    <row r="106" spans="1:11" ht="15.75" customHeight="1">
      <c r="A106" s="73" t="s">
        <v>1155</v>
      </c>
      <c r="B106" s="75" t="s">
        <v>1094</v>
      </c>
      <c r="C106" s="75" t="s">
        <v>125</v>
      </c>
      <c r="D106" s="85"/>
      <c r="E106" s="76"/>
      <c r="F106" s="76"/>
      <c r="G106" s="262">
        <v>158</v>
      </c>
      <c r="H106" s="75"/>
      <c r="I106" s="75"/>
      <c r="J106" s="75"/>
      <c r="K106" s="106"/>
    </row>
    <row r="107" spans="1:11" ht="15.75" customHeight="1">
      <c r="A107" s="176" t="s">
        <v>1156</v>
      </c>
      <c r="B107" s="75" t="s">
        <v>1094</v>
      </c>
      <c r="C107" s="147" t="s">
        <v>125</v>
      </c>
      <c r="D107" s="85" t="s">
        <v>1065</v>
      </c>
      <c r="E107" s="76"/>
      <c r="F107" s="76"/>
      <c r="G107" s="262">
        <v>10500</v>
      </c>
      <c r="H107" s="75"/>
      <c r="I107" s="75"/>
      <c r="J107" s="75"/>
      <c r="K107" s="106">
        <v>448000</v>
      </c>
    </row>
    <row r="108" spans="1:11" ht="15.75" customHeight="1">
      <c r="A108" s="176" t="s">
        <v>1157</v>
      </c>
      <c r="B108" s="75"/>
      <c r="C108" s="147"/>
      <c r="D108" s="85" t="s">
        <v>1069</v>
      </c>
      <c r="E108" s="76"/>
      <c r="F108" s="76"/>
      <c r="G108" s="262"/>
      <c r="H108" s="75"/>
      <c r="I108" s="75"/>
      <c r="J108" s="75"/>
      <c r="K108" s="106">
        <v>364000</v>
      </c>
    </row>
    <row r="109" spans="1:11" ht="15.75" customHeight="1">
      <c r="A109" s="252" t="s">
        <v>1158</v>
      </c>
      <c r="B109" s="75"/>
      <c r="C109" s="147"/>
      <c r="D109" s="85"/>
      <c r="E109" s="76"/>
      <c r="F109" s="76"/>
      <c r="G109" s="262"/>
      <c r="H109" s="75"/>
      <c r="I109" s="75"/>
      <c r="J109" s="75"/>
      <c r="K109" s="106"/>
    </row>
    <row r="110" spans="1:11" ht="15.75" customHeight="1">
      <c r="A110" s="263" t="s">
        <v>1159</v>
      </c>
      <c r="B110" s="75"/>
      <c r="C110" s="147"/>
      <c r="D110" s="85"/>
      <c r="E110" s="76"/>
      <c r="F110" s="76"/>
      <c r="G110" s="262"/>
      <c r="H110" s="75"/>
      <c r="I110" s="75"/>
      <c r="J110" s="75"/>
      <c r="K110" s="106"/>
    </row>
    <row r="111" spans="1:11" ht="15.75" customHeight="1">
      <c r="A111" s="73" t="s">
        <v>1160</v>
      </c>
      <c r="B111" s="75" t="s">
        <v>1094</v>
      </c>
      <c r="C111" s="147" t="s">
        <v>125</v>
      </c>
      <c r="D111" s="85"/>
      <c r="E111" s="76"/>
      <c r="F111" s="76"/>
      <c r="G111" s="262">
        <v>255</v>
      </c>
      <c r="H111" s="75"/>
      <c r="I111" s="75"/>
      <c r="J111" s="75"/>
      <c r="K111" s="106"/>
    </row>
    <row r="112" spans="1:11" ht="15.75" customHeight="1">
      <c r="A112" s="73" t="s">
        <v>1161</v>
      </c>
      <c r="B112" s="75" t="s">
        <v>1094</v>
      </c>
      <c r="C112" s="147" t="s">
        <v>125</v>
      </c>
      <c r="D112" s="85"/>
      <c r="E112" s="76"/>
      <c r="F112" s="76"/>
      <c r="G112" s="262">
        <v>203</v>
      </c>
      <c r="H112" s="75"/>
      <c r="I112" s="75"/>
      <c r="J112" s="75"/>
      <c r="K112" s="106"/>
    </row>
    <row r="113" spans="1:11" ht="15.75" customHeight="1">
      <c r="A113" s="263" t="s">
        <v>1162</v>
      </c>
      <c r="B113" s="75"/>
      <c r="C113" s="147"/>
      <c r="D113" s="85"/>
      <c r="E113" s="76"/>
      <c r="F113" s="76"/>
      <c r="G113" s="262"/>
      <c r="H113" s="75"/>
      <c r="I113" s="75"/>
      <c r="J113" s="75"/>
      <c r="K113" s="106"/>
    </row>
    <row r="114" spans="1:11" ht="15.75" customHeight="1">
      <c r="A114" s="73" t="s">
        <v>1160</v>
      </c>
      <c r="B114" s="75" t="s">
        <v>1094</v>
      </c>
      <c r="C114" s="147" t="s">
        <v>125</v>
      </c>
      <c r="D114" s="85"/>
      <c r="E114" s="76"/>
      <c r="F114" s="76"/>
      <c r="G114" s="262">
        <v>203</v>
      </c>
      <c r="H114" s="75"/>
      <c r="I114" s="75"/>
      <c r="J114" s="75"/>
      <c r="K114" s="106"/>
    </row>
    <row r="115" spans="1:11" ht="15.75" customHeight="1">
      <c r="A115" s="73" t="s">
        <v>1161</v>
      </c>
      <c r="B115" s="75" t="s">
        <v>1094</v>
      </c>
      <c r="C115" s="147" t="s">
        <v>125</v>
      </c>
      <c r="D115" s="85"/>
      <c r="E115" s="76"/>
      <c r="F115" s="76"/>
      <c r="G115" s="262">
        <v>153</v>
      </c>
      <c r="H115" s="75"/>
      <c r="I115" s="75"/>
      <c r="J115" s="75"/>
      <c r="K115" s="106"/>
    </row>
    <row r="116" spans="1:11" ht="15.75" customHeight="1">
      <c r="A116" s="263" t="s">
        <v>1163</v>
      </c>
      <c r="B116" s="75" t="s">
        <v>1094</v>
      </c>
      <c r="C116" s="147" t="s">
        <v>1124</v>
      </c>
      <c r="D116" s="85"/>
      <c r="E116" s="76"/>
      <c r="F116" s="76"/>
      <c r="G116" s="262">
        <v>77</v>
      </c>
      <c r="H116" s="75"/>
      <c r="I116" s="75"/>
      <c r="J116" s="75"/>
      <c r="K116" s="106"/>
    </row>
    <row r="117" spans="1:11" ht="15.75" customHeight="1">
      <c r="A117" s="263" t="s">
        <v>1164</v>
      </c>
      <c r="B117" s="75" t="s">
        <v>1094</v>
      </c>
      <c r="C117" s="147" t="s">
        <v>125</v>
      </c>
      <c r="D117" s="85"/>
      <c r="E117" s="76"/>
      <c r="F117" s="76"/>
      <c r="G117" s="262">
        <v>155</v>
      </c>
      <c r="H117" s="75"/>
      <c r="I117" s="75"/>
      <c r="J117" s="75"/>
      <c r="K117" s="106"/>
    </row>
    <row r="118" spans="1:11" ht="15.75" customHeight="1">
      <c r="A118" s="73"/>
      <c r="B118" s="75" t="s">
        <v>1094</v>
      </c>
      <c r="C118" s="147" t="s">
        <v>1124</v>
      </c>
      <c r="D118" s="85"/>
      <c r="E118" s="76"/>
      <c r="F118" s="76"/>
      <c r="G118" s="262">
        <v>13</v>
      </c>
      <c r="H118" s="75"/>
      <c r="I118" s="75"/>
      <c r="J118" s="75"/>
      <c r="K118" s="106"/>
    </row>
    <row r="119" spans="1:11" ht="15.75" customHeight="1">
      <c r="A119" s="73"/>
      <c r="B119" s="75"/>
      <c r="C119" s="147"/>
      <c r="D119" s="85"/>
      <c r="E119" s="76"/>
      <c r="F119" s="76"/>
      <c r="G119" s="262"/>
      <c r="H119" s="75"/>
      <c r="I119" s="75"/>
      <c r="J119" s="75"/>
      <c r="K119" s="106"/>
    </row>
    <row r="120" spans="1:11" ht="15.75" customHeight="1">
      <c r="A120" s="73"/>
      <c r="B120" s="75"/>
      <c r="C120" s="147"/>
      <c r="D120" s="85"/>
      <c r="E120" s="76"/>
      <c r="F120" s="76"/>
      <c r="G120" s="262"/>
      <c r="H120" s="75"/>
      <c r="I120" s="75"/>
      <c r="J120" s="75"/>
      <c r="K120" s="106"/>
    </row>
    <row r="121" spans="1:11" ht="15.75" customHeight="1">
      <c r="A121" s="176" t="s">
        <v>1165</v>
      </c>
      <c r="B121" s="75" t="s">
        <v>1166</v>
      </c>
      <c r="C121" s="75" t="s">
        <v>125</v>
      </c>
      <c r="D121" s="85">
        <v>0.01</v>
      </c>
      <c r="E121" s="76"/>
      <c r="F121" s="76"/>
      <c r="G121" s="262"/>
      <c r="H121" s="75"/>
      <c r="I121" s="75"/>
      <c r="J121" s="75"/>
      <c r="K121" s="106">
        <v>322000</v>
      </c>
    </row>
    <row r="122" spans="1:11" ht="15.75" customHeight="1">
      <c r="A122" s="263" t="s">
        <v>1167</v>
      </c>
      <c r="B122" s="147"/>
      <c r="C122" s="75"/>
      <c r="D122" s="85"/>
      <c r="E122" s="76"/>
      <c r="F122" s="76"/>
      <c r="G122" s="262"/>
      <c r="H122" s="75"/>
      <c r="I122" s="75"/>
      <c r="J122" s="75"/>
      <c r="K122" s="106"/>
    </row>
    <row r="123" spans="1:11" ht="15.75" customHeight="1">
      <c r="A123" s="73" t="s">
        <v>1168</v>
      </c>
      <c r="B123" s="147" t="s">
        <v>1169</v>
      </c>
      <c r="C123" s="75"/>
      <c r="D123" s="85"/>
      <c r="E123" s="76"/>
      <c r="F123" s="76"/>
      <c r="G123" s="262"/>
      <c r="H123" s="75"/>
      <c r="I123" s="75"/>
      <c r="J123" s="75"/>
      <c r="K123" s="106"/>
    </row>
    <row r="124" spans="1:11" ht="15.75" customHeight="1">
      <c r="A124" s="73" t="s">
        <v>1170</v>
      </c>
      <c r="B124" s="147" t="s">
        <v>1171</v>
      </c>
      <c r="C124" s="75" t="s">
        <v>125</v>
      </c>
      <c r="D124" s="85"/>
      <c r="E124" s="76"/>
      <c r="F124" s="76"/>
      <c r="G124" s="262"/>
      <c r="H124" s="75"/>
      <c r="I124" s="75"/>
      <c r="J124" s="75"/>
      <c r="K124" s="106"/>
    </row>
    <row r="125" spans="1:11" ht="15.75" customHeight="1">
      <c r="A125" s="73" t="s">
        <v>1172</v>
      </c>
      <c r="B125" s="147" t="s">
        <v>1173</v>
      </c>
      <c r="C125" s="75"/>
      <c r="D125" s="85"/>
      <c r="E125" s="76"/>
      <c r="F125" s="76"/>
      <c r="G125" s="262"/>
      <c r="H125" s="75"/>
      <c r="I125" s="75"/>
      <c r="J125" s="75"/>
      <c r="K125" s="106"/>
    </row>
    <row r="126" spans="1:11" ht="15.75" customHeight="1">
      <c r="A126" s="73" t="s">
        <v>1174</v>
      </c>
      <c r="B126" s="75"/>
      <c r="C126" s="75"/>
      <c r="D126" s="85"/>
      <c r="E126" s="76"/>
      <c r="F126" s="76"/>
      <c r="G126" s="262"/>
      <c r="H126" s="75"/>
      <c r="I126" s="75"/>
      <c r="J126" s="75"/>
      <c r="K126" s="106"/>
    </row>
    <row r="127" spans="1:11" ht="15.75" customHeight="1">
      <c r="A127" s="73" t="s">
        <v>1175</v>
      </c>
      <c r="B127" s="75"/>
      <c r="C127" s="75"/>
      <c r="D127" s="85"/>
      <c r="E127" s="76"/>
      <c r="F127" s="76"/>
      <c r="G127" s="262"/>
      <c r="H127" s="75"/>
      <c r="I127" s="75"/>
      <c r="J127" s="75"/>
      <c r="K127" s="106"/>
    </row>
    <row r="128" spans="1:11" ht="15.75" customHeight="1">
      <c r="A128" s="73" t="s">
        <v>1176</v>
      </c>
      <c r="B128" s="75"/>
      <c r="C128" s="75"/>
      <c r="D128" s="85"/>
      <c r="E128" s="76"/>
      <c r="F128" s="76"/>
      <c r="G128" s="262"/>
      <c r="H128" s="75"/>
      <c r="I128" s="75"/>
      <c r="J128" s="75"/>
      <c r="K128" s="106"/>
    </row>
    <row r="129" spans="1:11" ht="15.75" customHeight="1">
      <c r="A129" s="73" t="s">
        <v>1177</v>
      </c>
      <c r="B129" s="75"/>
      <c r="C129" s="75"/>
      <c r="D129" s="85"/>
      <c r="E129" s="76"/>
      <c r="F129" s="76"/>
      <c r="G129" s="262"/>
      <c r="H129" s="75"/>
      <c r="I129" s="75"/>
      <c r="J129" s="75"/>
      <c r="K129" s="106"/>
    </row>
    <row r="130" spans="1:11" ht="15.75" customHeight="1">
      <c r="A130" s="176" t="s">
        <v>1178</v>
      </c>
      <c r="B130" s="75"/>
      <c r="C130" s="75"/>
      <c r="D130" s="85" t="s">
        <v>1065</v>
      </c>
      <c r="E130" s="76"/>
      <c r="F130" s="76"/>
      <c r="G130" s="262"/>
      <c r="H130" s="75"/>
      <c r="I130" s="75"/>
      <c r="J130" s="75"/>
      <c r="K130" s="106">
        <v>280000</v>
      </c>
    </row>
    <row r="131" spans="1:11" ht="15.75" customHeight="1">
      <c r="A131" s="73" t="s">
        <v>1179</v>
      </c>
      <c r="B131" s="75" t="s">
        <v>1094</v>
      </c>
      <c r="C131" s="75" t="s">
        <v>1180</v>
      </c>
      <c r="D131" s="85"/>
      <c r="E131" s="76"/>
      <c r="F131" s="76"/>
      <c r="G131" s="262">
        <v>102</v>
      </c>
      <c r="H131" s="75"/>
      <c r="I131" s="75"/>
      <c r="J131" s="75"/>
      <c r="K131" s="106"/>
    </row>
    <row r="132" spans="1:11" ht="15.75" customHeight="1">
      <c r="A132" s="73" t="s">
        <v>1181</v>
      </c>
      <c r="B132" s="75" t="s">
        <v>1182</v>
      </c>
      <c r="C132" s="75" t="s">
        <v>1180</v>
      </c>
      <c r="D132" s="85">
        <v>0.1</v>
      </c>
      <c r="E132" s="76"/>
      <c r="F132" s="76"/>
      <c r="G132" s="262"/>
      <c r="H132" s="75"/>
      <c r="I132" s="75"/>
      <c r="J132" s="75"/>
      <c r="K132" s="106"/>
    </row>
    <row r="133" spans="1:11" ht="15.75" customHeight="1">
      <c r="A133" s="73" t="s">
        <v>1183</v>
      </c>
      <c r="B133" s="75" t="s">
        <v>1182</v>
      </c>
      <c r="C133" s="75" t="s">
        <v>1180</v>
      </c>
      <c r="D133" s="85">
        <v>0.1</v>
      </c>
      <c r="E133" s="76"/>
      <c r="F133" s="76"/>
      <c r="G133" s="262"/>
      <c r="H133" s="75"/>
      <c r="I133" s="75"/>
      <c r="J133" s="75"/>
      <c r="K133" s="106"/>
    </row>
    <row r="134" spans="1:11" ht="15.75" customHeight="1">
      <c r="A134" s="73" t="s">
        <v>1184</v>
      </c>
      <c r="B134" s="75" t="s">
        <v>1182</v>
      </c>
      <c r="C134" s="75" t="s">
        <v>1180</v>
      </c>
      <c r="D134" s="85">
        <v>0.1</v>
      </c>
      <c r="E134" s="76"/>
      <c r="F134" s="76"/>
      <c r="G134" s="262"/>
      <c r="H134" s="75"/>
      <c r="I134" s="75"/>
      <c r="J134" s="75"/>
      <c r="K134" s="106"/>
    </row>
    <row r="135" spans="1:11" ht="15.75" customHeight="1">
      <c r="A135" s="73" t="s">
        <v>1185</v>
      </c>
      <c r="B135" s="75" t="s">
        <v>1186</v>
      </c>
      <c r="C135" s="75"/>
      <c r="D135" s="85"/>
      <c r="E135" s="76"/>
      <c r="F135" s="76"/>
      <c r="G135" s="262">
        <v>78</v>
      </c>
      <c r="H135" s="75"/>
      <c r="I135" s="75"/>
      <c r="J135" s="75"/>
      <c r="K135" s="106"/>
    </row>
    <row r="136" spans="1:11" ht="15.75" customHeight="1">
      <c r="A136" s="176" t="s">
        <v>1187</v>
      </c>
      <c r="B136" s="75"/>
      <c r="C136" s="75"/>
      <c r="D136" s="85" t="s">
        <v>1065</v>
      </c>
      <c r="E136" s="76"/>
      <c r="F136" s="76"/>
      <c r="G136" s="262"/>
      <c r="H136" s="75"/>
      <c r="I136" s="75"/>
      <c r="J136" s="75"/>
      <c r="K136" s="106">
        <v>194600</v>
      </c>
    </row>
    <row r="137" spans="1:11" ht="15.75" customHeight="1">
      <c r="A137" s="73" t="s">
        <v>1188</v>
      </c>
      <c r="B137" s="75" t="s">
        <v>1094</v>
      </c>
      <c r="C137" s="75" t="s">
        <v>1189</v>
      </c>
      <c r="D137" s="85"/>
      <c r="E137" s="76"/>
      <c r="F137" s="76"/>
      <c r="G137" s="262">
        <v>294</v>
      </c>
      <c r="H137" s="75"/>
      <c r="I137" s="75"/>
      <c r="J137" s="75"/>
      <c r="K137" s="106"/>
    </row>
    <row r="138" spans="1:11" ht="15.75" customHeight="1">
      <c r="A138" s="73"/>
      <c r="B138" s="75" t="s">
        <v>1094</v>
      </c>
      <c r="C138" s="75" t="s">
        <v>1190</v>
      </c>
      <c r="D138" s="85"/>
      <c r="E138" s="76"/>
      <c r="F138" s="76"/>
      <c r="G138" s="262">
        <v>147</v>
      </c>
      <c r="H138" s="75"/>
      <c r="I138" s="75"/>
      <c r="J138" s="75"/>
      <c r="K138" s="106"/>
    </row>
    <row r="139" spans="1:11" ht="15.75" customHeight="1">
      <c r="A139" s="73" t="s">
        <v>1191</v>
      </c>
      <c r="B139" s="75"/>
      <c r="C139" s="75"/>
      <c r="D139" s="85"/>
      <c r="E139" s="76"/>
      <c r="F139" s="76"/>
      <c r="G139" s="262"/>
      <c r="H139" s="75"/>
      <c r="I139" s="75"/>
      <c r="J139" s="75"/>
      <c r="K139" s="106"/>
    </row>
    <row r="140" spans="1:11" ht="15.75" customHeight="1">
      <c r="A140" s="73" t="s">
        <v>1192</v>
      </c>
      <c r="B140" s="75" t="s">
        <v>1094</v>
      </c>
      <c r="C140" s="75"/>
      <c r="D140" s="85"/>
      <c r="E140" s="76"/>
      <c r="F140" s="76"/>
      <c r="G140" s="262">
        <v>216</v>
      </c>
      <c r="H140" s="75"/>
      <c r="I140" s="75"/>
      <c r="J140" s="75"/>
      <c r="K140" s="106"/>
    </row>
    <row r="141" spans="1:11" ht="15.75" customHeight="1">
      <c r="A141" s="73" t="s">
        <v>1193</v>
      </c>
      <c r="B141" s="75" t="s">
        <v>1094</v>
      </c>
      <c r="C141" s="75"/>
      <c r="D141" s="85"/>
      <c r="E141" s="76"/>
      <c r="F141" s="76"/>
      <c r="G141" s="262">
        <v>98</v>
      </c>
      <c r="H141" s="75"/>
      <c r="I141" s="75"/>
      <c r="J141" s="75"/>
      <c r="K141" s="106"/>
    </row>
    <row r="142" spans="1:11" ht="15.75" customHeight="1">
      <c r="A142" s="73"/>
      <c r="B142" s="75"/>
      <c r="C142" s="75"/>
      <c r="D142" s="85"/>
      <c r="E142" s="76"/>
      <c r="F142" s="76"/>
      <c r="G142" s="262"/>
      <c r="H142" s="75"/>
      <c r="I142" s="75"/>
      <c r="J142" s="75"/>
      <c r="K142" s="106"/>
    </row>
    <row r="143" spans="1:11" ht="15.75" customHeight="1">
      <c r="A143" s="73" t="s">
        <v>1194</v>
      </c>
      <c r="B143" s="75" t="s">
        <v>1094</v>
      </c>
      <c r="C143" s="75"/>
      <c r="D143" s="85"/>
      <c r="E143" s="76"/>
      <c r="F143" s="76"/>
      <c r="G143" s="262">
        <v>319</v>
      </c>
      <c r="H143" s="75"/>
      <c r="I143" s="75"/>
      <c r="J143" s="75"/>
      <c r="K143" s="106"/>
    </row>
    <row r="144" spans="1:11" ht="15.75" customHeight="1">
      <c r="A144" s="73" t="s">
        <v>1195</v>
      </c>
      <c r="B144" s="75" t="s">
        <v>1094</v>
      </c>
      <c r="C144" s="75"/>
      <c r="D144" s="85"/>
      <c r="E144" s="76"/>
      <c r="F144" s="76"/>
      <c r="G144" s="262">
        <v>1147</v>
      </c>
      <c r="H144" s="75"/>
      <c r="I144" s="75"/>
      <c r="J144" s="75"/>
      <c r="K144" s="106"/>
    </row>
    <row r="145" spans="1:11" ht="15.75" customHeight="1">
      <c r="A145" s="73" t="s">
        <v>1196</v>
      </c>
      <c r="B145" s="75" t="s">
        <v>1094</v>
      </c>
      <c r="C145" s="75"/>
      <c r="D145" s="85"/>
      <c r="E145" s="76"/>
      <c r="F145" s="76"/>
      <c r="G145" s="262">
        <v>298</v>
      </c>
      <c r="H145" s="75"/>
      <c r="I145" s="75"/>
      <c r="J145" s="75"/>
      <c r="K145" s="106"/>
    </row>
    <row r="146" spans="1:11" ht="15.75" customHeight="1">
      <c r="A146" s="73" t="s">
        <v>1197</v>
      </c>
      <c r="B146" s="75" t="s">
        <v>1094</v>
      </c>
      <c r="C146" s="75"/>
      <c r="D146" s="85"/>
      <c r="E146" s="76"/>
      <c r="F146" s="76"/>
      <c r="G146" s="262">
        <v>599</v>
      </c>
      <c r="H146" s="75"/>
      <c r="I146" s="75"/>
      <c r="J146" s="75"/>
      <c r="K146" s="106"/>
    </row>
    <row r="147" spans="1:11" ht="15.75" customHeight="1">
      <c r="A147" s="73"/>
      <c r="B147" s="75"/>
      <c r="C147" s="75"/>
      <c r="D147" s="85"/>
      <c r="E147" s="76"/>
      <c r="F147" s="76"/>
      <c r="G147" s="262"/>
      <c r="H147" s="75"/>
      <c r="I147" s="75"/>
      <c r="J147" s="75"/>
      <c r="K147" s="106"/>
    </row>
    <row r="148" spans="1:11" ht="15.75" customHeight="1">
      <c r="A148" s="176" t="s">
        <v>1198</v>
      </c>
      <c r="B148" s="75"/>
      <c r="C148" s="75"/>
      <c r="D148" s="85" t="s">
        <v>1065</v>
      </c>
      <c r="E148" s="76"/>
      <c r="F148" s="76"/>
      <c r="G148" s="262"/>
      <c r="H148" s="75"/>
      <c r="I148" s="75"/>
      <c r="J148" s="75"/>
      <c r="K148" s="106">
        <v>0</v>
      </c>
    </row>
    <row r="149" spans="1:11" ht="15.75" customHeight="1">
      <c r="A149" s="73" t="s">
        <v>1199</v>
      </c>
      <c r="B149" s="75" t="s">
        <v>1200</v>
      </c>
      <c r="C149" s="75" t="s">
        <v>125</v>
      </c>
      <c r="D149" s="85"/>
      <c r="E149" s="76"/>
      <c r="F149" s="76"/>
      <c r="G149" s="262">
        <v>158</v>
      </c>
      <c r="H149" s="75"/>
      <c r="I149" s="75"/>
      <c r="J149" s="75"/>
      <c r="K149" s="106"/>
    </row>
    <row r="150" spans="1:11" ht="15.75" customHeight="1">
      <c r="A150" s="73"/>
      <c r="B150" s="75" t="s">
        <v>1201</v>
      </c>
      <c r="C150" s="75" t="s">
        <v>125</v>
      </c>
      <c r="D150" s="85"/>
      <c r="E150" s="76"/>
      <c r="F150" s="76"/>
      <c r="G150" s="262">
        <v>78</v>
      </c>
      <c r="H150" s="75"/>
      <c r="I150" s="75"/>
      <c r="J150" s="75"/>
      <c r="K150" s="106"/>
    </row>
    <row r="151" spans="1:11" ht="15.75" customHeight="1">
      <c r="A151" s="73" t="s">
        <v>1202</v>
      </c>
      <c r="B151" s="75" t="s">
        <v>1094</v>
      </c>
      <c r="C151" s="75" t="s">
        <v>125</v>
      </c>
      <c r="D151" s="85"/>
      <c r="E151" s="76"/>
      <c r="F151" s="76"/>
      <c r="G151" s="262">
        <v>78</v>
      </c>
      <c r="H151" s="75"/>
      <c r="I151" s="75"/>
      <c r="J151" s="75"/>
      <c r="K151" s="106"/>
    </row>
    <row r="152" spans="1:11" ht="15.75" customHeight="1">
      <c r="A152" s="73" t="s">
        <v>1203</v>
      </c>
      <c r="B152" s="75" t="s">
        <v>1094</v>
      </c>
      <c r="C152" s="75" t="s">
        <v>125</v>
      </c>
      <c r="D152" s="85"/>
      <c r="E152" s="76"/>
      <c r="F152" s="76"/>
      <c r="G152" s="262">
        <v>99</v>
      </c>
      <c r="H152" s="75"/>
      <c r="I152" s="75"/>
      <c r="J152" s="75"/>
      <c r="K152" s="106"/>
    </row>
    <row r="153" spans="1:11" ht="15.75" customHeight="1">
      <c r="A153" s="73" t="s">
        <v>1204</v>
      </c>
      <c r="B153" s="75" t="s">
        <v>1205</v>
      </c>
      <c r="C153" s="75" t="s">
        <v>125</v>
      </c>
      <c r="D153" s="85"/>
      <c r="E153" s="76"/>
      <c r="F153" s="76"/>
      <c r="G153" s="262">
        <v>0.83</v>
      </c>
      <c r="H153" s="75"/>
      <c r="I153" s="75"/>
      <c r="J153" s="75"/>
      <c r="K153" s="106"/>
    </row>
    <row r="154" spans="1:11" ht="15.75" customHeight="1">
      <c r="A154" s="73" t="s">
        <v>1206</v>
      </c>
      <c r="B154" s="75" t="s">
        <v>1207</v>
      </c>
      <c r="C154" s="75" t="s">
        <v>125</v>
      </c>
      <c r="D154" s="85"/>
      <c r="E154" s="76"/>
      <c r="F154" s="76"/>
      <c r="G154" s="262">
        <v>158</v>
      </c>
      <c r="H154" s="75"/>
      <c r="I154" s="75"/>
      <c r="J154" s="75"/>
      <c r="K154" s="106"/>
    </row>
    <row r="155" spans="1:11" ht="15.75" customHeight="1">
      <c r="A155" s="73"/>
      <c r="B155" s="75" t="s">
        <v>1208</v>
      </c>
      <c r="C155" s="75" t="s">
        <v>125</v>
      </c>
      <c r="D155" s="85"/>
      <c r="E155" s="76"/>
      <c r="F155" s="76"/>
      <c r="G155" s="262">
        <v>78</v>
      </c>
      <c r="H155" s="75"/>
      <c r="I155" s="75"/>
      <c r="J155" s="75"/>
      <c r="K155" s="106"/>
    </row>
    <row r="156" spans="1:11" ht="15.75" customHeight="1">
      <c r="A156" s="73"/>
      <c r="B156" s="75" t="s">
        <v>1209</v>
      </c>
      <c r="C156" s="75" t="s">
        <v>125</v>
      </c>
      <c r="D156" s="85"/>
      <c r="E156" s="76"/>
      <c r="F156" s="76"/>
      <c r="G156" s="262">
        <v>0.83</v>
      </c>
      <c r="H156" s="75"/>
      <c r="I156" s="75"/>
      <c r="J156" s="75"/>
      <c r="K156" s="106"/>
    </row>
    <row r="157" spans="1:11" ht="15.75" customHeight="1">
      <c r="A157" s="73" t="s">
        <v>1210</v>
      </c>
      <c r="B157" s="75" t="s">
        <v>1211</v>
      </c>
      <c r="C157" s="75" t="s">
        <v>125</v>
      </c>
      <c r="D157" s="85"/>
      <c r="E157" s="76"/>
      <c r="F157" s="76"/>
      <c r="G157" s="262">
        <v>122</v>
      </c>
      <c r="H157" s="75"/>
      <c r="I157" s="75"/>
      <c r="J157" s="75"/>
      <c r="K157" s="106"/>
    </row>
    <row r="158" spans="1:11" ht="15.75" customHeight="1">
      <c r="A158" s="176" t="s">
        <v>1212</v>
      </c>
      <c r="B158" s="75"/>
      <c r="C158" s="75"/>
      <c r="D158" s="85" t="s">
        <v>1069</v>
      </c>
      <c r="E158" s="76"/>
      <c r="F158" s="76"/>
      <c r="G158" s="262"/>
      <c r="H158" s="75"/>
      <c r="I158" s="75"/>
      <c r="J158" s="75"/>
      <c r="K158" s="106"/>
    </row>
    <row r="159" spans="1:11" ht="15.75" customHeight="1">
      <c r="A159" s="73" t="s">
        <v>1213</v>
      </c>
      <c r="B159" s="147" t="s">
        <v>1214</v>
      </c>
      <c r="C159" s="75"/>
      <c r="D159" s="85">
        <v>0.05</v>
      </c>
      <c r="E159" s="76"/>
      <c r="F159" s="76"/>
      <c r="G159" s="262"/>
      <c r="H159" s="75"/>
      <c r="I159" s="75"/>
      <c r="J159" s="75"/>
      <c r="K159" s="106"/>
    </row>
    <row r="160" spans="1:11" ht="15.75" customHeight="1">
      <c r="A160" s="73" t="s">
        <v>1215</v>
      </c>
      <c r="B160" s="75"/>
      <c r="C160" s="75"/>
      <c r="D160" s="85">
        <v>0.1</v>
      </c>
      <c r="E160" s="76"/>
      <c r="F160" s="76"/>
      <c r="G160" s="262"/>
      <c r="H160" s="75"/>
      <c r="I160" s="75"/>
      <c r="J160" s="75"/>
      <c r="K160" s="106"/>
    </row>
    <row r="161" spans="1:11" ht="15.75" customHeight="1">
      <c r="A161" s="176" t="s">
        <v>229</v>
      </c>
      <c r="B161" s="75"/>
      <c r="C161" s="75"/>
      <c r="D161" s="85" t="s">
        <v>1065</v>
      </c>
      <c r="E161" s="76"/>
      <c r="F161" s="76"/>
      <c r="G161" s="262"/>
      <c r="H161" s="75"/>
      <c r="I161" s="75"/>
      <c r="J161" s="75"/>
      <c r="K161" s="106">
        <v>133000</v>
      </c>
    </row>
    <row r="162" spans="1:11" ht="15.75" customHeight="1">
      <c r="A162" s="73" t="s">
        <v>1216</v>
      </c>
      <c r="B162" s="75" t="s">
        <v>1094</v>
      </c>
      <c r="C162" s="75" t="s">
        <v>1124</v>
      </c>
      <c r="D162" s="85"/>
      <c r="E162" s="76"/>
      <c r="F162" s="76"/>
      <c r="G162" s="262">
        <v>644</v>
      </c>
      <c r="H162" s="75"/>
      <c r="I162" s="75"/>
      <c r="J162" s="75"/>
      <c r="K162" s="106"/>
    </row>
    <row r="163" spans="1:11" ht="15.75" customHeight="1">
      <c r="A163" s="73" t="s">
        <v>1217</v>
      </c>
      <c r="B163" s="75" t="s">
        <v>1094</v>
      </c>
      <c r="C163" s="75" t="s">
        <v>1124</v>
      </c>
      <c r="D163" s="85"/>
      <c r="E163" s="76"/>
      <c r="F163" s="76"/>
      <c r="G163" s="262">
        <v>1078</v>
      </c>
      <c r="H163" s="75"/>
      <c r="I163" s="75"/>
      <c r="J163" s="75"/>
      <c r="K163" s="106"/>
    </row>
    <row r="164" spans="1:11" ht="15.75" customHeight="1">
      <c r="A164" s="73" t="s">
        <v>1218</v>
      </c>
      <c r="B164" s="75" t="s">
        <v>1094</v>
      </c>
      <c r="C164" s="75" t="s">
        <v>1124</v>
      </c>
      <c r="D164" s="85"/>
      <c r="E164" s="76"/>
      <c r="F164" s="76"/>
      <c r="G164" s="262">
        <v>644</v>
      </c>
      <c r="H164" s="75"/>
      <c r="I164" s="75"/>
      <c r="J164" s="75"/>
      <c r="K164" s="106"/>
    </row>
    <row r="165" spans="1:11" ht="15.75" customHeight="1">
      <c r="A165" s="73" t="s">
        <v>1219</v>
      </c>
      <c r="B165" s="75" t="s">
        <v>1094</v>
      </c>
      <c r="C165" s="75" t="s">
        <v>1124</v>
      </c>
      <c r="D165" s="85"/>
      <c r="E165" s="76"/>
      <c r="F165" s="76"/>
      <c r="G165" s="262">
        <v>840</v>
      </c>
      <c r="H165" s="75"/>
      <c r="I165" s="75"/>
      <c r="J165" s="75"/>
      <c r="K165" s="106"/>
    </row>
    <row r="166" spans="1:11" ht="15.75" customHeight="1">
      <c r="A166" s="73" t="s">
        <v>1220</v>
      </c>
      <c r="B166" s="75" t="s">
        <v>1094</v>
      </c>
      <c r="C166" s="75" t="s">
        <v>1124</v>
      </c>
      <c r="D166" s="85"/>
      <c r="E166" s="76"/>
      <c r="F166" s="76"/>
      <c r="G166" s="262">
        <v>616</v>
      </c>
      <c r="H166" s="75"/>
      <c r="I166" s="75"/>
      <c r="J166" s="75"/>
      <c r="K166" s="106"/>
    </row>
    <row r="167" spans="1:11" ht="15.75" customHeight="1">
      <c r="A167" s="176" t="s">
        <v>1221</v>
      </c>
      <c r="B167" s="75"/>
      <c r="C167" s="75"/>
      <c r="D167" s="85" t="s">
        <v>1069</v>
      </c>
      <c r="E167" s="76"/>
      <c r="F167" s="76"/>
      <c r="G167" s="262"/>
      <c r="H167" s="75"/>
      <c r="I167" s="75"/>
      <c r="J167" s="75"/>
      <c r="K167" s="106">
        <v>0</v>
      </c>
    </row>
    <row r="168" spans="1:11" ht="15.75" customHeight="1">
      <c r="A168" s="73" t="s">
        <v>1222</v>
      </c>
      <c r="B168" s="75" t="s">
        <v>1223</v>
      </c>
      <c r="C168" s="75" t="s">
        <v>125</v>
      </c>
      <c r="D168" s="85">
        <v>0.08</v>
      </c>
      <c r="E168" s="76"/>
      <c r="F168" s="76"/>
      <c r="G168" s="262"/>
      <c r="H168" s="75"/>
      <c r="I168" s="75"/>
      <c r="J168" s="75"/>
      <c r="K168" s="106"/>
    </row>
    <row r="169" spans="1:11" ht="15.75" customHeight="1">
      <c r="A169" s="73" t="s">
        <v>1224</v>
      </c>
      <c r="B169" s="147" t="s">
        <v>1225</v>
      </c>
      <c r="C169" s="75" t="s">
        <v>1226</v>
      </c>
      <c r="D169" s="85"/>
      <c r="E169" s="76"/>
      <c r="F169" s="76"/>
      <c r="G169" s="262">
        <v>319</v>
      </c>
      <c r="H169" s="75"/>
      <c r="I169" s="75"/>
      <c r="J169" s="75"/>
      <c r="K169" s="106"/>
    </row>
    <row r="170" spans="1:11" ht="15.75" customHeight="1">
      <c r="A170" s="73" t="s">
        <v>1227</v>
      </c>
      <c r="B170" s="75" t="s">
        <v>1228</v>
      </c>
      <c r="C170" s="75" t="s">
        <v>1124</v>
      </c>
      <c r="D170" s="85"/>
      <c r="E170" s="76"/>
      <c r="F170" s="76"/>
      <c r="G170" s="262">
        <v>90</v>
      </c>
      <c r="H170" s="75"/>
      <c r="I170" s="75"/>
      <c r="J170" s="75"/>
      <c r="K170" s="106"/>
    </row>
    <row r="171" spans="1:11" ht="15.75" customHeight="1">
      <c r="A171" s="73" t="s">
        <v>1229</v>
      </c>
      <c r="B171" s="75" t="s">
        <v>1230</v>
      </c>
      <c r="C171" s="75" t="s">
        <v>1124</v>
      </c>
      <c r="D171" s="85">
        <v>0.05</v>
      </c>
      <c r="E171" s="76"/>
      <c r="F171" s="76"/>
      <c r="G171" s="262"/>
      <c r="H171" s="75"/>
      <c r="I171" s="75"/>
      <c r="J171" s="75"/>
      <c r="K171" s="106"/>
    </row>
    <row r="172" spans="1:11" ht="15.75" customHeight="1">
      <c r="A172" s="176" t="s">
        <v>370</v>
      </c>
      <c r="B172" s="75"/>
      <c r="C172" s="75"/>
      <c r="D172" s="85" t="s">
        <v>1065</v>
      </c>
      <c r="E172" s="76"/>
      <c r="F172" s="76"/>
      <c r="G172" s="262"/>
      <c r="H172" s="75"/>
      <c r="I172" s="75"/>
      <c r="J172" s="75"/>
      <c r="K172" s="106">
        <v>56000</v>
      </c>
    </row>
    <row r="173" spans="1:11" ht="15.75" customHeight="1">
      <c r="A173" s="73" t="s">
        <v>1231</v>
      </c>
      <c r="B173" s="75"/>
      <c r="C173" s="75"/>
      <c r="D173" s="85"/>
      <c r="E173" s="76"/>
      <c r="F173" s="76"/>
      <c r="G173" s="262"/>
      <c r="H173" s="75"/>
      <c r="I173" s="75"/>
      <c r="J173" s="75"/>
      <c r="K173" s="106"/>
    </row>
    <row r="174" spans="1:11" ht="15.75" customHeight="1">
      <c r="A174" s="73" t="s">
        <v>1232</v>
      </c>
      <c r="B174" s="75" t="s">
        <v>1233</v>
      </c>
      <c r="C174" s="75"/>
      <c r="D174" s="85"/>
      <c r="E174" s="76"/>
      <c r="F174" s="76"/>
      <c r="G174" s="262">
        <v>319</v>
      </c>
      <c r="H174" s="75"/>
      <c r="I174" s="75"/>
      <c r="J174" s="75"/>
      <c r="K174" s="106"/>
    </row>
    <row r="175" spans="1:11" ht="15.75" customHeight="1">
      <c r="A175" s="263"/>
      <c r="B175" s="75" t="s">
        <v>1234</v>
      </c>
      <c r="C175" s="75"/>
      <c r="D175" s="85"/>
      <c r="E175" s="76"/>
      <c r="F175" s="76"/>
      <c r="G175" s="262">
        <v>10</v>
      </c>
      <c r="H175" s="75"/>
      <c r="I175" s="75"/>
      <c r="J175" s="75"/>
      <c r="K175" s="106"/>
    </row>
    <row r="176" spans="1:11" ht="15.75" customHeight="1">
      <c r="A176" s="73" t="s">
        <v>1232</v>
      </c>
      <c r="B176" s="75" t="s">
        <v>1235</v>
      </c>
      <c r="C176" s="75"/>
      <c r="D176" s="85"/>
      <c r="E176" s="76"/>
      <c r="F176" s="76"/>
      <c r="G176" s="262">
        <v>595</v>
      </c>
      <c r="H176" s="75"/>
      <c r="I176" s="75"/>
      <c r="J176" s="75"/>
      <c r="K176" s="106"/>
    </row>
    <row r="177" spans="1:11" ht="15.75" customHeight="1">
      <c r="A177" s="73"/>
      <c r="B177" s="75" t="s">
        <v>1234</v>
      </c>
      <c r="C177" s="75"/>
      <c r="D177" s="85"/>
      <c r="E177" s="76"/>
      <c r="F177" s="76"/>
      <c r="G177" s="262">
        <v>13</v>
      </c>
      <c r="H177" s="75"/>
      <c r="I177" s="75"/>
      <c r="J177" s="75"/>
      <c r="K177" s="106"/>
    </row>
    <row r="178" spans="1:11" ht="15.75" customHeight="1">
      <c r="A178" s="73" t="s">
        <v>1236</v>
      </c>
      <c r="B178" s="75" t="s">
        <v>1094</v>
      </c>
      <c r="C178" s="75" t="s">
        <v>156</v>
      </c>
      <c r="D178" s="85"/>
      <c r="E178" s="76"/>
      <c r="F178" s="76"/>
      <c r="G178" s="262">
        <v>41</v>
      </c>
      <c r="H178" s="75"/>
      <c r="I178" s="75"/>
      <c r="J178" s="75"/>
      <c r="K178" s="106"/>
    </row>
    <row r="179" spans="1:11" ht="15.75" customHeight="1">
      <c r="A179" s="73" t="s">
        <v>1237</v>
      </c>
      <c r="B179" s="75" t="s">
        <v>1094</v>
      </c>
      <c r="C179" s="75" t="s">
        <v>1238</v>
      </c>
      <c r="D179" s="85"/>
      <c r="E179" s="76"/>
      <c r="F179" s="76"/>
      <c r="G179" s="262">
        <v>41</v>
      </c>
      <c r="H179" s="75"/>
      <c r="I179" s="75"/>
      <c r="J179" s="75"/>
      <c r="K179" s="106"/>
    </row>
    <row r="180" spans="1:11" ht="15.75" customHeight="1">
      <c r="A180" s="73" t="s">
        <v>1239</v>
      </c>
      <c r="B180" s="75" t="s">
        <v>1240</v>
      </c>
      <c r="C180" s="75" t="s">
        <v>125</v>
      </c>
      <c r="D180" s="85"/>
      <c r="E180" s="76"/>
      <c r="F180" s="76"/>
      <c r="G180" s="262">
        <v>41</v>
      </c>
      <c r="H180" s="75"/>
      <c r="I180" s="75"/>
      <c r="J180" s="75"/>
      <c r="K180" s="106"/>
    </row>
    <row r="181" spans="1:11" ht="15.75" customHeight="1">
      <c r="A181" s="73" t="s">
        <v>1241</v>
      </c>
      <c r="B181" s="75"/>
      <c r="C181" s="75"/>
      <c r="D181" s="85"/>
      <c r="E181" s="76"/>
      <c r="F181" s="76"/>
      <c r="G181" s="262"/>
      <c r="H181" s="75"/>
      <c r="I181" s="75"/>
      <c r="J181" s="75"/>
      <c r="K181" s="106"/>
    </row>
    <row r="182" spans="1:11" ht="15.75" customHeight="1">
      <c r="A182" s="73"/>
      <c r="B182" s="147" t="s">
        <v>1242</v>
      </c>
      <c r="C182" s="147" t="s">
        <v>1243</v>
      </c>
      <c r="D182" s="85"/>
      <c r="E182" s="76"/>
      <c r="F182" s="76"/>
      <c r="G182" s="262">
        <v>994</v>
      </c>
      <c r="H182" s="75"/>
      <c r="I182" s="75"/>
      <c r="J182" s="75"/>
      <c r="K182" s="106"/>
    </row>
    <row r="183" spans="1:11" ht="15.75" customHeight="1">
      <c r="A183" s="67" t="s">
        <v>133</v>
      </c>
      <c r="B183" s="188"/>
      <c r="C183" s="188"/>
      <c r="D183" s="212"/>
      <c r="E183" s="212"/>
      <c r="F183" s="212"/>
      <c r="G183" s="188"/>
      <c r="H183" s="188"/>
      <c r="I183" s="188"/>
      <c r="J183" s="188"/>
      <c r="K183" s="105">
        <f>SUM(K184)</f>
        <v>0</v>
      </c>
    </row>
    <row r="184" spans="1:11" ht="15.75" customHeight="1">
      <c r="A184" s="110"/>
      <c r="B184" s="75"/>
      <c r="C184" s="75"/>
      <c r="D184" s="76"/>
      <c r="E184" s="76"/>
      <c r="F184" s="76"/>
      <c r="G184" s="75"/>
      <c r="H184" s="75"/>
      <c r="I184" s="75"/>
      <c r="J184" s="75"/>
      <c r="K184" s="106"/>
    </row>
    <row r="185" spans="1:11" ht="15.75" customHeight="1">
      <c r="A185" s="67" t="s">
        <v>134</v>
      </c>
      <c r="B185" s="188"/>
      <c r="C185" s="188"/>
      <c r="D185" s="212"/>
      <c r="E185" s="212"/>
      <c r="F185" s="212"/>
      <c r="G185" s="188"/>
      <c r="H185" s="188"/>
      <c r="I185" s="188"/>
      <c r="J185" s="188"/>
      <c r="K185" s="105">
        <f>SUM(K186:K195)</f>
        <v>448000</v>
      </c>
    </row>
    <row r="186" spans="1:11" ht="15.75" customHeight="1">
      <c r="A186" s="176" t="s">
        <v>1244</v>
      </c>
      <c r="B186" s="75"/>
      <c r="C186" s="75" t="s">
        <v>1145</v>
      </c>
      <c r="D186" s="253" t="s">
        <v>1069</v>
      </c>
      <c r="E186" s="76"/>
      <c r="F186" s="76"/>
      <c r="G186" s="264"/>
      <c r="H186" s="75"/>
      <c r="I186" s="75"/>
      <c r="J186" s="75"/>
      <c r="K186" s="106">
        <v>448000</v>
      </c>
    </row>
    <row r="187" spans="1:11" ht="15.75" customHeight="1">
      <c r="A187" s="176" t="s">
        <v>1245</v>
      </c>
      <c r="B187" s="75"/>
      <c r="C187" s="75"/>
      <c r="D187" s="253"/>
      <c r="E187" s="76"/>
      <c r="F187" s="76"/>
      <c r="G187" s="264"/>
      <c r="H187" s="75"/>
      <c r="I187" s="75"/>
      <c r="J187" s="75"/>
      <c r="K187" s="106"/>
    </row>
    <row r="188" spans="1:11" ht="15.75" customHeight="1">
      <c r="A188" s="73" t="s">
        <v>1246</v>
      </c>
      <c r="B188" s="75"/>
      <c r="C188" s="75"/>
      <c r="D188" s="253"/>
      <c r="E188" s="76"/>
      <c r="F188" s="76"/>
      <c r="G188" s="264"/>
      <c r="H188" s="75"/>
      <c r="I188" s="75"/>
      <c r="J188" s="75"/>
      <c r="K188" s="106"/>
    </row>
    <row r="189" spans="1:11" ht="15.75" customHeight="1">
      <c r="A189" s="73" t="s">
        <v>1247</v>
      </c>
      <c r="B189" s="75" t="s">
        <v>1248</v>
      </c>
      <c r="C189" s="75"/>
      <c r="D189" s="85">
        <v>0.1</v>
      </c>
      <c r="E189" s="76"/>
      <c r="F189" s="76"/>
      <c r="G189" s="264"/>
      <c r="H189" s="75"/>
      <c r="I189" s="75"/>
      <c r="J189" s="75"/>
      <c r="K189" s="106"/>
    </row>
    <row r="190" spans="1:11" ht="15.75" customHeight="1">
      <c r="A190" s="73" t="s">
        <v>1249</v>
      </c>
      <c r="B190" s="75" t="s">
        <v>1250</v>
      </c>
      <c r="C190" s="75"/>
      <c r="D190" s="85"/>
      <c r="E190" s="76"/>
      <c r="F190" s="76"/>
      <c r="G190" s="264"/>
      <c r="H190" s="75"/>
      <c r="I190" s="75"/>
      <c r="J190" s="75"/>
      <c r="K190" s="106"/>
    </row>
    <row r="191" spans="1:11" ht="15.75" customHeight="1">
      <c r="A191" s="73"/>
      <c r="B191" s="75" t="s">
        <v>1251</v>
      </c>
      <c r="C191" s="75"/>
      <c r="D191" s="85"/>
      <c r="E191" s="76"/>
      <c r="F191" s="76"/>
      <c r="G191" s="264"/>
      <c r="H191" s="75"/>
      <c r="I191" s="75"/>
      <c r="J191" s="75"/>
      <c r="K191" s="106"/>
    </row>
    <row r="192" spans="1:11" ht="15.75" customHeight="1">
      <c r="A192" s="73"/>
      <c r="B192" s="75" t="s">
        <v>1252</v>
      </c>
      <c r="C192" s="75"/>
      <c r="D192" s="85"/>
      <c r="E192" s="76"/>
      <c r="F192" s="76"/>
      <c r="G192" s="264"/>
      <c r="H192" s="75"/>
      <c r="I192" s="75"/>
      <c r="J192" s="75"/>
      <c r="K192" s="106"/>
    </row>
    <row r="193" spans="1:26" ht="15.75" customHeight="1">
      <c r="A193" s="73" t="s">
        <v>1253</v>
      </c>
      <c r="B193" s="75" t="s">
        <v>1254</v>
      </c>
      <c r="C193" s="75"/>
      <c r="D193" s="85"/>
      <c r="E193" s="76"/>
      <c r="F193" s="76"/>
      <c r="G193" s="264"/>
      <c r="H193" s="75"/>
      <c r="I193" s="75"/>
      <c r="J193" s="75"/>
      <c r="K193" s="106"/>
    </row>
    <row r="194" spans="1:26" ht="15.75" customHeight="1">
      <c r="A194" s="73"/>
      <c r="B194" s="75" t="s">
        <v>1255</v>
      </c>
      <c r="C194" s="75"/>
      <c r="D194" s="85"/>
      <c r="E194" s="76"/>
      <c r="F194" s="76"/>
      <c r="G194" s="264"/>
      <c r="H194" s="75"/>
      <c r="I194" s="75"/>
      <c r="J194" s="75"/>
      <c r="K194" s="106"/>
    </row>
    <row r="195" spans="1:26" ht="15.75" customHeight="1">
      <c r="A195" s="73"/>
      <c r="B195" s="75" t="s">
        <v>1256</v>
      </c>
      <c r="C195" s="75"/>
      <c r="D195" s="85">
        <v>0.2</v>
      </c>
      <c r="E195" s="76"/>
      <c r="F195" s="76"/>
      <c r="G195" s="264"/>
      <c r="H195" s="75"/>
      <c r="I195" s="75"/>
      <c r="J195" s="75"/>
      <c r="K195" s="106"/>
    </row>
    <row r="196" spans="1:26" ht="15.75" customHeight="1">
      <c r="A196" s="67" t="s">
        <v>135</v>
      </c>
      <c r="B196" s="188"/>
      <c r="C196" s="188"/>
      <c r="D196" s="212"/>
      <c r="E196" s="212"/>
      <c r="F196" s="212"/>
      <c r="G196" s="188"/>
      <c r="H196" s="188"/>
      <c r="I196" s="188"/>
      <c r="J196" s="188"/>
      <c r="K196" s="105">
        <f>SUM(K197)</f>
        <v>0</v>
      </c>
    </row>
    <row r="197" spans="1:26" ht="15.75" customHeight="1">
      <c r="A197" s="73"/>
      <c r="B197" s="75"/>
      <c r="C197" s="75"/>
      <c r="D197" s="76"/>
      <c r="E197" s="76"/>
      <c r="F197" s="76"/>
      <c r="G197" s="75"/>
      <c r="H197" s="75"/>
      <c r="I197" s="75"/>
      <c r="J197" s="75"/>
      <c r="K197" s="106"/>
    </row>
    <row r="198" spans="1:26" ht="15.75" customHeight="1">
      <c r="A198" s="67" t="s">
        <v>136</v>
      </c>
      <c r="B198" s="188"/>
      <c r="C198" s="188"/>
      <c r="D198" s="212"/>
      <c r="E198" s="212"/>
      <c r="F198" s="212"/>
      <c r="G198" s="188"/>
      <c r="H198" s="188"/>
      <c r="I198" s="188"/>
      <c r="J198" s="188"/>
      <c r="K198" s="105">
        <f>+SUM(K199:K202)</f>
        <v>5082000</v>
      </c>
    </row>
    <row r="199" spans="1:26" ht="15.75" customHeight="1">
      <c r="A199" s="263" t="s">
        <v>1257</v>
      </c>
      <c r="B199" s="147" t="s">
        <v>1258</v>
      </c>
      <c r="C199" s="75" t="s">
        <v>125</v>
      </c>
      <c r="D199" s="85" t="s">
        <v>1259</v>
      </c>
      <c r="E199" s="76"/>
      <c r="F199" s="76"/>
      <c r="G199" s="75"/>
      <c r="H199" s="75"/>
      <c r="I199" s="75"/>
      <c r="J199" s="75"/>
      <c r="K199" s="106">
        <v>2240000</v>
      </c>
    </row>
    <row r="200" spans="1:26" ht="15.75" customHeight="1">
      <c r="A200" s="263" t="s">
        <v>700</v>
      </c>
      <c r="B200" s="75"/>
      <c r="C200" s="75" t="s">
        <v>1260</v>
      </c>
      <c r="D200" s="85"/>
      <c r="E200" s="76"/>
      <c r="F200" s="76"/>
      <c r="G200" s="75"/>
      <c r="H200" s="75"/>
      <c r="I200" s="75"/>
      <c r="J200" s="75"/>
      <c r="K200" s="106">
        <v>1302000</v>
      </c>
    </row>
    <row r="201" spans="1:26" ht="15.75" customHeight="1">
      <c r="A201" s="263" t="s">
        <v>1261</v>
      </c>
      <c r="B201" s="75" t="s">
        <v>1262</v>
      </c>
      <c r="C201" s="75" t="s">
        <v>125</v>
      </c>
      <c r="D201" s="85"/>
      <c r="E201" s="76"/>
      <c r="F201" s="76"/>
      <c r="G201" s="75"/>
      <c r="H201" s="75"/>
      <c r="I201" s="75"/>
      <c r="J201" s="75"/>
      <c r="K201" s="106">
        <v>770000</v>
      </c>
    </row>
    <row r="202" spans="1:26" ht="15.75" customHeight="1">
      <c r="A202" s="263" t="s">
        <v>1263</v>
      </c>
      <c r="B202" s="147" t="s">
        <v>1258</v>
      </c>
      <c r="C202" s="75" t="s">
        <v>125</v>
      </c>
      <c r="D202" s="85" t="s">
        <v>1259</v>
      </c>
      <c r="E202" s="76"/>
      <c r="F202" s="76"/>
      <c r="G202" s="75"/>
      <c r="H202" s="75"/>
      <c r="I202" s="75"/>
      <c r="J202" s="75"/>
      <c r="K202" s="106">
        <f>770000</f>
        <v>770000</v>
      </c>
    </row>
    <row r="203" spans="1:26" ht="15.75" customHeight="1">
      <c r="A203" s="112"/>
      <c r="B203" s="113"/>
      <c r="C203" s="113"/>
      <c r="D203" s="76"/>
      <c r="E203" s="76"/>
      <c r="F203" s="76"/>
      <c r="G203" s="113"/>
      <c r="H203" s="113"/>
      <c r="I203" s="113"/>
      <c r="J203" s="113"/>
      <c r="K203" s="216"/>
    </row>
    <row r="204" spans="1:26" ht="15.75" customHeight="1">
      <c r="A204" s="243" t="s">
        <v>137</v>
      </c>
      <c r="B204" s="244"/>
      <c r="C204" s="244"/>
      <c r="D204" s="245"/>
      <c r="E204" s="245"/>
      <c r="F204" s="245"/>
      <c r="G204" s="244"/>
      <c r="H204" s="244"/>
      <c r="I204" s="244"/>
      <c r="J204" s="244"/>
      <c r="K204" s="246">
        <f>+K9+K11+K31+K33+K183+K185+K196+K198</f>
        <v>49422900</v>
      </c>
      <c r="L204" s="111"/>
      <c r="M204" s="111"/>
      <c r="N204" s="111"/>
      <c r="O204" s="111"/>
      <c r="P204" s="111"/>
      <c r="Q204" s="111"/>
      <c r="R204" s="111"/>
      <c r="S204" s="111"/>
      <c r="T204" s="111"/>
      <c r="U204" s="111"/>
      <c r="V204" s="111"/>
      <c r="W204" s="111"/>
      <c r="X204" s="111"/>
      <c r="Y204" s="111"/>
      <c r="Z204" s="111"/>
    </row>
    <row r="205" spans="1:26" ht="15.75" customHeight="1"/>
    <row r="206" spans="1:26" ht="15.75" customHeight="1">
      <c r="B206" s="126"/>
      <c r="C206" s="126"/>
      <c r="D206" s="126"/>
      <c r="E206" s="126"/>
      <c r="F206" s="126"/>
      <c r="G206" s="126"/>
      <c r="H206" s="126"/>
      <c r="I206" s="126"/>
      <c r="J206" s="126"/>
    </row>
    <row r="207" spans="1:26" ht="15.75" customHeight="1">
      <c r="B207" s="126"/>
      <c r="C207" s="126"/>
      <c r="D207" s="126"/>
      <c r="E207" s="126"/>
      <c r="F207" s="126"/>
      <c r="G207" s="126"/>
      <c r="H207" s="126"/>
      <c r="I207" s="126"/>
      <c r="J207" s="126"/>
    </row>
    <row r="208" spans="1:26" ht="15.75" customHeight="1">
      <c r="B208" s="126"/>
      <c r="C208" s="126"/>
      <c r="D208" s="126"/>
      <c r="E208" s="126"/>
      <c r="F208" s="126"/>
      <c r="G208" s="126"/>
      <c r="H208" s="126"/>
      <c r="I208" s="126"/>
      <c r="J208" s="126"/>
    </row>
    <row r="209" spans="2:10" ht="15.75" customHeight="1">
      <c r="B209" s="126"/>
      <c r="C209" s="126"/>
      <c r="D209" s="126"/>
      <c r="E209" s="126"/>
      <c r="F209" s="126"/>
      <c r="G209" s="126"/>
      <c r="H209" s="126"/>
      <c r="I209" s="126"/>
      <c r="J209" s="126"/>
    </row>
    <row r="210" spans="2:10" ht="15.75" customHeight="1">
      <c r="B210" s="126"/>
      <c r="C210" s="126"/>
      <c r="D210" s="126"/>
      <c r="E210" s="126"/>
      <c r="F210" s="126"/>
      <c r="G210" s="126"/>
      <c r="H210" s="126"/>
      <c r="I210" s="126"/>
      <c r="J210" s="126"/>
    </row>
    <row r="211" spans="2:10" ht="15.75" customHeight="1">
      <c r="B211" s="126"/>
      <c r="C211" s="126"/>
      <c r="D211" s="126"/>
      <c r="E211" s="126"/>
      <c r="F211" s="126"/>
      <c r="G211" s="126"/>
      <c r="H211" s="126"/>
      <c r="I211" s="126"/>
      <c r="J211" s="126"/>
    </row>
    <row r="212" spans="2:10" ht="15.75" customHeight="1">
      <c r="B212" s="126"/>
      <c r="C212" s="126"/>
      <c r="D212" s="126"/>
      <c r="E212" s="126"/>
      <c r="F212" s="126"/>
      <c r="G212" s="126"/>
      <c r="H212" s="126"/>
      <c r="I212" s="126"/>
      <c r="J212" s="126"/>
    </row>
    <row r="213" spans="2:10" ht="15.75" customHeight="1">
      <c r="B213" s="126"/>
      <c r="C213" s="126"/>
      <c r="D213" s="126"/>
      <c r="E213" s="126"/>
      <c r="F213" s="126"/>
      <c r="G213" s="126"/>
      <c r="H213" s="126"/>
      <c r="I213" s="126"/>
      <c r="J213" s="126"/>
    </row>
    <row r="214" spans="2:10" ht="15.75" customHeight="1">
      <c r="B214" s="126"/>
      <c r="C214" s="126"/>
      <c r="D214" s="126"/>
      <c r="E214" s="126"/>
      <c r="F214" s="126"/>
      <c r="G214" s="126"/>
      <c r="H214" s="126"/>
      <c r="I214" s="126"/>
      <c r="J214" s="126"/>
    </row>
    <row r="215" spans="2:10" ht="15.75" customHeight="1">
      <c r="B215" s="126"/>
      <c r="C215" s="126"/>
      <c r="D215" s="126"/>
      <c r="E215" s="126"/>
      <c r="F215" s="126"/>
      <c r="G215" s="126"/>
      <c r="H215" s="126"/>
      <c r="I215" s="126"/>
      <c r="J215" s="126"/>
    </row>
    <row r="216" spans="2:10" ht="15.75" customHeight="1">
      <c r="B216" s="126"/>
      <c r="C216" s="126"/>
      <c r="D216" s="126"/>
      <c r="E216" s="126"/>
      <c r="F216" s="126"/>
      <c r="G216" s="126"/>
      <c r="H216" s="126"/>
      <c r="I216" s="126"/>
      <c r="J216" s="126"/>
    </row>
    <row r="217" spans="2:10" ht="15.75" customHeight="1">
      <c r="B217" s="126"/>
      <c r="C217" s="126"/>
      <c r="D217" s="126"/>
      <c r="E217" s="126"/>
      <c r="F217" s="126"/>
      <c r="G217" s="126"/>
      <c r="H217" s="126"/>
      <c r="I217" s="126"/>
      <c r="J217" s="126"/>
    </row>
    <row r="218" spans="2:10" ht="15.75" customHeight="1">
      <c r="B218" s="126"/>
      <c r="C218" s="126"/>
      <c r="D218" s="126"/>
      <c r="E218" s="126"/>
      <c r="F218" s="126"/>
      <c r="G218" s="126"/>
      <c r="H218" s="126"/>
      <c r="I218" s="126"/>
      <c r="J218" s="126"/>
    </row>
    <row r="219" spans="2:10" ht="15.75" customHeight="1">
      <c r="B219" s="126"/>
      <c r="C219" s="126"/>
      <c r="D219" s="126"/>
      <c r="E219" s="126"/>
      <c r="F219" s="126"/>
      <c r="G219" s="126"/>
      <c r="H219" s="126"/>
      <c r="I219" s="126"/>
      <c r="J219" s="126"/>
    </row>
    <row r="220" spans="2:10" ht="15.75" customHeight="1">
      <c r="B220" s="126"/>
      <c r="C220" s="126"/>
      <c r="D220" s="126"/>
      <c r="E220" s="126"/>
      <c r="F220" s="126"/>
      <c r="G220" s="126"/>
      <c r="H220" s="126"/>
      <c r="I220" s="126"/>
      <c r="J220" s="126"/>
    </row>
    <row r="221" spans="2:10" ht="15.75" customHeight="1">
      <c r="B221" s="126"/>
      <c r="C221" s="126"/>
      <c r="D221" s="126"/>
      <c r="E221" s="126"/>
      <c r="F221" s="126"/>
      <c r="G221" s="126"/>
      <c r="H221" s="126"/>
      <c r="I221" s="126"/>
      <c r="J221" s="126"/>
    </row>
    <row r="222" spans="2:10" ht="15.75" customHeight="1">
      <c r="B222" s="126"/>
      <c r="C222" s="126"/>
      <c r="D222" s="126"/>
      <c r="E222" s="126"/>
      <c r="F222" s="126"/>
      <c r="G222" s="126"/>
      <c r="H222" s="126"/>
      <c r="I222" s="126"/>
      <c r="J222" s="126"/>
    </row>
    <row r="223" spans="2:10" ht="15.75" customHeight="1">
      <c r="B223" s="126"/>
      <c r="C223" s="126"/>
      <c r="D223" s="126"/>
      <c r="E223" s="126"/>
      <c r="F223" s="126"/>
      <c r="G223" s="126"/>
      <c r="H223" s="126"/>
      <c r="I223" s="126"/>
      <c r="J223" s="126"/>
    </row>
    <row r="224" spans="2:10" ht="15.75" customHeight="1">
      <c r="B224" s="126"/>
      <c r="C224" s="126"/>
      <c r="D224" s="126"/>
      <c r="E224" s="126"/>
      <c r="F224" s="126"/>
      <c r="G224" s="126"/>
      <c r="H224" s="126"/>
      <c r="I224" s="126"/>
      <c r="J224" s="126"/>
    </row>
    <row r="225" spans="2:10" ht="15.75" customHeight="1">
      <c r="B225" s="126"/>
      <c r="C225" s="126"/>
      <c r="D225" s="126"/>
      <c r="E225" s="126"/>
      <c r="F225" s="126"/>
      <c r="G225" s="126"/>
      <c r="H225" s="126"/>
      <c r="I225" s="126"/>
      <c r="J225" s="126"/>
    </row>
    <row r="226" spans="2:10" ht="15.75" customHeight="1">
      <c r="B226" s="126"/>
      <c r="C226" s="126"/>
      <c r="D226" s="126"/>
      <c r="E226" s="126"/>
      <c r="F226" s="126"/>
      <c r="G226" s="126"/>
      <c r="H226" s="126"/>
      <c r="I226" s="126"/>
      <c r="J226" s="126"/>
    </row>
    <row r="227" spans="2:10" ht="15.75" customHeight="1">
      <c r="B227" s="126"/>
      <c r="C227" s="126"/>
      <c r="D227" s="126"/>
      <c r="E227" s="126"/>
      <c r="F227" s="126"/>
      <c r="G227" s="126"/>
      <c r="H227" s="126"/>
      <c r="I227" s="126"/>
      <c r="J227" s="126"/>
    </row>
    <row r="228" spans="2:10" ht="15.75" customHeight="1">
      <c r="B228" s="126"/>
      <c r="C228" s="126"/>
      <c r="D228" s="126"/>
      <c r="E228" s="126"/>
      <c r="F228" s="126"/>
      <c r="G228" s="126"/>
      <c r="H228" s="126"/>
      <c r="I228" s="126"/>
      <c r="J228" s="126"/>
    </row>
    <row r="229" spans="2:10" ht="15.75" customHeight="1">
      <c r="B229" s="126"/>
      <c r="C229" s="126"/>
      <c r="D229" s="126"/>
      <c r="E229" s="126"/>
      <c r="F229" s="126"/>
      <c r="G229" s="126"/>
      <c r="H229" s="126"/>
      <c r="I229" s="126"/>
      <c r="J229" s="126"/>
    </row>
    <row r="230" spans="2:10" ht="15.75" customHeight="1">
      <c r="B230" s="126"/>
      <c r="C230" s="126"/>
      <c r="D230" s="126"/>
      <c r="E230" s="126"/>
      <c r="F230" s="126"/>
      <c r="G230" s="126"/>
      <c r="H230" s="126"/>
      <c r="I230" s="126"/>
      <c r="J230" s="126"/>
    </row>
    <row r="231" spans="2:10" ht="15.75" customHeight="1">
      <c r="B231" s="126"/>
      <c r="C231" s="126"/>
      <c r="D231" s="126"/>
      <c r="E231" s="126"/>
      <c r="F231" s="126"/>
      <c r="G231" s="126"/>
      <c r="H231" s="126"/>
      <c r="I231" s="126"/>
      <c r="J231" s="126"/>
    </row>
    <row r="232" spans="2:10" ht="15.75" customHeight="1">
      <c r="B232" s="126"/>
      <c r="C232" s="126"/>
      <c r="D232" s="126"/>
      <c r="E232" s="126"/>
      <c r="F232" s="126"/>
      <c r="G232" s="126"/>
      <c r="H232" s="126"/>
      <c r="I232" s="126"/>
      <c r="J232" s="126"/>
    </row>
    <row r="233" spans="2:10" ht="15.75" customHeight="1">
      <c r="B233" s="126"/>
      <c r="C233" s="126"/>
      <c r="D233" s="126"/>
      <c r="E233" s="126"/>
      <c r="F233" s="126"/>
      <c r="G233" s="126"/>
      <c r="H233" s="126"/>
      <c r="I233" s="126"/>
      <c r="J233" s="126"/>
    </row>
    <row r="234" spans="2:10" ht="15.75" customHeight="1">
      <c r="B234" s="126"/>
      <c r="C234" s="126"/>
      <c r="D234" s="126"/>
      <c r="E234" s="126"/>
      <c r="F234" s="126"/>
      <c r="G234" s="126"/>
      <c r="H234" s="126"/>
      <c r="I234" s="126"/>
      <c r="J234" s="126"/>
    </row>
    <row r="235" spans="2:10" ht="15.75" customHeight="1">
      <c r="B235" s="126"/>
      <c r="C235" s="126"/>
      <c r="D235" s="126"/>
      <c r="E235" s="126"/>
      <c r="F235" s="126"/>
      <c r="G235" s="126"/>
      <c r="H235" s="126"/>
      <c r="I235" s="126"/>
      <c r="J235" s="126"/>
    </row>
    <row r="236" spans="2:10" ht="15.75" customHeight="1">
      <c r="B236" s="126"/>
      <c r="C236" s="126"/>
      <c r="D236" s="126"/>
      <c r="E236" s="126"/>
      <c r="F236" s="126"/>
      <c r="G236" s="126"/>
      <c r="H236" s="126"/>
      <c r="I236" s="126"/>
      <c r="J236" s="126"/>
    </row>
    <row r="237" spans="2:10" ht="15.75" customHeight="1">
      <c r="B237" s="126"/>
      <c r="C237" s="126"/>
      <c r="D237" s="126"/>
      <c r="E237" s="126"/>
      <c r="F237" s="126"/>
      <c r="G237" s="126"/>
      <c r="H237" s="126"/>
      <c r="I237" s="126"/>
      <c r="J237" s="126"/>
    </row>
    <row r="238" spans="2:10" ht="15.75" customHeight="1">
      <c r="B238" s="126"/>
      <c r="C238" s="126"/>
      <c r="D238" s="126"/>
      <c r="E238" s="126"/>
      <c r="F238" s="126"/>
      <c r="G238" s="126"/>
      <c r="H238" s="126"/>
      <c r="I238" s="126"/>
      <c r="J238" s="126"/>
    </row>
    <row r="239" spans="2:10" ht="15.75" customHeight="1">
      <c r="B239" s="126"/>
      <c r="C239" s="126"/>
      <c r="D239" s="126"/>
      <c r="E239" s="126"/>
      <c r="F239" s="126"/>
      <c r="G239" s="126"/>
      <c r="H239" s="126"/>
      <c r="I239" s="126"/>
      <c r="J239" s="126"/>
    </row>
    <row r="240" spans="2:10" ht="15.75" customHeight="1">
      <c r="B240" s="126"/>
      <c r="C240" s="126"/>
      <c r="D240" s="126"/>
      <c r="E240" s="126"/>
      <c r="F240" s="126"/>
      <c r="G240" s="126"/>
      <c r="H240" s="126"/>
      <c r="I240" s="126"/>
      <c r="J240" s="126"/>
    </row>
    <row r="241" spans="2:10" ht="15.75" customHeight="1">
      <c r="B241" s="126"/>
      <c r="C241" s="126"/>
      <c r="D241" s="126"/>
      <c r="E241" s="126"/>
      <c r="F241" s="126"/>
      <c r="G241" s="126"/>
      <c r="H241" s="126"/>
      <c r="I241" s="126"/>
      <c r="J241" s="126"/>
    </row>
    <row r="242" spans="2:10" ht="15.75" customHeight="1">
      <c r="B242" s="126"/>
      <c r="C242" s="126"/>
      <c r="D242" s="126"/>
      <c r="E242" s="126"/>
      <c r="F242" s="126"/>
      <c r="G242" s="126"/>
      <c r="H242" s="126"/>
      <c r="I242" s="126"/>
      <c r="J242" s="126"/>
    </row>
    <row r="243" spans="2:10" ht="15.75" customHeight="1">
      <c r="B243" s="126"/>
      <c r="C243" s="126"/>
      <c r="D243" s="126"/>
      <c r="E243" s="126"/>
      <c r="F243" s="126"/>
      <c r="G243" s="126"/>
      <c r="H243" s="126"/>
      <c r="I243" s="126"/>
      <c r="J243" s="126"/>
    </row>
    <row r="244" spans="2:10" ht="15.75" customHeight="1">
      <c r="B244" s="126"/>
      <c r="C244" s="126"/>
      <c r="D244" s="126"/>
      <c r="E244" s="126"/>
      <c r="F244" s="126"/>
      <c r="G244" s="126"/>
      <c r="H244" s="126"/>
      <c r="I244" s="126"/>
      <c r="J244" s="126"/>
    </row>
    <row r="245" spans="2:10" ht="15.75" customHeight="1">
      <c r="B245" s="126"/>
      <c r="C245" s="126"/>
      <c r="D245" s="126"/>
      <c r="E245" s="126"/>
      <c r="F245" s="126"/>
      <c r="G245" s="126"/>
      <c r="H245" s="126"/>
      <c r="I245" s="126"/>
      <c r="J245" s="126"/>
    </row>
    <row r="246" spans="2:10" ht="15.75" customHeight="1">
      <c r="B246" s="126"/>
      <c r="C246" s="126"/>
      <c r="D246" s="126"/>
      <c r="E246" s="126"/>
      <c r="F246" s="126"/>
      <c r="G246" s="126"/>
      <c r="H246" s="126"/>
      <c r="I246" s="126"/>
      <c r="J246" s="126"/>
    </row>
    <row r="247" spans="2:10" ht="15.75" customHeight="1">
      <c r="B247" s="126"/>
      <c r="C247" s="126"/>
      <c r="D247" s="126"/>
      <c r="E247" s="126"/>
      <c r="F247" s="126"/>
      <c r="G247" s="126"/>
      <c r="H247" s="126"/>
      <c r="I247" s="126"/>
      <c r="J247" s="126"/>
    </row>
    <row r="248" spans="2:10" ht="15.75" customHeight="1">
      <c r="B248" s="126"/>
      <c r="C248" s="126"/>
      <c r="D248" s="126"/>
      <c r="E248" s="126"/>
      <c r="F248" s="126"/>
      <c r="G248" s="126"/>
      <c r="H248" s="126"/>
      <c r="I248" s="126"/>
      <c r="J248" s="126"/>
    </row>
    <row r="249" spans="2:10" ht="15.75" customHeight="1">
      <c r="B249" s="126"/>
      <c r="C249" s="126"/>
      <c r="D249" s="126"/>
      <c r="E249" s="126"/>
      <c r="F249" s="126"/>
      <c r="G249" s="126"/>
      <c r="H249" s="126"/>
      <c r="I249" s="126"/>
      <c r="J249" s="126"/>
    </row>
    <row r="250" spans="2:10" ht="15.75" customHeight="1">
      <c r="B250" s="126"/>
      <c r="C250" s="126"/>
      <c r="D250" s="126"/>
      <c r="E250" s="126"/>
      <c r="F250" s="126"/>
      <c r="G250" s="126"/>
      <c r="H250" s="126"/>
      <c r="I250" s="126"/>
      <c r="J250" s="126"/>
    </row>
    <row r="251" spans="2:10" ht="15.75" customHeight="1">
      <c r="B251" s="126"/>
      <c r="C251" s="126"/>
      <c r="D251" s="126"/>
      <c r="E251" s="126"/>
      <c r="F251" s="126"/>
      <c r="G251" s="126"/>
      <c r="H251" s="126"/>
      <c r="I251" s="126"/>
      <c r="J251" s="126"/>
    </row>
    <row r="252" spans="2:10" ht="15.75" customHeight="1">
      <c r="B252" s="126"/>
      <c r="C252" s="126"/>
      <c r="D252" s="126"/>
      <c r="E252" s="126"/>
      <c r="F252" s="126"/>
      <c r="G252" s="126"/>
      <c r="H252" s="126"/>
      <c r="I252" s="126"/>
      <c r="J252" s="126"/>
    </row>
    <row r="253" spans="2:10" ht="15.75" customHeight="1">
      <c r="B253" s="126"/>
      <c r="C253" s="126"/>
      <c r="D253" s="126"/>
      <c r="E253" s="126"/>
      <c r="F253" s="126"/>
      <c r="G253" s="126"/>
      <c r="H253" s="126"/>
      <c r="I253" s="126"/>
      <c r="J253" s="126"/>
    </row>
    <row r="254" spans="2:10" ht="15.75" customHeight="1">
      <c r="B254" s="126"/>
      <c r="C254" s="126"/>
      <c r="D254" s="126"/>
      <c r="E254" s="126"/>
      <c r="F254" s="126"/>
      <c r="G254" s="126"/>
      <c r="H254" s="126"/>
      <c r="I254" s="126"/>
      <c r="J254" s="126"/>
    </row>
    <row r="255" spans="2:10" ht="15.75" customHeight="1">
      <c r="B255" s="126"/>
      <c r="C255" s="126"/>
      <c r="D255" s="126"/>
      <c r="E255" s="126"/>
      <c r="F255" s="126"/>
      <c r="G255" s="126"/>
      <c r="H255" s="126"/>
      <c r="I255" s="126"/>
      <c r="J255" s="126"/>
    </row>
    <row r="256" spans="2:10" ht="15.75" customHeight="1">
      <c r="B256" s="126"/>
      <c r="C256" s="126"/>
      <c r="D256" s="126"/>
      <c r="E256" s="126"/>
      <c r="F256" s="126"/>
      <c r="G256" s="126"/>
      <c r="H256" s="126"/>
      <c r="I256" s="126"/>
      <c r="J256" s="126"/>
    </row>
    <row r="257" spans="2:10" ht="15.75" customHeight="1">
      <c r="B257" s="126"/>
      <c r="C257" s="126"/>
      <c r="D257" s="126"/>
      <c r="E257" s="126"/>
      <c r="F257" s="126"/>
      <c r="G257" s="126"/>
      <c r="H257" s="126"/>
      <c r="I257" s="126"/>
      <c r="J257" s="126"/>
    </row>
    <row r="258" spans="2:10" ht="15.75" customHeight="1">
      <c r="B258" s="126"/>
      <c r="C258" s="126"/>
      <c r="D258" s="126"/>
      <c r="E258" s="126"/>
      <c r="F258" s="126"/>
      <c r="G258" s="126"/>
      <c r="H258" s="126"/>
      <c r="I258" s="126"/>
      <c r="J258" s="126"/>
    </row>
    <row r="259" spans="2:10" ht="15.75" customHeight="1">
      <c r="B259" s="126"/>
      <c r="C259" s="126"/>
      <c r="D259" s="126"/>
      <c r="E259" s="126"/>
      <c r="F259" s="126"/>
      <c r="G259" s="126"/>
      <c r="H259" s="126"/>
      <c r="I259" s="126"/>
      <c r="J259" s="126"/>
    </row>
    <row r="260" spans="2:10" ht="15.75" customHeight="1">
      <c r="B260" s="126"/>
      <c r="C260" s="126"/>
      <c r="D260" s="126"/>
      <c r="E260" s="126"/>
      <c r="F260" s="126"/>
      <c r="G260" s="126"/>
      <c r="H260" s="126"/>
      <c r="I260" s="126"/>
      <c r="J260" s="126"/>
    </row>
    <row r="261" spans="2:10" ht="15.75" customHeight="1">
      <c r="B261" s="126"/>
      <c r="C261" s="126"/>
      <c r="D261" s="126"/>
      <c r="E261" s="126"/>
      <c r="F261" s="126"/>
      <c r="G261" s="126"/>
      <c r="H261" s="126"/>
      <c r="I261" s="126"/>
      <c r="J261" s="126"/>
    </row>
    <row r="262" spans="2:10" ht="15.75" customHeight="1">
      <c r="B262" s="126"/>
      <c r="C262" s="126"/>
      <c r="D262" s="126"/>
      <c r="E262" s="126"/>
      <c r="F262" s="126"/>
      <c r="G262" s="126"/>
      <c r="H262" s="126"/>
      <c r="I262" s="126"/>
      <c r="J262" s="126"/>
    </row>
    <row r="263" spans="2:10" ht="15.75" customHeight="1">
      <c r="B263" s="126"/>
      <c r="C263" s="126"/>
      <c r="D263" s="126"/>
      <c r="E263" s="126"/>
      <c r="F263" s="126"/>
      <c r="G263" s="126"/>
      <c r="H263" s="126"/>
      <c r="I263" s="126"/>
      <c r="J263" s="126"/>
    </row>
    <row r="264" spans="2:10" ht="15.75" customHeight="1">
      <c r="B264" s="126"/>
      <c r="C264" s="126"/>
      <c r="D264" s="126"/>
      <c r="E264" s="126"/>
      <c r="F264" s="126"/>
      <c r="G264" s="126"/>
      <c r="H264" s="126"/>
      <c r="I264" s="126"/>
      <c r="J264" s="126"/>
    </row>
    <row r="265" spans="2:10" ht="15.75" customHeight="1">
      <c r="B265" s="126"/>
      <c r="C265" s="126"/>
      <c r="D265" s="126"/>
      <c r="E265" s="126"/>
      <c r="F265" s="126"/>
      <c r="G265" s="126"/>
      <c r="H265" s="126"/>
      <c r="I265" s="126"/>
      <c r="J265" s="126"/>
    </row>
    <row r="266" spans="2:10" ht="15.75" customHeight="1">
      <c r="B266" s="126"/>
      <c r="C266" s="126"/>
      <c r="D266" s="126"/>
      <c r="E266" s="126"/>
      <c r="F266" s="126"/>
      <c r="G266" s="126"/>
      <c r="H266" s="126"/>
      <c r="I266" s="126"/>
      <c r="J266" s="126"/>
    </row>
    <row r="267" spans="2:10" ht="15.75" customHeight="1">
      <c r="B267" s="126"/>
      <c r="C267" s="126"/>
      <c r="D267" s="126"/>
      <c r="E267" s="126"/>
      <c r="F267" s="126"/>
      <c r="G267" s="126"/>
      <c r="H267" s="126"/>
      <c r="I267" s="126"/>
      <c r="J267" s="126"/>
    </row>
    <row r="268" spans="2:10" ht="15.75" customHeight="1">
      <c r="B268" s="126"/>
      <c r="C268" s="126"/>
      <c r="D268" s="126"/>
      <c r="E268" s="126"/>
      <c r="F268" s="126"/>
      <c r="G268" s="126"/>
      <c r="H268" s="126"/>
      <c r="I268" s="126"/>
      <c r="J268" s="126"/>
    </row>
    <row r="269" spans="2:10" ht="15.75" customHeight="1">
      <c r="B269" s="126"/>
      <c r="C269" s="126"/>
      <c r="D269" s="126"/>
      <c r="E269" s="126"/>
      <c r="F269" s="126"/>
      <c r="G269" s="126"/>
      <c r="H269" s="126"/>
      <c r="I269" s="126"/>
      <c r="J269" s="126"/>
    </row>
    <row r="270" spans="2:10" ht="15.75" customHeight="1">
      <c r="B270" s="126"/>
      <c r="C270" s="126"/>
      <c r="D270" s="126"/>
      <c r="E270" s="126"/>
      <c r="F270" s="126"/>
      <c r="G270" s="126"/>
      <c r="H270" s="126"/>
      <c r="I270" s="126"/>
      <c r="J270" s="126"/>
    </row>
    <row r="271" spans="2:10" ht="15.75" customHeight="1">
      <c r="B271" s="126"/>
      <c r="C271" s="126"/>
      <c r="D271" s="126"/>
      <c r="E271" s="126"/>
      <c r="F271" s="126"/>
      <c r="G271" s="126"/>
      <c r="H271" s="126"/>
      <c r="I271" s="126"/>
      <c r="J271" s="126"/>
    </row>
    <row r="272" spans="2:10" ht="15.75" customHeight="1">
      <c r="B272" s="126"/>
      <c r="C272" s="126"/>
      <c r="D272" s="126"/>
      <c r="E272" s="126"/>
      <c r="F272" s="126"/>
      <c r="G272" s="126"/>
      <c r="H272" s="126"/>
      <c r="I272" s="126"/>
      <c r="J272" s="126"/>
    </row>
    <row r="273" spans="2:10" ht="15.75" customHeight="1">
      <c r="B273" s="126"/>
      <c r="C273" s="126"/>
      <c r="D273" s="126"/>
      <c r="E273" s="126"/>
      <c r="F273" s="126"/>
      <c r="G273" s="126"/>
      <c r="H273" s="126"/>
      <c r="I273" s="126"/>
      <c r="J273" s="126"/>
    </row>
    <row r="274" spans="2:10" ht="15.75" customHeight="1">
      <c r="B274" s="126"/>
      <c r="C274" s="126"/>
      <c r="D274" s="126"/>
      <c r="E274" s="126"/>
      <c r="F274" s="126"/>
      <c r="G274" s="126"/>
      <c r="H274" s="126"/>
      <c r="I274" s="126"/>
      <c r="J274" s="126"/>
    </row>
    <row r="275" spans="2:10" ht="15.75" customHeight="1">
      <c r="B275" s="126"/>
      <c r="C275" s="126"/>
      <c r="D275" s="126"/>
      <c r="E275" s="126"/>
      <c r="F275" s="126"/>
      <c r="G275" s="126"/>
      <c r="H275" s="126"/>
      <c r="I275" s="126"/>
      <c r="J275" s="126"/>
    </row>
    <row r="276" spans="2:10" ht="15.75" customHeight="1">
      <c r="B276" s="126"/>
      <c r="C276" s="126"/>
      <c r="D276" s="126"/>
      <c r="E276" s="126"/>
      <c r="F276" s="126"/>
      <c r="G276" s="126"/>
      <c r="H276" s="126"/>
      <c r="I276" s="126"/>
      <c r="J276" s="126"/>
    </row>
    <row r="277" spans="2:10" ht="15.75" customHeight="1">
      <c r="B277" s="126"/>
      <c r="C277" s="126"/>
      <c r="D277" s="126"/>
      <c r="E277" s="126"/>
      <c r="F277" s="126"/>
      <c r="G277" s="126"/>
      <c r="H277" s="126"/>
      <c r="I277" s="126"/>
      <c r="J277" s="126"/>
    </row>
    <row r="278" spans="2:10" ht="15.75" customHeight="1">
      <c r="B278" s="126"/>
      <c r="C278" s="126"/>
      <c r="D278" s="126"/>
      <c r="E278" s="126"/>
      <c r="F278" s="126"/>
      <c r="G278" s="126"/>
      <c r="H278" s="126"/>
      <c r="I278" s="126"/>
      <c r="J278" s="126"/>
    </row>
    <row r="279" spans="2:10" ht="15.75" customHeight="1">
      <c r="B279" s="126"/>
      <c r="C279" s="126"/>
      <c r="D279" s="126"/>
      <c r="E279" s="126"/>
      <c r="F279" s="126"/>
      <c r="G279" s="126"/>
      <c r="H279" s="126"/>
      <c r="I279" s="126"/>
      <c r="J279" s="126"/>
    </row>
    <row r="280" spans="2:10" ht="15.75" customHeight="1">
      <c r="B280" s="126"/>
      <c r="C280" s="126"/>
      <c r="D280" s="126"/>
      <c r="E280" s="126"/>
      <c r="F280" s="126"/>
      <c r="G280" s="126"/>
      <c r="H280" s="126"/>
      <c r="I280" s="126"/>
      <c r="J280" s="126"/>
    </row>
    <row r="281" spans="2:10" ht="15.75" customHeight="1">
      <c r="B281" s="126"/>
      <c r="C281" s="126"/>
      <c r="D281" s="126"/>
      <c r="E281" s="126"/>
      <c r="F281" s="126"/>
      <c r="G281" s="126"/>
      <c r="H281" s="126"/>
      <c r="I281" s="126"/>
      <c r="J281" s="126"/>
    </row>
    <row r="282" spans="2:10" ht="15.75" customHeight="1">
      <c r="B282" s="126"/>
      <c r="C282" s="126"/>
      <c r="D282" s="126"/>
      <c r="E282" s="126"/>
      <c r="F282" s="126"/>
      <c r="G282" s="126"/>
      <c r="H282" s="126"/>
      <c r="I282" s="126"/>
      <c r="J282" s="126"/>
    </row>
    <row r="283" spans="2:10" ht="15.75" customHeight="1">
      <c r="B283" s="126"/>
      <c r="C283" s="126"/>
      <c r="D283" s="126"/>
      <c r="E283" s="126"/>
      <c r="F283" s="126"/>
      <c r="G283" s="126"/>
      <c r="H283" s="126"/>
      <c r="I283" s="126"/>
      <c r="J283" s="126"/>
    </row>
    <row r="284" spans="2:10" ht="15.75" customHeight="1">
      <c r="B284" s="126"/>
      <c r="C284" s="126"/>
      <c r="D284" s="126"/>
      <c r="E284" s="126"/>
      <c r="F284" s="126"/>
      <c r="G284" s="126"/>
      <c r="H284" s="126"/>
      <c r="I284" s="126"/>
      <c r="J284" s="126"/>
    </row>
    <row r="285" spans="2:10" ht="15.75" customHeight="1">
      <c r="B285" s="126"/>
      <c r="C285" s="126"/>
      <c r="D285" s="126"/>
      <c r="E285" s="126"/>
      <c r="F285" s="126"/>
      <c r="G285" s="126"/>
      <c r="H285" s="126"/>
      <c r="I285" s="126"/>
      <c r="J285" s="126"/>
    </row>
    <row r="286" spans="2:10" ht="15.75" customHeight="1">
      <c r="B286" s="126"/>
      <c r="C286" s="126"/>
      <c r="D286" s="126"/>
      <c r="E286" s="126"/>
      <c r="F286" s="126"/>
      <c r="G286" s="126"/>
      <c r="H286" s="126"/>
      <c r="I286" s="126"/>
      <c r="J286" s="126"/>
    </row>
    <row r="287" spans="2:10" ht="15.75" customHeight="1">
      <c r="B287" s="126"/>
      <c r="C287" s="126"/>
      <c r="D287" s="126"/>
      <c r="E287" s="126"/>
      <c r="F287" s="126"/>
      <c r="G287" s="126"/>
      <c r="H287" s="126"/>
      <c r="I287" s="126"/>
      <c r="J287" s="126"/>
    </row>
    <row r="288" spans="2:10" ht="15.75" customHeight="1">
      <c r="B288" s="126"/>
      <c r="C288" s="126"/>
      <c r="D288" s="126"/>
      <c r="E288" s="126"/>
      <c r="F288" s="126"/>
      <c r="G288" s="126"/>
      <c r="H288" s="126"/>
      <c r="I288" s="126"/>
      <c r="J288" s="126"/>
    </row>
    <row r="289" spans="2:10" ht="15.75" customHeight="1">
      <c r="B289" s="126"/>
      <c r="C289" s="126"/>
      <c r="D289" s="126"/>
      <c r="E289" s="126"/>
      <c r="F289" s="126"/>
      <c r="G289" s="126"/>
      <c r="H289" s="126"/>
      <c r="I289" s="126"/>
      <c r="J289" s="126"/>
    </row>
    <row r="290" spans="2:10" ht="15.75" customHeight="1">
      <c r="B290" s="126"/>
      <c r="C290" s="126"/>
      <c r="D290" s="126"/>
      <c r="E290" s="126"/>
      <c r="F290" s="126"/>
      <c r="G290" s="126"/>
      <c r="H290" s="126"/>
      <c r="I290" s="126"/>
      <c r="J290" s="126"/>
    </row>
    <row r="291" spans="2:10" ht="15.75" customHeight="1">
      <c r="B291" s="126"/>
      <c r="C291" s="126"/>
      <c r="D291" s="126"/>
      <c r="E291" s="126"/>
      <c r="F291" s="126"/>
      <c r="G291" s="126"/>
      <c r="H291" s="126"/>
      <c r="I291" s="126"/>
      <c r="J291" s="126"/>
    </row>
    <row r="292" spans="2:10" ht="15.75" customHeight="1">
      <c r="B292" s="126"/>
      <c r="C292" s="126"/>
      <c r="D292" s="126"/>
      <c r="E292" s="126"/>
      <c r="F292" s="126"/>
      <c r="G292" s="126"/>
      <c r="H292" s="126"/>
      <c r="I292" s="126"/>
      <c r="J292" s="126"/>
    </row>
    <row r="293" spans="2:10" ht="15.75" customHeight="1">
      <c r="B293" s="126"/>
      <c r="C293" s="126"/>
      <c r="D293" s="126"/>
      <c r="E293" s="126"/>
      <c r="F293" s="126"/>
      <c r="G293" s="126"/>
      <c r="H293" s="126"/>
      <c r="I293" s="126"/>
      <c r="J293" s="126"/>
    </row>
    <row r="294" spans="2:10" ht="15.75" customHeight="1">
      <c r="B294" s="126"/>
      <c r="C294" s="126"/>
      <c r="D294" s="126"/>
      <c r="E294" s="126"/>
      <c r="F294" s="126"/>
      <c r="G294" s="126"/>
      <c r="H294" s="126"/>
      <c r="I294" s="126"/>
      <c r="J294" s="126"/>
    </row>
    <row r="295" spans="2:10" ht="15.75" customHeight="1">
      <c r="B295" s="126"/>
      <c r="C295" s="126"/>
      <c r="D295" s="126"/>
      <c r="E295" s="126"/>
      <c r="F295" s="126"/>
      <c r="G295" s="126"/>
      <c r="H295" s="126"/>
      <c r="I295" s="126"/>
      <c r="J295" s="126"/>
    </row>
    <row r="296" spans="2:10" ht="15.75" customHeight="1">
      <c r="B296" s="126"/>
      <c r="C296" s="126"/>
      <c r="D296" s="126"/>
      <c r="E296" s="126"/>
      <c r="F296" s="126"/>
      <c r="G296" s="126"/>
      <c r="H296" s="126"/>
      <c r="I296" s="126"/>
      <c r="J296" s="126"/>
    </row>
    <row r="297" spans="2:10" ht="15.75" customHeight="1">
      <c r="B297" s="126"/>
      <c r="C297" s="126"/>
      <c r="D297" s="126"/>
      <c r="E297" s="126"/>
      <c r="F297" s="126"/>
      <c r="G297" s="126"/>
      <c r="H297" s="126"/>
      <c r="I297" s="126"/>
      <c r="J297" s="126"/>
    </row>
    <row r="298" spans="2:10" ht="15.75" customHeight="1">
      <c r="B298" s="126"/>
      <c r="C298" s="126"/>
      <c r="D298" s="126"/>
      <c r="E298" s="126"/>
      <c r="F298" s="126"/>
      <c r="G298" s="126"/>
      <c r="H298" s="126"/>
      <c r="I298" s="126"/>
      <c r="J298" s="126"/>
    </row>
    <row r="299" spans="2:10" ht="15.75" customHeight="1">
      <c r="B299" s="126"/>
      <c r="C299" s="126"/>
      <c r="D299" s="126"/>
      <c r="E299" s="126"/>
      <c r="F299" s="126"/>
      <c r="G299" s="126"/>
      <c r="H299" s="126"/>
      <c r="I299" s="126"/>
      <c r="J299" s="126"/>
    </row>
    <row r="300" spans="2:10" ht="15.75" customHeight="1">
      <c r="B300" s="126"/>
      <c r="C300" s="126"/>
      <c r="D300" s="126"/>
      <c r="E300" s="126"/>
      <c r="F300" s="126"/>
      <c r="G300" s="126"/>
      <c r="H300" s="126"/>
      <c r="I300" s="126"/>
      <c r="J300" s="126"/>
    </row>
    <row r="301" spans="2:10" ht="15.75" customHeight="1">
      <c r="B301" s="126"/>
      <c r="C301" s="126"/>
      <c r="D301" s="126"/>
      <c r="E301" s="126"/>
      <c r="F301" s="126"/>
      <c r="G301" s="126"/>
      <c r="H301" s="126"/>
      <c r="I301" s="126"/>
      <c r="J301" s="126"/>
    </row>
    <row r="302" spans="2:10" ht="15.75" customHeight="1">
      <c r="B302" s="126"/>
      <c r="C302" s="126"/>
      <c r="D302" s="126"/>
      <c r="E302" s="126"/>
      <c r="F302" s="126"/>
      <c r="G302" s="126"/>
      <c r="H302" s="126"/>
      <c r="I302" s="126"/>
      <c r="J302" s="126"/>
    </row>
    <row r="303" spans="2:10" ht="15.75" customHeight="1">
      <c r="B303" s="126"/>
      <c r="C303" s="126"/>
      <c r="D303" s="126"/>
      <c r="E303" s="126"/>
      <c r="F303" s="126"/>
      <c r="G303" s="126"/>
      <c r="H303" s="126"/>
      <c r="I303" s="126"/>
      <c r="J303" s="126"/>
    </row>
    <row r="304" spans="2:10" ht="15.75" customHeight="1">
      <c r="B304" s="126"/>
      <c r="C304" s="126"/>
      <c r="D304" s="126"/>
      <c r="E304" s="126"/>
      <c r="F304" s="126"/>
      <c r="G304" s="126"/>
      <c r="H304" s="126"/>
      <c r="I304" s="126"/>
      <c r="J304" s="126"/>
    </row>
    <row r="305" spans="2:10" ht="15.75" customHeight="1">
      <c r="B305" s="126"/>
      <c r="C305" s="126"/>
      <c r="D305" s="126"/>
      <c r="E305" s="126"/>
      <c r="F305" s="126"/>
      <c r="G305" s="126"/>
      <c r="H305" s="126"/>
      <c r="I305" s="126"/>
      <c r="J305" s="126"/>
    </row>
    <row r="306" spans="2:10" ht="15.75" customHeight="1">
      <c r="B306" s="126"/>
      <c r="C306" s="126"/>
      <c r="D306" s="126"/>
      <c r="E306" s="126"/>
      <c r="F306" s="126"/>
      <c r="G306" s="126"/>
      <c r="H306" s="126"/>
      <c r="I306" s="126"/>
      <c r="J306" s="126"/>
    </row>
    <row r="307" spans="2:10" ht="15.75" customHeight="1">
      <c r="B307" s="126"/>
      <c r="C307" s="126"/>
      <c r="D307" s="126"/>
      <c r="E307" s="126"/>
      <c r="F307" s="126"/>
      <c r="G307" s="126"/>
      <c r="H307" s="126"/>
      <c r="I307" s="126"/>
      <c r="J307" s="126"/>
    </row>
    <row r="308" spans="2:10" ht="15.75" customHeight="1">
      <c r="B308" s="126"/>
      <c r="C308" s="126"/>
      <c r="D308" s="126"/>
      <c r="E308" s="126"/>
      <c r="F308" s="126"/>
      <c r="G308" s="126"/>
      <c r="H308" s="126"/>
      <c r="I308" s="126"/>
      <c r="J308" s="126"/>
    </row>
    <row r="309" spans="2:10" ht="15.75" customHeight="1">
      <c r="B309" s="126"/>
      <c r="C309" s="126"/>
      <c r="D309" s="126"/>
      <c r="E309" s="126"/>
      <c r="F309" s="126"/>
      <c r="G309" s="126"/>
      <c r="H309" s="126"/>
      <c r="I309" s="126"/>
      <c r="J309" s="126"/>
    </row>
    <row r="310" spans="2:10" ht="15.75" customHeight="1">
      <c r="B310" s="126"/>
      <c r="C310" s="126"/>
      <c r="D310" s="126"/>
      <c r="E310" s="126"/>
      <c r="F310" s="126"/>
      <c r="G310" s="126"/>
      <c r="H310" s="126"/>
      <c r="I310" s="126"/>
      <c r="J310" s="126"/>
    </row>
    <row r="311" spans="2:10" ht="15.75" customHeight="1">
      <c r="B311" s="126"/>
      <c r="C311" s="126"/>
      <c r="D311" s="126"/>
      <c r="E311" s="126"/>
      <c r="F311" s="126"/>
      <c r="G311" s="126"/>
      <c r="H311" s="126"/>
      <c r="I311" s="126"/>
      <c r="J311" s="126"/>
    </row>
    <row r="312" spans="2:10" ht="15.75" customHeight="1">
      <c r="B312" s="126"/>
      <c r="C312" s="126"/>
      <c r="D312" s="126"/>
      <c r="E312" s="126"/>
      <c r="F312" s="126"/>
      <c r="G312" s="126"/>
      <c r="H312" s="126"/>
      <c r="I312" s="126"/>
      <c r="J312" s="126"/>
    </row>
    <row r="313" spans="2:10" ht="15.75" customHeight="1">
      <c r="B313" s="126"/>
      <c r="C313" s="126"/>
      <c r="D313" s="126"/>
      <c r="E313" s="126"/>
      <c r="F313" s="126"/>
      <c r="G313" s="126"/>
      <c r="H313" s="126"/>
      <c r="I313" s="126"/>
      <c r="J313" s="126"/>
    </row>
    <row r="314" spans="2:10" ht="15.75" customHeight="1">
      <c r="B314" s="126"/>
      <c r="C314" s="126"/>
      <c r="D314" s="126"/>
      <c r="E314" s="126"/>
      <c r="F314" s="126"/>
      <c r="G314" s="126"/>
      <c r="H314" s="126"/>
      <c r="I314" s="126"/>
      <c r="J314" s="126"/>
    </row>
    <row r="315" spans="2:10" ht="15.75" customHeight="1">
      <c r="B315" s="126"/>
      <c r="C315" s="126"/>
      <c r="D315" s="126"/>
      <c r="E315" s="126"/>
      <c r="F315" s="126"/>
      <c r="G315" s="126"/>
      <c r="H315" s="126"/>
      <c r="I315" s="126"/>
      <c r="J315" s="126"/>
    </row>
    <row r="316" spans="2:10" ht="15.75" customHeight="1">
      <c r="B316" s="126"/>
      <c r="C316" s="126"/>
      <c r="D316" s="126"/>
      <c r="E316" s="126"/>
      <c r="F316" s="126"/>
      <c r="G316" s="126"/>
      <c r="H316" s="126"/>
      <c r="I316" s="126"/>
      <c r="J316" s="126"/>
    </row>
    <row r="317" spans="2:10" ht="15.75" customHeight="1">
      <c r="B317" s="126"/>
      <c r="C317" s="126"/>
      <c r="D317" s="126"/>
      <c r="E317" s="126"/>
      <c r="F317" s="126"/>
      <c r="G317" s="126"/>
      <c r="H317" s="126"/>
      <c r="I317" s="126"/>
      <c r="J317" s="126"/>
    </row>
    <row r="318" spans="2:10" ht="15.75" customHeight="1">
      <c r="B318" s="126"/>
      <c r="C318" s="126"/>
      <c r="D318" s="126"/>
      <c r="E318" s="126"/>
      <c r="F318" s="126"/>
      <c r="G318" s="126"/>
      <c r="H318" s="126"/>
      <c r="I318" s="126"/>
      <c r="J318" s="126"/>
    </row>
    <row r="319" spans="2:10" ht="15.75" customHeight="1">
      <c r="B319" s="126"/>
      <c r="C319" s="126"/>
      <c r="D319" s="126"/>
      <c r="E319" s="126"/>
      <c r="F319" s="126"/>
      <c r="G319" s="126"/>
      <c r="H319" s="126"/>
      <c r="I319" s="126"/>
      <c r="J319" s="126"/>
    </row>
    <row r="320" spans="2:10" ht="15.75" customHeight="1">
      <c r="B320" s="126"/>
      <c r="C320" s="126"/>
      <c r="D320" s="126"/>
      <c r="E320" s="126"/>
      <c r="F320" s="126"/>
      <c r="G320" s="126"/>
      <c r="H320" s="126"/>
      <c r="I320" s="126"/>
      <c r="J320" s="126"/>
    </row>
    <row r="321" spans="2:10" ht="15.75" customHeight="1">
      <c r="B321" s="126"/>
      <c r="C321" s="126"/>
      <c r="D321" s="126"/>
      <c r="E321" s="126"/>
      <c r="F321" s="126"/>
      <c r="G321" s="126"/>
      <c r="H321" s="126"/>
      <c r="I321" s="126"/>
      <c r="J321" s="126"/>
    </row>
    <row r="322" spans="2:10" ht="15.75" customHeight="1">
      <c r="B322" s="126"/>
      <c r="C322" s="126"/>
      <c r="D322" s="126"/>
      <c r="E322" s="126"/>
      <c r="F322" s="126"/>
      <c r="G322" s="126"/>
      <c r="H322" s="126"/>
      <c r="I322" s="126"/>
      <c r="J322" s="126"/>
    </row>
    <row r="323" spans="2:10" ht="15.75" customHeight="1">
      <c r="B323" s="126"/>
      <c r="C323" s="126"/>
      <c r="D323" s="126"/>
      <c r="E323" s="126"/>
      <c r="F323" s="126"/>
      <c r="G323" s="126"/>
      <c r="H323" s="126"/>
      <c r="I323" s="126"/>
      <c r="J323" s="126"/>
    </row>
    <row r="324" spans="2:10" ht="15.75" customHeight="1">
      <c r="B324" s="126"/>
      <c r="C324" s="126"/>
      <c r="D324" s="126"/>
      <c r="E324" s="126"/>
      <c r="F324" s="126"/>
      <c r="G324" s="126"/>
      <c r="H324" s="126"/>
      <c r="I324" s="126"/>
      <c r="J324" s="126"/>
    </row>
    <row r="325" spans="2:10" ht="15.75" customHeight="1">
      <c r="B325" s="126"/>
      <c r="C325" s="126"/>
      <c r="D325" s="126"/>
      <c r="E325" s="126"/>
      <c r="F325" s="126"/>
      <c r="G325" s="126"/>
      <c r="H325" s="126"/>
      <c r="I325" s="126"/>
      <c r="J325" s="126"/>
    </row>
    <row r="326" spans="2:10" ht="15.75" customHeight="1">
      <c r="B326" s="126"/>
      <c r="C326" s="126"/>
      <c r="D326" s="126"/>
      <c r="E326" s="126"/>
      <c r="F326" s="126"/>
      <c r="G326" s="126"/>
      <c r="H326" s="126"/>
      <c r="I326" s="126"/>
      <c r="J326" s="126"/>
    </row>
    <row r="327" spans="2:10" ht="15.75" customHeight="1">
      <c r="B327" s="126"/>
      <c r="C327" s="126"/>
      <c r="D327" s="126"/>
      <c r="E327" s="126"/>
      <c r="F327" s="126"/>
      <c r="G327" s="126"/>
      <c r="H327" s="126"/>
      <c r="I327" s="126"/>
      <c r="J327" s="126"/>
    </row>
    <row r="328" spans="2:10" ht="15.75" customHeight="1">
      <c r="B328" s="126"/>
      <c r="C328" s="126"/>
      <c r="D328" s="126"/>
      <c r="E328" s="126"/>
      <c r="F328" s="126"/>
      <c r="G328" s="126"/>
      <c r="H328" s="126"/>
      <c r="I328" s="126"/>
      <c r="J328" s="126"/>
    </row>
    <row r="329" spans="2:10" ht="15.75" customHeight="1">
      <c r="B329" s="126"/>
      <c r="C329" s="126"/>
      <c r="D329" s="126"/>
      <c r="E329" s="126"/>
      <c r="F329" s="126"/>
      <c r="G329" s="126"/>
      <c r="H329" s="126"/>
      <c r="I329" s="126"/>
      <c r="J329" s="126"/>
    </row>
    <row r="330" spans="2:10" ht="15.75" customHeight="1">
      <c r="B330" s="126"/>
      <c r="C330" s="126"/>
      <c r="D330" s="126"/>
      <c r="E330" s="126"/>
      <c r="F330" s="126"/>
      <c r="G330" s="126"/>
      <c r="H330" s="126"/>
      <c r="I330" s="126"/>
      <c r="J330" s="126"/>
    </row>
    <row r="331" spans="2:10" ht="15.75" customHeight="1">
      <c r="B331" s="126"/>
      <c r="C331" s="126"/>
      <c r="D331" s="126"/>
      <c r="E331" s="126"/>
      <c r="F331" s="126"/>
      <c r="G331" s="126"/>
      <c r="H331" s="126"/>
      <c r="I331" s="126"/>
      <c r="J331" s="126"/>
    </row>
    <row r="332" spans="2:10" ht="15.75" customHeight="1">
      <c r="B332" s="126"/>
      <c r="C332" s="126"/>
      <c r="D332" s="126"/>
      <c r="E332" s="126"/>
      <c r="F332" s="126"/>
      <c r="G332" s="126"/>
      <c r="H332" s="126"/>
      <c r="I332" s="126"/>
      <c r="J332" s="126"/>
    </row>
    <row r="333" spans="2:10" ht="15.75" customHeight="1">
      <c r="B333" s="126"/>
      <c r="C333" s="126"/>
      <c r="D333" s="126"/>
      <c r="E333" s="126"/>
      <c r="F333" s="126"/>
      <c r="G333" s="126"/>
      <c r="H333" s="126"/>
      <c r="I333" s="126"/>
      <c r="J333" s="126"/>
    </row>
    <row r="334" spans="2:10" ht="15.75" customHeight="1">
      <c r="B334" s="126"/>
      <c r="C334" s="126"/>
      <c r="D334" s="126"/>
      <c r="E334" s="126"/>
      <c r="F334" s="126"/>
      <c r="G334" s="126"/>
      <c r="H334" s="126"/>
      <c r="I334" s="126"/>
      <c r="J334" s="126"/>
    </row>
    <row r="335" spans="2:10" ht="15.75" customHeight="1">
      <c r="B335" s="126"/>
      <c r="C335" s="126"/>
      <c r="D335" s="126"/>
      <c r="E335" s="126"/>
      <c r="F335" s="126"/>
      <c r="G335" s="126"/>
      <c r="H335" s="126"/>
      <c r="I335" s="126"/>
      <c r="J335" s="126"/>
    </row>
    <row r="336" spans="2:10" ht="15.75" customHeight="1">
      <c r="B336" s="126"/>
      <c r="C336" s="126"/>
      <c r="D336" s="126"/>
      <c r="E336" s="126"/>
      <c r="F336" s="126"/>
      <c r="G336" s="126"/>
      <c r="H336" s="126"/>
      <c r="I336" s="126"/>
      <c r="J336" s="126"/>
    </row>
    <row r="337" spans="2:10" ht="15.75" customHeight="1">
      <c r="B337" s="126"/>
      <c r="C337" s="126"/>
      <c r="D337" s="126"/>
      <c r="E337" s="126"/>
      <c r="F337" s="126"/>
      <c r="G337" s="126"/>
      <c r="H337" s="126"/>
      <c r="I337" s="126"/>
      <c r="J337" s="126"/>
    </row>
    <row r="338" spans="2:10" ht="15.75" customHeight="1">
      <c r="B338" s="126"/>
      <c r="C338" s="126"/>
      <c r="D338" s="126"/>
      <c r="E338" s="126"/>
      <c r="F338" s="126"/>
      <c r="G338" s="126"/>
      <c r="H338" s="126"/>
      <c r="I338" s="126"/>
      <c r="J338" s="126"/>
    </row>
    <row r="339" spans="2:10" ht="15.75" customHeight="1">
      <c r="B339" s="126"/>
      <c r="C339" s="126"/>
      <c r="D339" s="126"/>
      <c r="E339" s="126"/>
      <c r="F339" s="126"/>
      <c r="G339" s="126"/>
      <c r="H339" s="126"/>
      <c r="I339" s="126"/>
      <c r="J339" s="126"/>
    </row>
    <row r="340" spans="2:10" ht="15.75" customHeight="1">
      <c r="B340" s="126"/>
      <c r="C340" s="126"/>
      <c r="D340" s="126"/>
      <c r="E340" s="126"/>
      <c r="F340" s="126"/>
      <c r="G340" s="126"/>
      <c r="H340" s="126"/>
      <c r="I340" s="126"/>
      <c r="J340" s="126"/>
    </row>
    <row r="341" spans="2:10" ht="15.75" customHeight="1">
      <c r="B341" s="126"/>
      <c r="C341" s="126"/>
      <c r="D341" s="126"/>
      <c r="E341" s="126"/>
      <c r="F341" s="126"/>
      <c r="G341" s="126"/>
      <c r="H341" s="126"/>
      <c r="I341" s="126"/>
      <c r="J341" s="126"/>
    </row>
    <row r="342" spans="2:10" ht="15.75" customHeight="1">
      <c r="B342" s="126"/>
      <c r="C342" s="126"/>
      <c r="D342" s="126"/>
      <c r="E342" s="126"/>
      <c r="F342" s="126"/>
      <c r="G342" s="126"/>
      <c r="H342" s="126"/>
      <c r="I342" s="126"/>
      <c r="J342" s="126"/>
    </row>
    <row r="343" spans="2:10" ht="15.75" customHeight="1">
      <c r="B343" s="126"/>
      <c r="C343" s="126"/>
      <c r="D343" s="126"/>
      <c r="E343" s="126"/>
      <c r="F343" s="126"/>
      <c r="G343" s="126"/>
      <c r="H343" s="126"/>
      <c r="I343" s="126"/>
      <c r="J343" s="126"/>
    </row>
    <row r="344" spans="2:10" ht="15.75" customHeight="1">
      <c r="B344" s="126"/>
      <c r="C344" s="126"/>
      <c r="D344" s="126"/>
      <c r="E344" s="126"/>
      <c r="F344" s="126"/>
      <c r="G344" s="126"/>
      <c r="H344" s="126"/>
      <c r="I344" s="126"/>
      <c r="J344" s="126"/>
    </row>
    <row r="345" spans="2:10" ht="15.75" customHeight="1">
      <c r="B345" s="126"/>
      <c r="C345" s="126"/>
      <c r="D345" s="126"/>
      <c r="E345" s="126"/>
      <c r="F345" s="126"/>
      <c r="G345" s="126"/>
      <c r="H345" s="126"/>
      <c r="I345" s="126"/>
      <c r="J345" s="126"/>
    </row>
    <row r="346" spans="2:10" ht="15.75" customHeight="1">
      <c r="B346" s="126"/>
      <c r="C346" s="126"/>
      <c r="D346" s="126"/>
      <c r="E346" s="126"/>
      <c r="F346" s="126"/>
      <c r="G346" s="126"/>
      <c r="H346" s="126"/>
      <c r="I346" s="126"/>
      <c r="J346" s="126"/>
    </row>
    <row r="347" spans="2:10" ht="15.75" customHeight="1">
      <c r="B347" s="126"/>
      <c r="C347" s="126"/>
      <c r="D347" s="126"/>
      <c r="E347" s="126"/>
      <c r="F347" s="126"/>
      <c r="G347" s="126"/>
      <c r="H347" s="126"/>
      <c r="I347" s="126"/>
      <c r="J347" s="126"/>
    </row>
    <row r="348" spans="2:10" ht="15.75" customHeight="1">
      <c r="B348" s="126"/>
      <c r="C348" s="126"/>
      <c r="D348" s="126"/>
      <c r="E348" s="126"/>
      <c r="F348" s="126"/>
      <c r="G348" s="126"/>
      <c r="H348" s="126"/>
      <c r="I348" s="126"/>
      <c r="J348" s="126"/>
    </row>
    <row r="349" spans="2:10" ht="15.75" customHeight="1">
      <c r="B349" s="126"/>
      <c r="C349" s="126"/>
      <c r="D349" s="126"/>
      <c r="E349" s="126"/>
      <c r="F349" s="126"/>
      <c r="G349" s="126"/>
      <c r="H349" s="126"/>
      <c r="I349" s="126"/>
      <c r="J349" s="126"/>
    </row>
    <row r="350" spans="2:10" ht="15.75" customHeight="1">
      <c r="B350" s="126"/>
      <c r="C350" s="126"/>
      <c r="D350" s="126"/>
      <c r="E350" s="126"/>
      <c r="F350" s="126"/>
      <c r="G350" s="126"/>
      <c r="H350" s="126"/>
      <c r="I350" s="126"/>
      <c r="J350" s="126"/>
    </row>
    <row r="351" spans="2:10" ht="15.75" customHeight="1">
      <c r="B351" s="126"/>
      <c r="C351" s="126"/>
      <c r="D351" s="126"/>
      <c r="E351" s="126"/>
      <c r="F351" s="126"/>
      <c r="G351" s="126"/>
      <c r="H351" s="126"/>
      <c r="I351" s="126"/>
      <c r="J351" s="126"/>
    </row>
    <row r="352" spans="2:10" ht="15.75" customHeight="1">
      <c r="B352" s="126"/>
      <c r="C352" s="126"/>
      <c r="D352" s="126"/>
      <c r="E352" s="126"/>
      <c r="F352" s="126"/>
      <c r="G352" s="126"/>
      <c r="H352" s="126"/>
      <c r="I352" s="126"/>
      <c r="J352" s="126"/>
    </row>
    <row r="353" spans="2:10" ht="15.75" customHeight="1">
      <c r="B353" s="126"/>
      <c r="C353" s="126"/>
      <c r="D353" s="126"/>
      <c r="E353" s="126"/>
      <c r="F353" s="126"/>
      <c r="G353" s="126"/>
      <c r="H353" s="126"/>
      <c r="I353" s="126"/>
      <c r="J353" s="126"/>
    </row>
    <row r="354" spans="2:10" ht="15.75" customHeight="1">
      <c r="B354" s="126"/>
      <c r="C354" s="126"/>
      <c r="D354" s="126"/>
      <c r="E354" s="126"/>
      <c r="F354" s="126"/>
      <c r="G354" s="126"/>
      <c r="H354" s="126"/>
      <c r="I354" s="126"/>
      <c r="J354" s="126"/>
    </row>
    <row r="355" spans="2:10" ht="15.75" customHeight="1">
      <c r="B355" s="126"/>
      <c r="C355" s="126"/>
      <c r="D355" s="126"/>
      <c r="E355" s="126"/>
      <c r="F355" s="126"/>
      <c r="G355" s="126"/>
      <c r="H355" s="126"/>
      <c r="I355" s="126"/>
      <c r="J355" s="126"/>
    </row>
    <row r="356" spans="2:10" ht="15.75" customHeight="1">
      <c r="B356" s="126"/>
      <c r="C356" s="126"/>
      <c r="D356" s="126"/>
      <c r="E356" s="126"/>
      <c r="F356" s="126"/>
      <c r="G356" s="126"/>
      <c r="H356" s="126"/>
      <c r="I356" s="126"/>
      <c r="J356" s="126"/>
    </row>
    <row r="357" spans="2:10" ht="15.75" customHeight="1">
      <c r="B357" s="126"/>
      <c r="C357" s="126"/>
      <c r="D357" s="126"/>
      <c r="E357" s="126"/>
      <c r="F357" s="126"/>
      <c r="G357" s="126"/>
      <c r="H357" s="126"/>
      <c r="I357" s="126"/>
      <c r="J357" s="126"/>
    </row>
    <row r="358" spans="2:10" ht="15.75" customHeight="1">
      <c r="B358" s="126"/>
      <c r="C358" s="126"/>
      <c r="D358" s="126"/>
      <c r="E358" s="126"/>
      <c r="F358" s="126"/>
      <c r="G358" s="126"/>
      <c r="H358" s="126"/>
      <c r="I358" s="126"/>
      <c r="J358" s="126"/>
    </row>
    <row r="359" spans="2:10" ht="15.75" customHeight="1">
      <c r="B359" s="126"/>
      <c r="C359" s="126"/>
      <c r="D359" s="126"/>
      <c r="E359" s="126"/>
      <c r="F359" s="126"/>
      <c r="G359" s="126"/>
      <c r="H359" s="126"/>
      <c r="I359" s="126"/>
      <c r="J359" s="126"/>
    </row>
    <row r="360" spans="2:10" ht="15.75" customHeight="1">
      <c r="B360" s="126"/>
      <c r="C360" s="126"/>
      <c r="D360" s="126"/>
      <c r="E360" s="126"/>
      <c r="F360" s="126"/>
      <c r="G360" s="126"/>
      <c r="H360" s="126"/>
      <c r="I360" s="126"/>
      <c r="J360" s="126"/>
    </row>
    <row r="361" spans="2:10" ht="15.75" customHeight="1">
      <c r="B361" s="126"/>
      <c r="C361" s="126"/>
      <c r="D361" s="126"/>
      <c r="E361" s="126"/>
      <c r="F361" s="126"/>
      <c r="G361" s="126"/>
      <c r="H361" s="126"/>
      <c r="I361" s="126"/>
      <c r="J361" s="126"/>
    </row>
    <row r="362" spans="2:10" ht="15.75" customHeight="1">
      <c r="B362" s="126"/>
      <c r="C362" s="126"/>
      <c r="D362" s="126"/>
      <c r="E362" s="126"/>
      <c r="F362" s="126"/>
      <c r="G362" s="126"/>
      <c r="H362" s="126"/>
      <c r="I362" s="126"/>
      <c r="J362" s="126"/>
    </row>
    <row r="363" spans="2:10" ht="15.75" customHeight="1">
      <c r="B363" s="126"/>
      <c r="C363" s="126"/>
      <c r="D363" s="126"/>
      <c r="E363" s="126"/>
      <c r="F363" s="126"/>
      <c r="G363" s="126"/>
      <c r="H363" s="126"/>
      <c r="I363" s="126"/>
      <c r="J363" s="126"/>
    </row>
    <row r="364" spans="2:10" ht="15.75" customHeight="1">
      <c r="B364" s="126"/>
      <c r="C364" s="126"/>
      <c r="D364" s="126"/>
      <c r="E364" s="126"/>
      <c r="F364" s="126"/>
      <c r="G364" s="126"/>
      <c r="H364" s="126"/>
      <c r="I364" s="126"/>
      <c r="J364" s="126"/>
    </row>
    <row r="365" spans="2:10" ht="15.75" customHeight="1">
      <c r="B365" s="126"/>
      <c r="C365" s="126"/>
      <c r="D365" s="126"/>
      <c r="E365" s="126"/>
      <c r="F365" s="126"/>
      <c r="G365" s="126"/>
      <c r="H365" s="126"/>
      <c r="I365" s="126"/>
      <c r="J365" s="126"/>
    </row>
    <row r="366" spans="2:10" ht="15.75" customHeight="1">
      <c r="B366" s="126"/>
      <c r="C366" s="126"/>
      <c r="D366" s="126"/>
      <c r="E366" s="126"/>
      <c r="F366" s="126"/>
      <c r="G366" s="126"/>
      <c r="H366" s="126"/>
      <c r="I366" s="126"/>
      <c r="J366" s="126"/>
    </row>
    <row r="367" spans="2:10" ht="15.75" customHeight="1">
      <c r="B367" s="126"/>
      <c r="C367" s="126"/>
      <c r="D367" s="126"/>
      <c r="E367" s="126"/>
      <c r="F367" s="126"/>
      <c r="G367" s="126"/>
      <c r="H367" s="126"/>
      <c r="I367" s="126"/>
      <c r="J367" s="126"/>
    </row>
    <row r="368" spans="2:10" ht="15.75" customHeight="1">
      <c r="B368" s="126"/>
      <c r="C368" s="126"/>
      <c r="D368" s="126"/>
      <c r="E368" s="126"/>
      <c r="F368" s="126"/>
      <c r="G368" s="126"/>
      <c r="H368" s="126"/>
      <c r="I368" s="126"/>
      <c r="J368" s="126"/>
    </row>
    <row r="369" spans="2:10" ht="15.75" customHeight="1">
      <c r="B369" s="126"/>
      <c r="C369" s="126"/>
      <c r="D369" s="126"/>
      <c r="E369" s="126"/>
      <c r="F369" s="126"/>
      <c r="G369" s="126"/>
      <c r="H369" s="126"/>
      <c r="I369" s="126"/>
      <c r="J369" s="126"/>
    </row>
    <row r="370" spans="2:10" ht="15.75" customHeight="1">
      <c r="B370" s="126"/>
      <c r="C370" s="126"/>
      <c r="D370" s="126"/>
      <c r="E370" s="126"/>
      <c r="F370" s="126"/>
      <c r="G370" s="126"/>
      <c r="H370" s="126"/>
      <c r="I370" s="126"/>
      <c r="J370" s="126"/>
    </row>
    <row r="371" spans="2:10" ht="15.75" customHeight="1">
      <c r="B371" s="126"/>
      <c r="C371" s="126"/>
      <c r="D371" s="126"/>
      <c r="E371" s="126"/>
      <c r="F371" s="126"/>
      <c r="G371" s="126"/>
      <c r="H371" s="126"/>
      <c r="I371" s="126"/>
      <c r="J371" s="126"/>
    </row>
    <row r="372" spans="2:10" ht="15.75" customHeight="1">
      <c r="B372" s="126"/>
      <c r="C372" s="126"/>
      <c r="D372" s="126"/>
      <c r="E372" s="126"/>
      <c r="F372" s="126"/>
      <c r="G372" s="126"/>
      <c r="H372" s="126"/>
      <c r="I372" s="126"/>
      <c r="J372" s="126"/>
    </row>
    <row r="373" spans="2:10" ht="15.75" customHeight="1">
      <c r="B373" s="126"/>
      <c r="C373" s="126"/>
      <c r="D373" s="126"/>
      <c r="E373" s="126"/>
      <c r="F373" s="126"/>
      <c r="G373" s="126"/>
      <c r="H373" s="126"/>
      <c r="I373" s="126"/>
      <c r="J373" s="126"/>
    </row>
    <row r="374" spans="2:10" ht="15.75" customHeight="1">
      <c r="B374" s="126"/>
      <c r="C374" s="126"/>
      <c r="D374" s="126"/>
      <c r="E374" s="126"/>
      <c r="F374" s="126"/>
      <c r="G374" s="126"/>
      <c r="H374" s="126"/>
      <c r="I374" s="126"/>
      <c r="J374" s="126"/>
    </row>
    <row r="375" spans="2:10" ht="15.75" customHeight="1">
      <c r="B375" s="126"/>
      <c r="C375" s="126"/>
      <c r="D375" s="126"/>
      <c r="E375" s="126"/>
      <c r="F375" s="126"/>
      <c r="G375" s="126"/>
      <c r="H375" s="126"/>
      <c r="I375" s="126"/>
      <c r="J375" s="126"/>
    </row>
    <row r="376" spans="2:10" ht="15.75" customHeight="1">
      <c r="B376" s="126"/>
      <c r="C376" s="126"/>
      <c r="D376" s="126"/>
      <c r="E376" s="126"/>
      <c r="F376" s="126"/>
      <c r="G376" s="126"/>
      <c r="H376" s="126"/>
      <c r="I376" s="126"/>
      <c r="J376" s="126"/>
    </row>
    <row r="377" spans="2:10" ht="15.75" customHeight="1">
      <c r="B377" s="126"/>
      <c r="C377" s="126"/>
      <c r="D377" s="126"/>
      <c r="E377" s="126"/>
      <c r="F377" s="126"/>
      <c r="G377" s="126"/>
      <c r="H377" s="126"/>
      <c r="I377" s="126"/>
      <c r="J377" s="126"/>
    </row>
    <row r="378" spans="2:10" ht="15.75" customHeight="1">
      <c r="B378" s="126"/>
      <c r="C378" s="126"/>
      <c r="D378" s="126"/>
      <c r="E378" s="126"/>
      <c r="F378" s="126"/>
      <c r="G378" s="126"/>
      <c r="H378" s="126"/>
      <c r="I378" s="126"/>
      <c r="J378" s="126"/>
    </row>
    <row r="379" spans="2:10" ht="15.75" customHeight="1">
      <c r="B379" s="126"/>
      <c r="C379" s="126"/>
      <c r="D379" s="126"/>
      <c r="E379" s="126"/>
      <c r="F379" s="126"/>
      <c r="G379" s="126"/>
      <c r="H379" s="126"/>
      <c r="I379" s="126"/>
      <c r="J379" s="126"/>
    </row>
    <row r="380" spans="2:10" ht="15.75" customHeight="1">
      <c r="B380" s="126"/>
      <c r="C380" s="126"/>
      <c r="D380" s="126"/>
      <c r="E380" s="126"/>
      <c r="F380" s="126"/>
      <c r="G380" s="126"/>
      <c r="H380" s="126"/>
      <c r="I380" s="126"/>
      <c r="J380" s="126"/>
    </row>
    <row r="381" spans="2:10" ht="15.75" customHeight="1">
      <c r="B381" s="126"/>
      <c r="C381" s="126"/>
      <c r="D381" s="126"/>
      <c r="E381" s="126"/>
      <c r="F381" s="126"/>
      <c r="G381" s="126"/>
      <c r="H381" s="126"/>
      <c r="I381" s="126"/>
      <c r="J381" s="126"/>
    </row>
    <row r="382" spans="2:10" ht="15.75" customHeight="1">
      <c r="B382" s="126"/>
      <c r="C382" s="126"/>
      <c r="D382" s="126"/>
      <c r="E382" s="126"/>
      <c r="F382" s="126"/>
      <c r="G382" s="126"/>
      <c r="H382" s="126"/>
      <c r="I382" s="126"/>
      <c r="J382" s="126"/>
    </row>
    <row r="383" spans="2:10" ht="15.75" customHeight="1">
      <c r="B383" s="126"/>
      <c r="C383" s="126"/>
      <c r="D383" s="126"/>
      <c r="E383" s="126"/>
      <c r="F383" s="126"/>
      <c r="G383" s="126"/>
      <c r="H383" s="126"/>
      <c r="I383" s="126"/>
      <c r="J383" s="126"/>
    </row>
    <row r="384" spans="2:10" ht="15.75" customHeight="1">
      <c r="B384" s="126"/>
      <c r="C384" s="126"/>
      <c r="D384" s="126"/>
      <c r="E384" s="126"/>
      <c r="F384" s="126"/>
      <c r="G384" s="126"/>
      <c r="H384" s="126"/>
      <c r="I384" s="126"/>
      <c r="J384" s="126"/>
    </row>
    <row r="385" spans="2:10" ht="15.75" customHeight="1">
      <c r="B385" s="126"/>
      <c r="C385" s="126"/>
      <c r="D385" s="126"/>
      <c r="E385" s="126"/>
      <c r="F385" s="126"/>
      <c r="G385" s="126"/>
      <c r="H385" s="126"/>
      <c r="I385" s="126"/>
      <c r="J385" s="126"/>
    </row>
    <row r="386" spans="2:10" ht="15.75" customHeight="1">
      <c r="B386" s="126"/>
      <c r="C386" s="126"/>
      <c r="D386" s="126"/>
      <c r="E386" s="126"/>
      <c r="F386" s="126"/>
      <c r="G386" s="126"/>
      <c r="H386" s="126"/>
      <c r="I386" s="126"/>
      <c r="J386" s="126"/>
    </row>
    <row r="387" spans="2:10" ht="15.75" customHeight="1">
      <c r="B387" s="126"/>
      <c r="C387" s="126"/>
      <c r="D387" s="126"/>
      <c r="E387" s="126"/>
      <c r="F387" s="126"/>
      <c r="G387" s="126"/>
      <c r="H387" s="126"/>
      <c r="I387" s="126"/>
      <c r="J387" s="126"/>
    </row>
    <row r="388" spans="2:10" ht="15.75" customHeight="1">
      <c r="B388" s="126"/>
      <c r="C388" s="126"/>
      <c r="D388" s="126"/>
      <c r="E388" s="126"/>
      <c r="F388" s="126"/>
      <c r="G388" s="126"/>
      <c r="H388" s="126"/>
      <c r="I388" s="126"/>
      <c r="J388" s="126"/>
    </row>
    <row r="389" spans="2:10" ht="15.75" customHeight="1">
      <c r="B389" s="126"/>
      <c r="C389" s="126"/>
      <c r="D389" s="126"/>
      <c r="E389" s="126"/>
      <c r="F389" s="126"/>
      <c r="G389" s="126"/>
      <c r="H389" s="126"/>
      <c r="I389" s="126"/>
      <c r="J389" s="126"/>
    </row>
    <row r="390" spans="2:10" ht="15.75" customHeight="1">
      <c r="B390" s="126"/>
      <c r="C390" s="126"/>
      <c r="D390" s="126"/>
      <c r="E390" s="126"/>
      <c r="F390" s="126"/>
      <c r="G390" s="126"/>
      <c r="H390" s="126"/>
      <c r="I390" s="126"/>
      <c r="J390" s="126"/>
    </row>
    <row r="391" spans="2:10" ht="15.75" customHeight="1">
      <c r="B391" s="126"/>
      <c r="C391" s="126"/>
      <c r="D391" s="126"/>
      <c r="E391" s="126"/>
      <c r="F391" s="126"/>
      <c r="G391" s="126"/>
      <c r="H391" s="126"/>
      <c r="I391" s="126"/>
      <c r="J391" s="126"/>
    </row>
    <row r="392" spans="2:10" ht="15.75" customHeight="1">
      <c r="B392" s="126"/>
      <c r="C392" s="126"/>
      <c r="D392" s="126"/>
      <c r="E392" s="126"/>
      <c r="F392" s="126"/>
      <c r="G392" s="126"/>
      <c r="H392" s="126"/>
      <c r="I392" s="126"/>
      <c r="J392" s="126"/>
    </row>
    <row r="393" spans="2:10" ht="15.75" customHeight="1">
      <c r="B393" s="126"/>
      <c r="C393" s="126"/>
      <c r="D393" s="126"/>
      <c r="E393" s="126"/>
      <c r="F393" s="126"/>
      <c r="G393" s="126"/>
      <c r="H393" s="126"/>
      <c r="I393" s="126"/>
      <c r="J393" s="126"/>
    </row>
    <row r="394" spans="2:10" ht="15.75" customHeight="1">
      <c r="B394" s="126"/>
      <c r="C394" s="126"/>
      <c r="D394" s="126"/>
      <c r="E394" s="126"/>
      <c r="F394" s="126"/>
      <c r="G394" s="126"/>
      <c r="H394" s="126"/>
      <c r="I394" s="126"/>
      <c r="J394" s="126"/>
    </row>
    <row r="395" spans="2:10" ht="15.75" customHeight="1">
      <c r="B395" s="126"/>
      <c r="C395" s="126"/>
      <c r="D395" s="126"/>
      <c r="E395" s="126"/>
      <c r="F395" s="126"/>
      <c r="G395" s="126"/>
      <c r="H395" s="126"/>
      <c r="I395" s="126"/>
      <c r="J395" s="126"/>
    </row>
    <row r="396" spans="2:10" ht="15.75" customHeight="1">
      <c r="B396" s="126"/>
      <c r="C396" s="126"/>
      <c r="D396" s="126"/>
      <c r="E396" s="126"/>
      <c r="F396" s="126"/>
      <c r="G396" s="126"/>
      <c r="H396" s="126"/>
      <c r="I396" s="126"/>
      <c r="J396" s="126"/>
    </row>
    <row r="397" spans="2:10" ht="15.75" customHeight="1">
      <c r="B397" s="126"/>
      <c r="C397" s="126"/>
      <c r="D397" s="126"/>
      <c r="E397" s="126"/>
      <c r="F397" s="126"/>
      <c r="G397" s="126"/>
      <c r="H397" s="126"/>
      <c r="I397" s="126"/>
      <c r="J397" s="126"/>
    </row>
    <row r="398" spans="2:10" ht="15.75" customHeight="1">
      <c r="B398" s="126"/>
      <c r="C398" s="126"/>
      <c r="D398" s="126"/>
      <c r="E398" s="126"/>
      <c r="F398" s="126"/>
      <c r="G398" s="126"/>
      <c r="H398" s="126"/>
      <c r="I398" s="126"/>
      <c r="J398" s="126"/>
    </row>
    <row r="399" spans="2:10" ht="15.75" customHeight="1">
      <c r="B399" s="126"/>
      <c r="C399" s="126"/>
      <c r="D399" s="126"/>
      <c r="E399" s="126"/>
      <c r="F399" s="126"/>
      <c r="G399" s="126"/>
      <c r="H399" s="126"/>
      <c r="I399" s="126"/>
      <c r="J399" s="126"/>
    </row>
    <row r="400" spans="2:10" ht="15.75" customHeight="1">
      <c r="B400" s="126"/>
      <c r="C400" s="126"/>
      <c r="D400" s="126"/>
      <c r="E400" s="126"/>
      <c r="F400" s="126"/>
      <c r="G400" s="126"/>
      <c r="H400" s="126"/>
      <c r="I400" s="126"/>
      <c r="J400" s="126"/>
    </row>
    <row r="401" spans="2:10" ht="15.75" customHeight="1">
      <c r="B401" s="126"/>
      <c r="C401" s="126"/>
      <c r="D401" s="126"/>
      <c r="E401" s="126"/>
      <c r="F401" s="126"/>
      <c r="G401" s="126"/>
      <c r="H401" s="126"/>
      <c r="I401" s="126"/>
      <c r="J401" s="126"/>
    </row>
    <row r="402" spans="2:10" ht="15.75" customHeight="1">
      <c r="B402" s="126"/>
      <c r="C402" s="126"/>
      <c r="D402" s="126"/>
      <c r="E402" s="126"/>
      <c r="F402" s="126"/>
      <c r="G402" s="126"/>
      <c r="H402" s="126"/>
      <c r="I402" s="126"/>
      <c r="J402" s="126"/>
    </row>
    <row r="403" spans="2:10" ht="15.75" customHeight="1">
      <c r="B403" s="126"/>
      <c r="C403" s="126"/>
      <c r="D403" s="126"/>
      <c r="E403" s="126"/>
      <c r="F403" s="126"/>
      <c r="G403" s="126"/>
      <c r="H403" s="126"/>
      <c r="I403" s="126"/>
      <c r="J403" s="126"/>
    </row>
    <row r="404" spans="2:10" ht="15.75" customHeight="1">
      <c r="B404" s="126"/>
      <c r="C404" s="126"/>
      <c r="D404" s="126"/>
      <c r="E404" s="126"/>
      <c r="F404" s="126"/>
      <c r="G404" s="126"/>
      <c r="H404" s="126"/>
      <c r="I404" s="126"/>
      <c r="J404" s="126"/>
    </row>
    <row r="405" spans="2:10" ht="15.75" customHeight="1"/>
    <row r="406" spans="2:10" ht="15.75" customHeight="1"/>
    <row r="407" spans="2:10" ht="15.75" customHeight="1"/>
    <row r="408" spans="2:10" ht="15.75" customHeight="1"/>
    <row r="409" spans="2:10" ht="15.75" customHeight="1"/>
    <row r="410" spans="2:10" ht="15.75" customHeight="1"/>
    <row r="411" spans="2:10" ht="15.75" customHeight="1"/>
    <row r="412" spans="2:10" ht="15.75" customHeight="1"/>
    <row r="413" spans="2:10" ht="15.75" customHeight="1"/>
    <row r="414" spans="2:10" ht="15.75" customHeight="1"/>
    <row r="415" spans="2:10" ht="15.75" customHeight="1"/>
    <row r="416" spans="2:10"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topLeftCell="A10" workbookViewId="0">
      <selection activeCell="A2" sqref="A2:A4"/>
    </sheetView>
  </sheetViews>
  <sheetFormatPr baseColWidth="10" defaultColWidth="12.625" defaultRowHeight="15" customHeight="1"/>
  <cols>
    <col min="1" max="1" width="44.125" bestFit="1" customWidth="1"/>
    <col min="2" max="2" width="11.625" style="376" bestFit="1" customWidth="1"/>
    <col min="3" max="3" width="14.5" style="376" bestFit="1" customWidth="1"/>
    <col min="4" max="6" width="12.625" style="376" customWidth="1"/>
    <col min="7" max="9" width="12.625" style="376"/>
    <col min="10" max="10" width="13.625" bestFit="1" customWidth="1"/>
    <col min="11" max="11" width="14.375" bestFit="1" customWidth="1"/>
  </cols>
  <sheetData>
    <row r="1" spans="1:11">
      <c r="A1" s="265"/>
      <c r="B1" s="154"/>
      <c r="C1" s="154"/>
      <c r="D1" s="154"/>
      <c r="E1" s="154"/>
      <c r="F1" s="154"/>
      <c r="G1" s="154"/>
      <c r="H1" s="154"/>
      <c r="I1" s="154"/>
      <c r="J1" s="46"/>
      <c r="K1" s="46"/>
    </row>
    <row r="2" spans="1:11">
      <c r="A2" s="133" t="s">
        <v>100</v>
      </c>
      <c r="B2" s="368"/>
      <c r="C2" s="368"/>
      <c r="D2" s="368"/>
      <c r="E2" s="368"/>
      <c r="F2" s="368"/>
      <c r="G2" s="368"/>
      <c r="H2" s="368"/>
      <c r="I2" s="368"/>
      <c r="J2" s="48"/>
      <c r="K2" s="49" t="s">
        <v>101</v>
      </c>
    </row>
    <row r="3" spans="1:11">
      <c r="A3" s="57" t="s">
        <v>173</v>
      </c>
      <c r="B3" s="368"/>
      <c r="C3" s="368"/>
      <c r="D3" s="154"/>
      <c r="E3" s="368"/>
      <c r="F3" s="368"/>
      <c r="G3" s="368"/>
      <c r="H3" s="368"/>
      <c r="I3" s="368"/>
      <c r="J3" s="48"/>
      <c r="K3" s="48"/>
    </row>
    <row r="4" spans="1:11">
      <c r="A4" s="444" t="s">
        <v>2491</v>
      </c>
      <c r="B4" s="368"/>
      <c r="C4" s="368"/>
      <c r="D4" s="368"/>
      <c r="E4" s="368"/>
      <c r="F4" s="368"/>
      <c r="G4" s="368"/>
      <c r="H4" s="368"/>
      <c r="I4" s="368"/>
      <c r="J4" s="48"/>
      <c r="K4" s="48"/>
    </row>
    <row r="5" spans="1:11">
      <c r="A5" s="46"/>
      <c r="B5" s="154"/>
      <c r="C5" s="154"/>
      <c r="D5" s="154"/>
      <c r="E5" s="154"/>
      <c r="F5" s="154"/>
      <c r="G5" s="154"/>
      <c r="H5" s="154"/>
      <c r="I5" s="154"/>
      <c r="J5" s="46"/>
      <c r="K5" s="46"/>
    </row>
    <row r="6" spans="1:11">
      <c r="A6" s="42" t="s">
        <v>102</v>
      </c>
      <c r="B6" s="369" t="s">
        <v>103</v>
      </c>
      <c r="C6" s="369" t="s">
        <v>104</v>
      </c>
      <c r="D6" s="369"/>
      <c r="E6" s="909" t="s">
        <v>105</v>
      </c>
      <c r="F6" s="910"/>
      <c r="G6" s="369" t="s">
        <v>106</v>
      </c>
      <c r="H6" s="909" t="s">
        <v>107</v>
      </c>
      <c r="I6" s="910"/>
      <c r="J6" s="43" t="s">
        <v>108</v>
      </c>
      <c r="K6" s="43" t="s">
        <v>109</v>
      </c>
    </row>
    <row r="7" spans="1:11" ht="14.25">
      <c r="A7" s="935" t="s">
        <v>110</v>
      </c>
      <c r="B7" s="930" t="s">
        <v>111</v>
      </c>
      <c r="C7" s="930" t="s">
        <v>112</v>
      </c>
      <c r="D7" s="930" t="s">
        <v>1264</v>
      </c>
      <c r="E7" s="930" t="s">
        <v>114</v>
      </c>
      <c r="F7" s="931"/>
      <c r="G7" s="930" t="s">
        <v>115</v>
      </c>
      <c r="H7" s="930" t="s">
        <v>116</v>
      </c>
      <c r="I7" s="931"/>
      <c r="J7" s="930" t="s">
        <v>117</v>
      </c>
      <c r="K7" s="947" t="s">
        <v>118</v>
      </c>
    </row>
    <row r="8" spans="1:11">
      <c r="A8" s="931"/>
      <c r="B8" s="931"/>
      <c r="C8" s="931"/>
      <c r="D8" s="931"/>
      <c r="E8" s="415" t="s">
        <v>119</v>
      </c>
      <c r="F8" s="415" t="s">
        <v>120</v>
      </c>
      <c r="G8" s="931"/>
      <c r="H8" s="415" t="s">
        <v>119</v>
      </c>
      <c r="I8" s="415" t="s">
        <v>120</v>
      </c>
      <c r="J8" s="931"/>
      <c r="K8" s="931"/>
    </row>
    <row r="9" spans="1:11">
      <c r="A9" s="347" t="s">
        <v>121</v>
      </c>
      <c r="B9" s="446"/>
      <c r="C9" s="446"/>
      <c r="D9" s="446"/>
      <c r="E9" s="446"/>
      <c r="F9" s="446"/>
      <c r="G9" s="446"/>
      <c r="H9" s="446"/>
      <c r="I9" s="446"/>
      <c r="J9" s="348"/>
      <c r="K9" s="354">
        <f>SUM(K10)</f>
        <v>0</v>
      </c>
    </row>
    <row r="10" spans="1:11">
      <c r="A10" s="349"/>
      <c r="B10" s="447"/>
      <c r="C10" s="447"/>
      <c r="D10" s="448"/>
      <c r="E10" s="448"/>
      <c r="F10" s="448"/>
      <c r="G10" s="447"/>
      <c r="H10" s="447"/>
      <c r="I10" s="447"/>
      <c r="J10" s="349"/>
      <c r="K10" s="351"/>
    </row>
    <row r="11" spans="1:11">
      <c r="A11" s="347" t="s">
        <v>122</v>
      </c>
      <c r="B11" s="446"/>
      <c r="C11" s="446"/>
      <c r="D11" s="449"/>
      <c r="E11" s="449"/>
      <c r="F11" s="449"/>
      <c r="G11" s="446"/>
      <c r="H11" s="446"/>
      <c r="I11" s="446"/>
      <c r="J11" s="348"/>
      <c r="K11" s="586">
        <f>SUM(K12:K43)</f>
        <v>189002130</v>
      </c>
    </row>
    <row r="12" spans="1:11">
      <c r="A12" s="353" t="s">
        <v>1265</v>
      </c>
      <c r="B12" s="452" t="s">
        <v>1266</v>
      </c>
      <c r="C12" s="452" t="s">
        <v>184</v>
      </c>
      <c r="D12" s="589">
        <v>1.6E-2</v>
      </c>
      <c r="E12" s="448"/>
      <c r="F12" s="448"/>
      <c r="G12" s="447"/>
      <c r="H12" s="447"/>
      <c r="I12" s="447"/>
      <c r="J12" s="349" t="s">
        <v>1267</v>
      </c>
      <c r="K12" s="588">
        <v>58750000</v>
      </c>
    </row>
    <row r="13" spans="1:11">
      <c r="A13" s="353" t="s">
        <v>1268</v>
      </c>
      <c r="B13" s="452"/>
      <c r="C13" s="452" t="s">
        <v>184</v>
      </c>
      <c r="D13" s="589" t="s">
        <v>1269</v>
      </c>
      <c r="E13" s="448"/>
      <c r="F13" s="448"/>
      <c r="G13" s="447"/>
      <c r="H13" s="447"/>
      <c r="I13" s="447"/>
      <c r="J13" s="349" t="s">
        <v>1267</v>
      </c>
      <c r="K13" s="588">
        <v>26490000</v>
      </c>
    </row>
    <row r="14" spans="1:11">
      <c r="A14" s="353" t="s">
        <v>1270</v>
      </c>
      <c r="B14" s="452" t="s">
        <v>1271</v>
      </c>
      <c r="C14" s="452" t="s">
        <v>184</v>
      </c>
      <c r="D14" s="589">
        <v>0.08</v>
      </c>
      <c r="E14" s="448"/>
      <c r="F14" s="448"/>
      <c r="G14" s="447"/>
      <c r="H14" s="447"/>
      <c r="I14" s="447"/>
      <c r="J14" s="349" t="s">
        <v>1267</v>
      </c>
      <c r="K14" s="588">
        <v>22600000</v>
      </c>
    </row>
    <row r="15" spans="1:11">
      <c r="A15" s="353" t="s">
        <v>1272</v>
      </c>
      <c r="B15" s="452" t="s">
        <v>1273</v>
      </c>
      <c r="C15" s="452" t="s">
        <v>184</v>
      </c>
      <c r="D15" s="589"/>
      <c r="E15" s="448"/>
      <c r="F15" s="448"/>
      <c r="G15" s="447"/>
      <c r="H15" s="447"/>
      <c r="I15" s="447"/>
      <c r="J15" s="349" t="s">
        <v>1267</v>
      </c>
      <c r="K15" s="588">
        <v>16700000</v>
      </c>
    </row>
    <row r="16" spans="1:11">
      <c r="A16" s="353" t="s">
        <v>1274</v>
      </c>
      <c r="B16" s="452" t="s">
        <v>1275</v>
      </c>
      <c r="C16" s="452"/>
      <c r="D16" s="589"/>
      <c r="E16" s="448">
        <v>0.02</v>
      </c>
      <c r="F16" s="448">
        <v>0.08</v>
      </c>
      <c r="G16" s="447"/>
      <c r="H16" s="590">
        <v>97</v>
      </c>
      <c r="I16" s="590">
        <v>7764</v>
      </c>
      <c r="J16" s="349" t="s">
        <v>1267</v>
      </c>
      <c r="K16" s="588">
        <v>12600000</v>
      </c>
    </row>
    <row r="17" spans="1:11">
      <c r="A17" s="353" t="s">
        <v>1276</v>
      </c>
      <c r="B17" s="452" t="s">
        <v>1266</v>
      </c>
      <c r="C17" s="452" t="s">
        <v>184</v>
      </c>
      <c r="D17" s="589"/>
      <c r="E17" s="448"/>
      <c r="F17" s="448"/>
      <c r="G17" s="447"/>
      <c r="H17" s="447"/>
      <c r="I17" s="447"/>
      <c r="J17" s="349" t="s">
        <v>1267</v>
      </c>
      <c r="K17" s="588">
        <v>9888300</v>
      </c>
    </row>
    <row r="18" spans="1:11">
      <c r="A18" s="353" t="s">
        <v>1277</v>
      </c>
      <c r="B18" s="452" t="s">
        <v>1266</v>
      </c>
      <c r="C18" s="452" t="s">
        <v>184</v>
      </c>
      <c r="D18" s="589">
        <v>0.1</v>
      </c>
      <c r="E18" s="448"/>
      <c r="F18" s="448"/>
      <c r="G18" s="447"/>
      <c r="H18" s="447"/>
      <c r="I18" s="447"/>
      <c r="J18" s="349" t="s">
        <v>1267</v>
      </c>
      <c r="K18" s="588">
        <v>9168830</v>
      </c>
    </row>
    <row r="19" spans="1:11">
      <c r="A19" s="353" t="s">
        <v>1278</v>
      </c>
      <c r="B19" s="452" t="s">
        <v>1266</v>
      </c>
      <c r="C19" s="452"/>
      <c r="D19" s="589"/>
      <c r="E19" s="589">
        <v>0.12</v>
      </c>
      <c r="F19" s="589">
        <v>0.3</v>
      </c>
      <c r="G19" s="447"/>
      <c r="H19" s="589"/>
      <c r="I19" s="447"/>
      <c r="J19" s="349" t="s">
        <v>1267</v>
      </c>
      <c r="K19" s="588">
        <v>5740000</v>
      </c>
    </row>
    <row r="20" spans="1:11">
      <c r="A20" s="353" t="s">
        <v>1279</v>
      </c>
      <c r="B20" s="452" t="s">
        <v>1280</v>
      </c>
      <c r="C20" s="452" t="s">
        <v>184</v>
      </c>
      <c r="D20" s="589"/>
      <c r="E20" s="589">
        <v>0.04</v>
      </c>
      <c r="F20" s="589">
        <v>0.105</v>
      </c>
      <c r="G20" s="447"/>
      <c r="H20" s="589"/>
      <c r="I20" s="589"/>
      <c r="J20" s="349" t="s">
        <v>1267</v>
      </c>
      <c r="K20" s="588">
        <v>5265000</v>
      </c>
    </row>
    <row r="21" spans="1:11" ht="15.75" customHeight="1">
      <c r="A21" s="353" t="s">
        <v>1281</v>
      </c>
      <c r="B21" s="452"/>
      <c r="C21" s="452"/>
      <c r="D21" s="589"/>
      <c r="E21" s="448"/>
      <c r="F21" s="448"/>
      <c r="G21" s="447"/>
      <c r="H21" s="447"/>
      <c r="I21" s="447"/>
      <c r="J21" s="349" t="s">
        <v>1267</v>
      </c>
      <c r="K21" s="356">
        <v>3890000</v>
      </c>
    </row>
    <row r="22" spans="1:11" ht="15.75" customHeight="1">
      <c r="A22" s="353" t="s">
        <v>215</v>
      </c>
      <c r="B22" s="452" t="s">
        <v>1282</v>
      </c>
      <c r="C22" s="452" t="s">
        <v>1283</v>
      </c>
      <c r="D22" s="589"/>
      <c r="E22" s="448"/>
      <c r="F22" s="448"/>
      <c r="G22" s="590"/>
      <c r="H22" s="590">
        <v>890</v>
      </c>
      <c r="I22" s="590">
        <v>8088</v>
      </c>
      <c r="J22" s="349" t="s">
        <v>1267</v>
      </c>
      <c r="K22" s="588">
        <v>3600000</v>
      </c>
    </row>
    <row r="23" spans="1:11" ht="15.75" customHeight="1">
      <c r="A23" s="353" t="s">
        <v>1284</v>
      </c>
      <c r="B23" s="452"/>
      <c r="C23" s="452" t="s">
        <v>184</v>
      </c>
      <c r="D23" s="589">
        <v>0.01</v>
      </c>
      <c r="E23" s="448"/>
      <c r="F23" s="448"/>
      <c r="G23" s="447"/>
      <c r="H23" s="447"/>
      <c r="I23" s="447"/>
      <c r="J23" s="349" t="s">
        <v>1267</v>
      </c>
      <c r="K23" s="588">
        <v>3385000</v>
      </c>
    </row>
    <row r="24" spans="1:11" ht="15.75" customHeight="1">
      <c r="A24" s="353" t="s">
        <v>1285</v>
      </c>
      <c r="B24" s="452" t="s">
        <v>1271</v>
      </c>
      <c r="C24" s="452" t="s">
        <v>184</v>
      </c>
      <c r="D24" s="589"/>
      <c r="E24" s="448"/>
      <c r="F24" s="448"/>
      <c r="G24" s="590">
        <v>150</v>
      </c>
      <c r="H24" s="447"/>
      <c r="I24" s="447"/>
      <c r="J24" s="349" t="s">
        <v>1267</v>
      </c>
      <c r="K24" s="588">
        <v>2380000</v>
      </c>
    </row>
    <row r="25" spans="1:11" ht="15.75" customHeight="1">
      <c r="A25" s="353" t="s">
        <v>211</v>
      </c>
      <c r="B25" s="452"/>
      <c r="C25" s="452"/>
      <c r="D25" s="589"/>
      <c r="E25" s="448"/>
      <c r="F25" s="448"/>
      <c r="G25" s="447"/>
      <c r="H25" s="590">
        <v>20</v>
      </c>
      <c r="I25" s="590">
        <v>11660</v>
      </c>
      <c r="J25" s="349" t="s">
        <v>1267</v>
      </c>
      <c r="K25" s="588">
        <v>1690000</v>
      </c>
    </row>
    <row r="26" spans="1:11" ht="15.75" customHeight="1">
      <c r="A26" s="353" t="s">
        <v>1286</v>
      </c>
      <c r="B26" s="452"/>
      <c r="C26" s="452"/>
      <c r="D26" s="589"/>
      <c r="E26" s="448"/>
      <c r="F26" s="448"/>
      <c r="G26" s="447"/>
      <c r="H26" s="447"/>
      <c r="I26" s="447"/>
      <c r="J26" s="349" t="s">
        <v>1267</v>
      </c>
      <c r="K26" s="356">
        <v>1540000</v>
      </c>
    </row>
    <row r="27" spans="1:11" ht="15.75" customHeight="1">
      <c r="A27" s="353" t="s">
        <v>1287</v>
      </c>
      <c r="B27" s="452" t="s">
        <v>1288</v>
      </c>
      <c r="C27" s="452"/>
      <c r="D27" s="589"/>
      <c r="E27" s="448"/>
      <c r="F27" s="448"/>
      <c r="G27" s="447"/>
      <c r="H27" s="447"/>
      <c r="I27" s="447"/>
      <c r="J27" s="349" t="s">
        <v>1267</v>
      </c>
      <c r="K27" s="588">
        <v>1000000</v>
      </c>
    </row>
    <row r="28" spans="1:11" ht="15.75" customHeight="1">
      <c r="A28" s="353" t="s">
        <v>1289</v>
      </c>
      <c r="B28" s="452" t="s">
        <v>1290</v>
      </c>
      <c r="C28" s="452"/>
      <c r="D28" s="589"/>
      <c r="E28" s="448"/>
      <c r="F28" s="448"/>
      <c r="G28" s="447"/>
      <c r="H28" s="590">
        <v>4</v>
      </c>
      <c r="I28" s="590">
        <v>8</v>
      </c>
      <c r="J28" s="349" t="s">
        <v>1267</v>
      </c>
      <c r="K28" s="588">
        <v>1000000</v>
      </c>
    </row>
    <row r="29" spans="1:11" ht="15.75" customHeight="1">
      <c r="A29" s="353" t="s">
        <v>1291</v>
      </c>
      <c r="B29" s="452"/>
      <c r="C29" s="452"/>
      <c r="D29" s="589">
        <v>0.01</v>
      </c>
      <c r="E29" s="448"/>
      <c r="F29" s="448"/>
      <c r="G29" s="447"/>
      <c r="H29" s="447"/>
      <c r="I29" s="447"/>
      <c r="J29" s="349" t="s">
        <v>1267</v>
      </c>
      <c r="K29" s="588">
        <v>540000</v>
      </c>
    </row>
    <row r="30" spans="1:11" ht="15.75" customHeight="1">
      <c r="A30" s="353" t="s">
        <v>700</v>
      </c>
      <c r="B30" s="452"/>
      <c r="C30" s="452" t="s">
        <v>1292</v>
      </c>
      <c r="D30" s="589"/>
      <c r="E30" s="448"/>
      <c r="F30" s="448"/>
      <c r="G30" s="447"/>
      <c r="H30" s="447"/>
      <c r="I30" s="447"/>
      <c r="J30" s="349" t="s">
        <v>1267</v>
      </c>
      <c r="K30" s="588">
        <v>540000</v>
      </c>
    </row>
    <row r="31" spans="1:11" ht="15.75" customHeight="1">
      <c r="A31" s="353" t="s">
        <v>1293</v>
      </c>
      <c r="B31" s="452"/>
      <c r="C31" s="452"/>
      <c r="D31" s="589"/>
      <c r="E31" s="448"/>
      <c r="F31" s="448"/>
      <c r="G31" s="447"/>
      <c r="H31" s="447"/>
      <c r="I31" s="447"/>
      <c r="J31" s="349" t="s">
        <v>1267</v>
      </c>
      <c r="K31" s="356">
        <v>500000</v>
      </c>
    </row>
    <row r="32" spans="1:11" ht="15.75" customHeight="1">
      <c r="A32" s="349" t="s">
        <v>1294</v>
      </c>
      <c r="B32" s="447"/>
      <c r="C32" s="447"/>
      <c r="D32" s="448"/>
      <c r="E32" s="448"/>
      <c r="F32" s="448"/>
      <c r="G32" s="447"/>
      <c r="H32" s="447"/>
      <c r="I32" s="447"/>
      <c r="J32" s="349" t="s">
        <v>1295</v>
      </c>
      <c r="K32" s="356">
        <v>430000</v>
      </c>
    </row>
    <row r="33" spans="1:11" ht="15.75" customHeight="1">
      <c r="A33" s="353" t="s">
        <v>1296</v>
      </c>
      <c r="B33" s="452" t="s">
        <v>1297</v>
      </c>
      <c r="C33" s="452"/>
      <c r="D33" s="589"/>
      <c r="E33" s="448"/>
      <c r="F33" s="448"/>
      <c r="G33" s="447"/>
      <c r="H33" s="590">
        <v>3</v>
      </c>
      <c r="I33" s="590">
        <v>800</v>
      </c>
      <c r="J33" s="349" t="s">
        <v>1267</v>
      </c>
      <c r="K33" s="588">
        <v>355000</v>
      </c>
    </row>
    <row r="34" spans="1:11" ht="15.75" customHeight="1">
      <c r="A34" s="353" t="s">
        <v>1298</v>
      </c>
      <c r="B34" s="452"/>
      <c r="C34" s="452"/>
      <c r="D34" s="589"/>
      <c r="E34" s="589">
        <v>0.02</v>
      </c>
      <c r="F34" s="589">
        <v>0.05</v>
      </c>
      <c r="G34" s="447"/>
      <c r="H34" s="447"/>
      <c r="I34" s="447"/>
      <c r="J34" s="349" t="s">
        <v>1267</v>
      </c>
      <c r="K34" s="588">
        <v>255000</v>
      </c>
    </row>
    <row r="35" spans="1:11" ht="15.75" customHeight="1">
      <c r="A35" s="353" t="s">
        <v>1299</v>
      </c>
      <c r="B35" s="452"/>
      <c r="C35" s="452" t="s">
        <v>1288</v>
      </c>
      <c r="D35" s="589"/>
      <c r="E35" s="589">
        <v>0.03</v>
      </c>
      <c r="F35" s="589">
        <v>0.1</v>
      </c>
      <c r="G35" s="447"/>
      <c r="H35" s="590">
        <v>162</v>
      </c>
      <c r="I35" s="590">
        <v>2831</v>
      </c>
      <c r="J35" s="349" t="s">
        <v>1267</v>
      </c>
      <c r="K35" s="588">
        <v>220000</v>
      </c>
    </row>
    <row r="36" spans="1:11" ht="15.75" customHeight="1">
      <c r="A36" s="353" t="s">
        <v>370</v>
      </c>
      <c r="B36" s="452" t="s">
        <v>1273</v>
      </c>
      <c r="C36" s="452" t="s">
        <v>589</v>
      </c>
      <c r="D36" s="589"/>
      <c r="E36" s="448"/>
      <c r="F36" s="448"/>
      <c r="G36" s="447"/>
      <c r="H36" s="590">
        <v>815</v>
      </c>
      <c r="I36" s="590">
        <v>1752</v>
      </c>
      <c r="J36" s="349" t="s">
        <v>1267</v>
      </c>
      <c r="K36" s="588">
        <v>220000</v>
      </c>
    </row>
    <row r="37" spans="1:11" ht="15.75" customHeight="1">
      <c r="A37" s="353" t="s">
        <v>1300</v>
      </c>
      <c r="B37" s="452" t="s">
        <v>184</v>
      </c>
      <c r="C37" s="452" t="s">
        <v>184</v>
      </c>
      <c r="D37" s="589"/>
      <c r="E37" s="448"/>
      <c r="F37" s="448"/>
      <c r="G37" s="447"/>
      <c r="H37" s="447"/>
      <c r="I37" s="447"/>
      <c r="J37" s="349" t="s">
        <v>1267</v>
      </c>
      <c r="K37" s="588">
        <v>100000</v>
      </c>
    </row>
    <row r="38" spans="1:11" ht="15.75" customHeight="1">
      <c r="A38" s="353" t="s">
        <v>1301</v>
      </c>
      <c r="B38" s="452" t="s">
        <v>184</v>
      </c>
      <c r="C38" s="452" t="s">
        <v>1302</v>
      </c>
      <c r="D38" s="589"/>
      <c r="E38" s="448"/>
      <c r="F38" s="448"/>
      <c r="G38" s="447"/>
      <c r="H38" s="447"/>
      <c r="I38" s="447"/>
      <c r="J38" s="349" t="s">
        <v>1267</v>
      </c>
      <c r="K38" s="588">
        <v>100000</v>
      </c>
    </row>
    <row r="39" spans="1:11" ht="15.75" customHeight="1">
      <c r="A39" s="353" t="s">
        <v>1303</v>
      </c>
      <c r="B39" s="452" t="s">
        <v>1273</v>
      </c>
      <c r="C39" s="452"/>
      <c r="D39" s="589"/>
      <c r="E39" s="448"/>
      <c r="F39" s="448"/>
      <c r="G39" s="447"/>
      <c r="H39" s="447"/>
      <c r="I39" s="447"/>
      <c r="J39" s="349" t="s">
        <v>1267</v>
      </c>
      <c r="K39" s="588">
        <v>30000</v>
      </c>
    </row>
    <row r="40" spans="1:11" ht="15.75" customHeight="1">
      <c r="A40" s="353" t="s">
        <v>367</v>
      </c>
      <c r="B40" s="452" t="s">
        <v>1304</v>
      </c>
      <c r="C40" s="452"/>
      <c r="D40" s="589"/>
      <c r="E40" s="589">
        <v>0.1</v>
      </c>
      <c r="F40" s="589">
        <v>0.5</v>
      </c>
      <c r="G40" s="447"/>
      <c r="H40" s="590">
        <v>566</v>
      </c>
      <c r="I40" s="590">
        <v>3400</v>
      </c>
      <c r="J40" s="349" t="s">
        <v>1267</v>
      </c>
      <c r="K40" s="588">
        <v>15000</v>
      </c>
    </row>
    <row r="41" spans="1:11" ht="15.75" customHeight="1">
      <c r="A41" s="353" t="s">
        <v>1305</v>
      </c>
      <c r="B41" s="452"/>
      <c r="C41" s="452"/>
      <c r="D41" s="589"/>
      <c r="E41" s="448"/>
      <c r="F41" s="448"/>
      <c r="G41" s="447"/>
      <c r="H41" s="447"/>
      <c r="I41" s="447"/>
      <c r="J41" s="349" t="s">
        <v>1267</v>
      </c>
      <c r="K41" s="356">
        <v>10000</v>
      </c>
    </row>
    <row r="42" spans="1:11" ht="15.75" customHeight="1">
      <c r="A42" s="353" t="s">
        <v>1306</v>
      </c>
      <c r="B42" s="452" t="s">
        <v>1266</v>
      </c>
      <c r="C42" s="452" t="s">
        <v>184</v>
      </c>
      <c r="D42" s="589">
        <v>0.01</v>
      </c>
      <c r="E42" s="448"/>
      <c r="F42" s="448"/>
      <c r="G42" s="447"/>
      <c r="H42" s="447"/>
      <c r="I42" s="447"/>
      <c r="J42" s="349" t="s">
        <v>1267</v>
      </c>
      <c r="K42" s="588">
        <v>0</v>
      </c>
    </row>
    <row r="43" spans="1:11" ht="15.75" customHeight="1">
      <c r="A43" s="349"/>
      <c r="B43" s="447"/>
      <c r="C43" s="447"/>
      <c r="D43" s="448"/>
      <c r="E43" s="448"/>
      <c r="F43" s="448"/>
      <c r="G43" s="447"/>
      <c r="H43" s="447"/>
      <c r="I43" s="447"/>
      <c r="J43" s="349"/>
      <c r="K43" s="351"/>
    </row>
    <row r="44" spans="1:11" ht="15.75" customHeight="1">
      <c r="A44" s="347" t="s">
        <v>129</v>
      </c>
      <c r="B44" s="446"/>
      <c r="C44" s="446"/>
      <c r="D44" s="449"/>
      <c r="E44" s="449"/>
      <c r="F44" s="449"/>
      <c r="G44" s="446"/>
      <c r="H44" s="446"/>
      <c r="I44" s="446"/>
      <c r="J44" s="348"/>
      <c r="K44" s="354">
        <f>SUM(K45:K46)</f>
        <v>632700</v>
      </c>
    </row>
    <row r="45" spans="1:11" ht="15.75" customHeight="1">
      <c r="A45" s="353" t="s">
        <v>1307</v>
      </c>
      <c r="B45" s="452" t="s">
        <v>184</v>
      </c>
      <c r="C45" s="452" t="s">
        <v>1273</v>
      </c>
      <c r="D45" s="589"/>
      <c r="E45" s="448">
        <v>0.03</v>
      </c>
      <c r="F45" s="448">
        <v>0.05</v>
      </c>
      <c r="G45" s="447"/>
      <c r="H45" s="447"/>
      <c r="I45" s="447"/>
      <c r="J45" s="349" t="s">
        <v>1267</v>
      </c>
      <c r="K45" s="588">
        <v>630000</v>
      </c>
    </row>
    <row r="46" spans="1:11" ht="15.75" customHeight="1">
      <c r="A46" s="353" t="s">
        <v>1308</v>
      </c>
      <c r="B46" s="452" t="s">
        <v>184</v>
      </c>
      <c r="C46" s="452" t="s">
        <v>1309</v>
      </c>
      <c r="D46" s="589"/>
      <c r="E46" s="589">
        <v>0.1</v>
      </c>
      <c r="F46" s="589">
        <v>0.32</v>
      </c>
      <c r="G46" s="447"/>
      <c r="H46" s="447"/>
      <c r="I46" s="447"/>
      <c r="J46" s="349" t="s">
        <v>1267</v>
      </c>
      <c r="K46" s="351">
        <v>2700</v>
      </c>
    </row>
    <row r="47" spans="1:11" ht="15.75" customHeight="1">
      <c r="A47" s="347" t="s">
        <v>130</v>
      </c>
      <c r="B47" s="446"/>
      <c r="C47" s="446"/>
      <c r="D47" s="449"/>
      <c r="E47" s="449"/>
      <c r="F47" s="449"/>
      <c r="G47" s="446"/>
      <c r="H47" s="446"/>
      <c r="I47" s="446"/>
      <c r="J47" s="348"/>
      <c r="K47" s="354">
        <f>SUM(K48)</f>
        <v>0</v>
      </c>
    </row>
    <row r="48" spans="1:11" ht="15.75" customHeight="1">
      <c r="A48" s="349"/>
      <c r="B48" s="447"/>
      <c r="C48" s="447"/>
      <c r="D48" s="448"/>
      <c r="E48" s="448"/>
      <c r="F48" s="448"/>
      <c r="G48" s="447"/>
      <c r="H48" s="447"/>
      <c r="I48" s="447"/>
      <c r="J48" s="349"/>
      <c r="K48" s="351"/>
    </row>
    <row r="49" spans="1:11" ht="15.75" customHeight="1">
      <c r="A49" s="347" t="s">
        <v>133</v>
      </c>
      <c r="B49" s="446"/>
      <c r="C49" s="446"/>
      <c r="D49" s="449"/>
      <c r="E49" s="449"/>
      <c r="F49" s="449"/>
      <c r="G49" s="446"/>
      <c r="H49" s="446"/>
      <c r="I49" s="446"/>
      <c r="J49" s="348"/>
      <c r="K49" s="354">
        <f>SUM(K50:K56)</f>
        <v>2226000</v>
      </c>
    </row>
    <row r="50" spans="1:11" ht="15.75" customHeight="1">
      <c r="A50" s="353" t="s">
        <v>1310</v>
      </c>
      <c r="B50" s="452" t="s">
        <v>184</v>
      </c>
      <c r="C50" s="452" t="s">
        <v>1311</v>
      </c>
      <c r="D50" s="589"/>
      <c r="E50" s="448"/>
      <c r="F50" s="448"/>
      <c r="G50" s="591"/>
      <c r="H50" s="591">
        <v>2965</v>
      </c>
      <c r="I50" s="591">
        <v>6901</v>
      </c>
      <c r="J50" s="349" t="s">
        <v>1267</v>
      </c>
      <c r="K50" s="588">
        <f>660000+100000</f>
        <v>760000</v>
      </c>
    </row>
    <row r="51" spans="1:11" ht="15.75" customHeight="1">
      <c r="A51" s="353" t="s">
        <v>1312</v>
      </c>
      <c r="B51" s="452" t="s">
        <v>184</v>
      </c>
      <c r="C51" s="452" t="s">
        <v>1311</v>
      </c>
      <c r="D51" s="589"/>
      <c r="E51" s="448"/>
      <c r="F51" s="448"/>
      <c r="G51" s="591">
        <v>5000</v>
      </c>
      <c r="H51" s="591"/>
      <c r="I51" s="591"/>
      <c r="J51" s="349" t="s">
        <v>1267</v>
      </c>
      <c r="K51" s="588">
        <v>700000</v>
      </c>
    </row>
    <row r="52" spans="1:11" ht="15.75" customHeight="1">
      <c r="A52" s="353" t="s">
        <v>1313</v>
      </c>
      <c r="B52" s="592" t="s">
        <v>1314</v>
      </c>
      <c r="C52" s="592" t="s">
        <v>1315</v>
      </c>
      <c r="D52" s="589"/>
      <c r="E52" s="448"/>
      <c r="F52" s="448"/>
      <c r="G52" s="591"/>
      <c r="H52" s="591">
        <v>25</v>
      </c>
      <c r="I52" s="591">
        <v>54</v>
      </c>
      <c r="J52" s="349" t="s">
        <v>1267</v>
      </c>
      <c r="K52" s="588">
        <v>405000</v>
      </c>
    </row>
    <row r="53" spans="1:11" ht="15.75" customHeight="1">
      <c r="A53" s="353" t="s">
        <v>1316</v>
      </c>
      <c r="B53" s="452" t="s">
        <v>184</v>
      </c>
      <c r="C53" s="452"/>
      <c r="D53" s="589"/>
      <c r="E53" s="448"/>
      <c r="F53" s="448"/>
      <c r="G53" s="591">
        <v>2427</v>
      </c>
      <c r="H53" s="591"/>
      <c r="I53" s="591"/>
      <c r="J53" s="349" t="s">
        <v>1267</v>
      </c>
      <c r="K53" s="588">
        <v>260000</v>
      </c>
    </row>
    <row r="54" spans="1:11" ht="15.75" customHeight="1">
      <c r="A54" s="353" t="s">
        <v>1317</v>
      </c>
      <c r="B54" s="452" t="s">
        <v>184</v>
      </c>
      <c r="C54" s="452" t="s">
        <v>1318</v>
      </c>
      <c r="D54" s="589"/>
      <c r="E54" s="448"/>
      <c r="F54" s="448"/>
      <c r="G54" s="591"/>
      <c r="H54" s="591">
        <v>115</v>
      </c>
      <c r="I54" s="591">
        <v>472</v>
      </c>
      <c r="J54" s="349" t="s">
        <v>1267</v>
      </c>
      <c r="K54" s="588">
        <v>80000</v>
      </c>
    </row>
    <row r="55" spans="1:11" ht="15.75" customHeight="1">
      <c r="A55" s="353" t="s">
        <v>1319</v>
      </c>
      <c r="B55" s="452" t="s">
        <v>184</v>
      </c>
      <c r="C55" s="452" t="s">
        <v>1271</v>
      </c>
      <c r="D55" s="589"/>
      <c r="E55" s="448"/>
      <c r="F55" s="448"/>
      <c r="G55" s="591">
        <v>900</v>
      </c>
      <c r="H55" s="591"/>
      <c r="I55" s="591"/>
      <c r="J55" s="349" t="s">
        <v>1267</v>
      </c>
      <c r="K55" s="588">
        <v>21000</v>
      </c>
    </row>
    <row r="56" spans="1:11" ht="15.75" customHeight="1">
      <c r="A56" s="349"/>
      <c r="B56" s="447"/>
      <c r="C56" s="447"/>
      <c r="D56" s="448"/>
      <c r="E56" s="448"/>
      <c r="F56" s="448"/>
      <c r="G56" s="447"/>
      <c r="H56" s="447"/>
      <c r="I56" s="447"/>
      <c r="J56" s="349"/>
      <c r="K56" s="351"/>
    </row>
    <row r="57" spans="1:11" ht="15.75" customHeight="1">
      <c r="A57" s="347" t="s">
        <v>134</v>
      </c>
      <c r="B57" s="446"/>
      <c r="C57" s="446"/>
      <c r="D57" s="449"/>
      <c r="E57" s="449"/>
      <c r="F57" s="449"/>
      <c r="G57" s="446"/>
      <c r="H57" s="446"/>
      <c r="I57" s="446"/>
      <c r="J57" s="348"/>
      <c r="K57" s="354">
        <f>SUM(K58:K59)</f>
        <v>950000</v>
      </c>
    </row>
    <row r="58" spans="1:11" ht="15.75" customHeight="1">
      <c r="A58" s="353" t="s">
        <v>699</v>
      </c>
      <c r="B58" s="452" t="s">
        <v>184</v>
      </c>
      <c r="C58" s="452"/>
      <c r="D58" s="589"/>
      <c r="E58" s="589">
        <v>0.1</v>
      </c>
      <c r="F58" s="589">
        <v>1</v>
      </c>
      <c r="G58" s="447"/>
      <c r="H58" s="447"/>
      <c r="I58" s="447"/>
      <c r="J58" s="349" t="s">
        <v>1267</v>
      </c>
      <c r="K58" s="588">
        <v>950000</v>
      </c>
    </row>
    <row r="59" spans="1:11" ht="15.75" customHeight="1">
      <c r="A59" s="349"/>
      <c r="B59" s="447"/>
      <c r="C59" s="447"/>
      <c r="D59" s="448"/>
      <c r="E59" s="448"/>
      <c r="F59" s="448"/>
      <c r="G59" s="447"/>
      <c r="H59" s="447"/>
      <c r="I59" s="447"/>
      <c r="J59" s="349"/>
      <c r="K59" s="351"/>
    </row>
    <row r="60" spans="1:11" ht="15.75" customHeight="1">
      <c r="A60" s="347" t="s">
        <v>135</v>
      </c>
      <c r="B60" s="446"/>
      <c r="C60" s="446"/>
      <c r="D60" s="449"/>
      <c r="E60" s="449"/>
      <c r="F60" s="449"/>
      <c r="G60" s="446"/>
      <c r="H60" s="446"/>
      <c r="I60" s="446"/>
      <c r="J60" s="348"/>
      <c r="K60" s="354">
        <f>SUM(K61)</f>
        <v>0</v>
      </c>
    </row>
    <row r="61" spans="1:11" ht="15.75" customHeight="1">
      <c r="A61" s="349"/>
      <c r="B61" s="447"/>
      <c r="C61" s="447"/>
      <c r="D61" s="448"/>
      <c r="E61" s="448"/>
      <c r="F61" s="448"/>
      <c r="G61" s="447"/>
      <c r="H61" s="447"/>
      <c r="I61" s="447"/>
      <c r="J61" s="349"/>
      <c r="K61" s="351"/>
    </row>
    <row r="62" spans="1:11" ht="15.75" customHeight="1">
      <c r="A62" s="347" t="s">
        <v>136</v>
      </c>
      <c r="B62" s="446"/>
      <c r="C62" s="446"/>
      <c r="D62" s="449"/>
      <c r="E62" s="449"/>
      <c r="F62" s="449"/>
      <c r="G62" s="446"/>
      <c r="H62" s="446"/>
      <c r="I62" s="446"/>
      <c r="J62" s="348"/>
      <c r="K62" s="354">
        <f>SUM(K63)</f>
        <v>4500000</v>
      </c>
    </row>
    <row r="63" spans="1:11" ht="15.75" customHeight="1">
      <c r="A63" s="349" t="s">
        <v>1320</v>
      </c>
      <c r="B63" s="447"/>
      <c r="C63" s="447"/>
      <c r="D63" s="448"/>
      <c r="E63" s="448"/>
      <c r="F63" s="448"/>
      <c r="G63" s="447"/>
      <c r="H63" s="447"/>
      <c r="I63" s="447"/>
      <c r="J63" s="349"/>
      <c r="K63" s="588">
        <v>4500000</v>
      </c>
    </row>
    <row r="64" spans="1:11" ht="15.75" customHeight="1">
      <c r="A64" s="416" t="s">
        <v>137</v>
      </c>
      <c r="B64" s="457"/>
      <c r="C64" s="457"/>
      <c r="D64" s="458"/>
      <c r="E64" s="458"/>
      <c r="F64" s="458"/>
      <c r="G64" s="457"/>
      <c r="H64" s="457"/>
      <c r="I64" s="457"/>
      <c r="J64" s="417"/>
      <c r="K64" s="587">
        <f>+K9+K11+K44+K47+K49+K57+K60+K62</f>
        <v>197310830</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1"/>
  <sheetViews>
    <sheetView showGridLines="0" workbookViewId="0">
      <selection activeCell="A2" sqref="A2:A4"/>
    </sheetView>
  </sheetViews>
  <sheetFormatPr baseColWidth="10" defaultColWidth="12.625" defaultRowHeight="15" customHeight="1"/>
  <cols>
    <col min="1" max="1" width="44.125" bestFit="1" customWidth="1"/>
    <col min="2" max="2" width="15.25" style="376" bestFit="1" customWidth="1"/>
    <col min="3" max="3" width="11.875" style="376" bestFit="1" customWidth="1"/>
    <col min="4" max="10" width="12.625" style="376"/>
    <col min="11" max="11" width="13.5" bestFit="1" customWidth="1"/>
  </cols>
  <sheetData>
    <row r="1" spans="1:11" ht="15.75">
      <c r="A1" s="34"/>
      <c r="B1" s="367"/>
      <c r="C1" s="593"/>
      <c r="D1" s="593"/>
      <c r="E1" s="593"/>
      <c r="F1" s="593"/>
      <c r="G1" s="593"/>
      <c r="H1" s="593"/>
      <c r="I1" s="593"/>
      <c r="J1" s="593"/>
      <c r="K1" s="36"/>
    </row>
    <row r="2" spans="1:11">
      <c r="A2" s="133" t="s">
        <v>100</v>
      </c>
      <c r="B2" s="368"/>
      <c r="C2" s="368"/>
      <c r="D2" s="368"/>
      <c r="E2" s="368"/>
      <c r="F2" s="368"/>
      <c r="G2" s="368"/>
      <c r="H2" s="368"/>
      <c r="I2" s="368"/>
      <c r="J2" s="368"/>
      <c r="K2" s="38" t="s">
        <v>101</v>
      </c>
    </row>
    <row r="3" spans="1:11">
      <c r="A3" s="57" t="s">
        <v>173</v>
      </c>
      <c r="B3" s="368"/>
      <c r="C3" s="368"/>
      <c r="D3" s="368"/>
      <c r="E3" s="368"/>
      <c r="F3" s="368"/>
      <c r="G3" s="368"/>
      <c r="H3" s="368"/>
      <c r="I3" s="368"/>
      <c r="J3" s="368"/>
      <c r="K3" s="37"/>
    </row>
    <row r="4" spans="1:11">
      <c r="A4" s="444" t="s">
        <v>2492</v>
      </c>
      <c r="B4" s="368"/>
      <c r="C4" s="368"/>
      <c r="D4" s="368"/>
      <c r="E4" s="368"/>
      <c r="F4" s="368"/>
      <c r="G4" s="368"/>
      <c r="H4" s="368"/>
      <c r="I4" s="368"/>
      <c r="J4" s="368"/>
      <c r="K4" s="37"/>
    </row>
    <row r="5" spans="1:11" ht="15" customHeight="1">
      <c r="A5" s="40"/>
      <c r="B5" s="154"/>
      <c r="C5" s="154"/>
      <c r="D5" s="154"/>
      <c r="E5" s="154"/>
      <c r="F5" s="154"/>
      <c r="G5" s="154"/>
      <c r="H5" s="154"/>
      <c r="I5" s="154"/>
      <c r="J5" s="154"/>
      <c r="K5" s="41"/>
    </row>
    <row r="6" spans="1:11">
      <c r="A6" s="42" t="s">
        <v>102</v>
      </c>
      <c r="B6" s="369" t="s">
        <v>103</v>
      </c>
      <c r="C6" s="369" t="s">
        <v>104</v>
      </c>
      <c r="D6" s="369"/>
      <c r="E6" s="369" t="s">
        <v>105</v>
      </c>
      <c r="F6" s="369"/>
      <c r="G6" s="369" t="s">
        <v>106</v>
      </c>
      <c r="H6" s="909" t="s">
        <v>107</v>
      </c>
      <c r="I6" s="1004"/>
      <c r="J6" s="369" t="s">
        <v>108</v>
      </c>
      <c r="K6" s="43" t="s">
        <v>109</v>
      </c>
    </row>
    <row r="7" spans="1:11" ht="14.25">
      <c r="A7" s="935" t="s">
        <v>110</v>
      </c>
      <c r="B7" s="930" t="s">
        <v>111</v>
      </c>
      <c r="C7" s="930" t="s">
        <v>112</v>
      </c>
      <c r="D7" s="930" t="s">
        <v>113</v>
      </c>
      <c r="E7" s="930" t="s">
        <v>114</v>
      </c>
      <c r="F7" s="931"/>
      <c r="G7" s="930" t="s">
        <v>115</v>
      </c>
      <c r="H7" s="930" t="s">
        <v>116</v>
      </c>
      <c r="I7" s="931"/>
      <c r="J7" s="930" t="s">
        <v>117</v>
      </c>
      <c r="K7" s="947" t="s">
        <v>118</v>
      </c>
    </row>
    <row r="8" spans="1:11">
      <c r="A8" s="948"/>
      <c r="B8" s="931"/>
      <c r="C8" s="931"/>
      <c r="D8" s="931"/>
      <c r="E8" s="415" t="s">
        <v>119</v>
      </c>
      <c r="F8" s="415" t="s">
        <v>120</v>
      </c>
      <c r="G8" s="931"/>
      <c r="H8" s="415" t="s">
        <v>119</v>
      </c>
      <c r="I8" s="415" t="s">
        <v>120</v>
      </c>
      <c r="J8" s="931"/>
      <c r="K8" s="948"/>
    </row>
    <row r="9" spans="1:11">
      <c r="A9" s="347" t="s">
        <v>121</v>
      </c>
      <c r="B9" s="446"/>
      <c r="C9" s="446"/>
      <c r="D9" s="446"/>
      <c r="E9" s="446"/>
      <c r="F9" s="446"/>
      <c r="G9" s="446"/>
      <c r="H9" s="446"/>
      <c r="I9" s="446"/>
      <c r="J9" s="446"/>
      <c r="K9" s="354">
        <f>SUM(K10)</f>
        <v>0</v>
      </c>
    </row>
    <row r="10" spans="1:11">
      <c r="A10" s="349"/>
      <c r="B10" s="447"/>
      <c r="C10" s="447"/>
      <c r="D10" s="448"/>
      <c r="E10" s="448"/>
      <c r="F10" s="448"/>
      <c r="G10" s="447"/>
      <c r="H10" s="447"/>
      <c r="I10" s="447"/>
      <c r="J10" s="447"/>
      <c r="K10" s="351"/>
    </row>
    <row r="11" spans="1:11">
      <c r="A11" s="347" t="s">
        <v>122</v>
      </c>
      <c r="B11" s="446"/>
      <c r="C11" s="446"/>
      <c r="D11" s="449"/>
      <c r="E11" s="449"/>
      <c r="F11" s="449"/>
      <c r="G11" s="446"/>
      <c r="H11" s="446"/>
      <c r="I11" s="446"/>
      <c r="J11" s="446"/>
      <c r="K11" s="354">
        <f>SUM(K12:K15)</f>
        <v>11728000</v>
      </c>
    </row>
    <row r="12" spans="1:11">
      <c r="A12" s="349" t="s">
        <v>1321</v>
      </c>
      <c r="B12" s="447" t="s">
        <v>1322</v>
      </c>
      <c r="C12" s="447" t="s">
        <v>125</v>
      </c>
      <c r="D12" s="448">
        <v>0.01</v>
      </c>
      <c r="E12" s="448">
        <v>0.02</v>
      </c>
      <c r="F12" s="448">
        <v>0.06</v>
      </c>
      <c r="G12" s="447"/>
      <c r="H12" s="447">
        <v>500</v>
      </c>
      <c r="I12" s="447"/>
      <c r="J12" s="447" t="s">
        <v>1323</v>
      </c>
      <c r="K12" s="351">
        <f>6400000+208000</f>
        <v>6608000</v>
      </c>
    </row>
    <row r="13" spans="1:11">
      <c r="A13" s="349" t="s">
        <v>1268</v>
      </c>
      <c r="B13" s="447" t="s">
        <v>1324</v>
      </c>
      <c r="C13" s="447" t="s">
        <v>125</v>
      </c>
      <c r="D13" s="448">
        <v>0.12</v>
      </c>
      <c r="E13" s="448"/>
      <c r="F13" s="448"/>
      <c r="G13" s="447"/>
      <c r="H13" s="447"/>
      <c r="I13" s="447"/>
      <c r="J13" s="447" t="s">
        <v>1323</v>
      </c>
      <c r="K13" s="351">
        <v>2960000</v>
      </c>
    </row>
    <row r="14" spans="1:11">
      <c r="A14" s="349" t="s">
        <v>1325</v>
      </c>
      <c r="B14" s="447" t="s">
        <v>1326</v>
      </c>
      <c r="C14" s="447" t="s">
        <v>362</v>
      </c>
      <c r="D14" s="594">
        <v>1.1000000000000001E-3</v>
      </c>
      <c r="E14" s="448"/>
      <c r="F14" s="448"/>
      <c r="G14" s="447"/>
      <c r="H14" s="447">
        <v>310</v>
      </c>
      <c r="I14" s="447"/>
      <c r="J14" s="447" t="s">
        <v>1323</v>
      </c>
      <c r="K14" s="351">
        <v>2160000</v>
      </c>
    </row>
    <row r="15" spans="1:11">
      <c r="A15" s="349"/>
      <c r="B15" s="447"/>
      <c r="C15" s="447"/>
      <c r="D15" s="448"/>
      <c r="E15" s="448"/>
      <c r="F15" s="448"/>
      <c r="G15" s="447"/>
      <c r="H15" s="447"/>
      <c r="I15" s="447"/>
      <c r="J15" s="447"/>
      <c r="K15" s="351"/>
    </row>
    <row r="16" spans="1:11">
      <c r="A16" s="347" t="s">
        <v>129</v>
      </c>
      <c r="B16" s="446"/>
      <c r="C16" s="446"/>
      <c r="D16" s="449"/>
      <c r="E16" s="449"/>
      <c r="F16" s="449"/>
      <c r="G16" s="446"/>
      <c r="H16" s="446"/>
      <c r="I16" s="446"/>
      <c r="J16" s="446"/>
      <c r="K16" s="354">
        <f>SUM(K17:K17)</f>
        <v>0</v>
      </c>
    </row>
    <row r="17" spans="1:11">
      <c r="A17" s="349"/>
      <c r="B17" s="447"/>
      <c r="C17" s="447"/>
      <c r="D17" s="448"/>
      <c r="E17" s="448"/>
      <c r="F17" s="448"/>
      <c r="G17" s="447"/>
      <c r="H17" s="447"/>
      <c r="I17" s="447"/>
      <c r="J17" s="447"/>
      <c r="K17" s="351"/>
    </row>
    <row r="18" spans="1:11">
      <c r="A18" s="347" t="s">
        <v>130</v>
      </c>
      <c r="B18" s="446"/>
      <c r="C18" s="446"/>
      <c r="D18" s="449"/>
      <c r="E18" s="449"/>
      <c r="F18" s="449"/>
      <c r="G18" s="446"/>
      <c r="H18" s="446"/>
      <c r="I18" s="446"/>
      <c r="J18" s="446"/>
      <c r="K18" s="354">
        <f>SUM(K19:K21)</f>
        <v>1896000</v>
      </c>
    </row>
    <row r="19" spans="1:11">
      <c r="A19" s="349" t="s">
        <v>215</v>
      </c>
      <c r="B19" s="447" t="s">
        <v>1327</v>
      </c>
      <c r="C19" s="447" t="s">
        <v>156</v>
      </c>
      <c r="D19" s="448"/>
      <c r="E19" s="448"/>
      <c r="F19" s="448"/>
      <c r="G19" s="447">
        <v>1000</v>
      </c>
      <c r="H19" s="447"/>
      <c r="I19" s="447"/>
      <c r="J19" s="447" t="s">
        <v>1323</v>
      </c>
      <c r="K19" s="351">
        <v>944000</v>
      </c>
    </row>
    <row r="20" spans="1:11">
      <c r="A20" s="349" t="s">
        <v>1328</v>
      </c>
      <c r="B20" s="447" t="s">
        <v>1327</v>
      </c>
      <c r="C20" s="447" t="s">
        <v>1329</v>
      </c>
      <c r="D20" s="448"/>
      <c r="E20" s="448"/>
      <c r="F20" s="448"/>
      <c r="G20" s="447">
        <v>800</v>
      </c>
      <c r="H20" s="447"/>
      <c r="I20" s="447"/>
      <c r="J20" s="447" t="s">
        <v>1323</v>
      </c>
      <c r="K20" s="351">
        <f>720000+232000</f>
        <v>952000</v>
      </c>
    </row>
    <row r="21" spans="1:11">
      <c r="A21" s="349"/>
      <c r="B21" s="447"/>
      <c r="C21" s="447"/>
      <c r="D21" s="448"/>
      <c r="E21" s="448"/>
      <c r="F21" s="448"/>
      <c r="G21" s="447"/>
      <c r="H21" s="447"/>
      <c r="I21" s="447"/>
      <c r="J21" s="447"/>
      <c r="K21" s="351"/>
    </row>
    <row r="22" spans="1:11">
      <c r="A22" s="347" t="s">
        <v>133</v>
      </c>
      <c r="B22" s="446"/>
      <c r="C22" s="446"/>
      <c r="D22" s="449"/>
      <c r="E22" s="449"/>
      <c r="F22" s="449"/>
      <c r="G22" s="446"/>
      <c r="H22" s="446"/>
      <c r="I22" s="446"/>
      <c r="J22" s="446"/>
      <c r="K22" s="354">
        <f>SUM(K23:K23)</f>
        <v>0</v>
      </c>
    </row>
    <row r="23" spans="1:11">
      <c r="A23" s="349"/>
      <c r="B23" s="447"/>
      <c r="C23" s="447"/>
      <c r="D23" s="448"/>
      <c r="E23" s="448"/>
      <c r="F23" s="448"/>
      <c r="G23" s="447"/>
      <c r="H23" s="447"/>
      <c r="I23" s="447"/>
      <c r="J23" s="447"/>
      <c r="K23" s="351"/>
    </row>
    <row r="24" spans="1:11">
      <c r="A24" s="347" t="s">
        <v>134</v>
      </c>
      <c r="B24" s="446"/>
      <c r="C24" s="446"/>
      <c r="D24" s="449"/>
      <c r="E24" s="449"/>
      <c r="F24" s="449"/>
      <c r="G24" s="446"/>
      <c r="H24" s="446"/>
      <c r="I24" s="446"/>
      <c r="J24" s="446"/>
      <c r="K24" s="354">
        <f>SUM(K25:K26)</f>
        <v>60000</v>
      </c>
    </row>
    <row r="25" spans="1:11">
      <c r="A25" s="349" t="s">
        <v>1330</v>
      </c>
      <c r="B25" s="447" t="s">
        <v>1327</v>
      </c>
      <c r="C25" s="447" t="s">
        <v>1331</v>
      </c>
      <c r="D25" s="448"/>
      <c r="E25" s="448"/>
      <c r="F25" s="448"/>
      <c r="G25" s="447"/>
      <c r="H25" s="447"/>
      <c r="I25" s="447"/>
      <c r="J25" s="447" t="s">
        <v>1323</v>
      </c>
      <c r="K25" s="351">
        <v>60000</v>
      </c>
    </row>
    <row r="26" spans="1:11">
      <c r="A26" s="349"/>
      <c r="B26" s="447"/>
      <c r="C26" s="447"/>
      <c r="D26" s="448"/>
      <c r="E26" s="448"/>
      <c r="F26" s="448"/>
      <c r="G26" s="447"/>
      <c r="H26" s="447"/>
      <c r="I26" s="447"/>
      <c r="J26" s="447"/>
      <c r="K26" s="351"/>
    </row>
    <row r="27" spans="1:11">
      <c r="A27" s="347" t="s">
        <v>135</v>
      </c>
      <c r="B27" s="446"/>
      <c r="C27" s="446"/>
      <c r="D27" s="449"/>
      <c r="E27" s="449"/>
      <c r="F27" s="449"/>
      <c r="G27" s="446"/>
      <c r="H27" s="446"/>
      <c r="I27" s="446"/>
      <c r="J27" s="446"/>
      <c r="K27" s="354">
        <f>SUM(K28)</f>
        <v>0</v>
      </c>
    </row>
    <row r="28" spans="1:11">
      <c r="A28" s="349"/>
      <c r="B28" s="447"/>
      <c r="C28" s="447"/>
      <c r="D28" s="448"/>
      <c r="E28" s="448"/>
      <c r="F28" s="448"/>
      <c r="G28" s="447"/>
      <c r="H28" s="447"/>
      <c r="I28" s="447"/>
      <c r="J28" s="447"/>
      <c r="K28" s="351"/>
    </row>
    <row r="29" spans="1:11">
      <c r="A29" s="347" t="s">
        <v>136</v>
      </c>
      <c r="B29" s="446"/>
      <c r="C29" s="446"/>
      <c r="D29" s="449"/>
      <c r="E29" s="449"/>
      <c r="F29" s="449"/>
      <c r="G29" s="446"/>
      <c r="H29" s="446"/>
      <c r="I29" s="446"/>
      <c r="J29" s="446"/>
      <c r="K29" s="354">
        <f>SUM(K30)</f>
        <v>1563000</v>
      </c>
    </row>
    <row r="30" spans="1:11">
      <c r="A30" s="349" t="s">
        <v>1332</v>
      </c>
      <c r="B30" s="447"/>
      <c r="C30" s="447"/>
      <c r="D30" s="448"/>
      <c r="E30" s="448"/>
      <c r="F30" s="448"/>
      <c r="G30" s="447"/>
      <c r="H30" s="447"/>
      <c r="I30" s="447"/>
      <c r="J30" s="447"/>
      <c r="K30" s="351">
        <v>1563000</v>
      </c>
    </row>
    <row r="31" spans="1:11">
      <c r="A31" s="416" t="s">
        <v>137</v>
      </c>
      <c r="B31" s="457"/>
      <c r="C31" s="457"/>
      <c r="D31" s="458"/>
      <c r="E31" s="458"/>
      <c r="F31" s="458"/>
      <c r="G31" s="457"/>
      <c r="H31" s="457"/>
      <c r="I31" s="457"/>
      <c r="J31" s="457"/>
      <c r="K31" s="419">
        <f>+K9+K11+K16+K18+K22+K24+K27+K29</f>
        <v>15247000</v>
      </c>
    </row>
  </sheetData>
  <mergeCells count="10">
    <mergeCell ref="H6:I6"/>
    <mergeCell ref="H7:I7"/>
    <mergeCell ref="J7:J8"/>
    <mergeCell ref="K7:K8"/>
    <mergeCell ref="A7:A8"/>
    <mergeCell ref="B7:B8"/>
    <mergeCell ref="C7:C8"/>
    <mergeCell ref="G7:G8"/>
    <mergeCell ref="D7:D8"/>
    <mergeCell ref="E7:F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0"/>
  <sheetViews>
    <sheetView showGridLines="0" workbookViewId="0">
      <selection activeCell="A37" sqref="A37:K37"/>
    </sheetView>
  </sheetViews>
  <sheetFormatPr baseColWidth="10" defaultColWidth="12.625" defaultRowHeight="15" customHeight="1"/>
  <cols>
    <col min="1" max="1" width="44.125" bestFit="1" customWidth="1"/>
    <col min="2" max="2" width="14.5" style="376" bestFit="1" customWidth="1"/>
    <col min="3" max="6" width="12.625" style="376" customWidth="1"/>
    <col min="7" max="9" width="12.625" style="376"/>
    <col min="10" max="10" width="15.625" style="376" bestFit="1" customWidth="1"/>
    <col min="11" max="11" width="13.5" bestFit="1" customWidth="1"/>
  </cols>
  <sheetData>
    <row r="1" spans="1:11">
      <c r="A1" s="266" t="s">
        <v>1333</v>
      </c>
      <c r="B1" s="154"/>
      <c r="C1" s="154"/>
      <c r="D1" s="154"/>
      <c r="E1" s="154"/>
      <c r="F1" s="154"/>
      <c r="G1" s="154"/>
      <c r="H1" s="154"/>
      <c r="I1" s="154"/>
      <c r="J1" s="154"/>
      <c r="K1" s="46"/>
    </row>
    <row r="2" spans="1:11">
      <c r="A2" s="133" t="s">
        <v>100</v>
      </c>
      <c r="B2" s="368"/>
      <c r="C2" s="368"/>
      <c r="D2" s="368"/>
      <c r="E2" s="368"/>
      <c r="F2" s="368"/>
      <c r="G2" s="368"/>
      <c r="H2" s="368"/>
      <c r="I2" s="368"/>
      <c r="J2" s="368"/>
      <c r="K2" s="49" t="s">
        <v>101</v>
      </c>
    </row>
    <row r="3" spans="1:11">
      <c r="A3" s="57" t="s">
        <v>173</v>
      </c>
      <c r="B3" s="368"/>
      <c r="C3" s="368"/>
      <c r="D3" s="368"/>
      <c r="E3" s="368"/>
      <c r="F3" s="368"/>
      <c r="G3" s="368"/>
      <c r="H3" s="368"/>
      <c r="I3" s="368"/>
      <c r="J3" s="368"/>
      <c r="K3" s="48"/>
    </row>
    <row r="4" spans="1:11">
      <c r="A4" s="444" t="s">
        <v>2493</v>
      </c>
      <c r="B4" s="368"/>
      <c r="C4" s="368"/>
      <c r="D4" s="368"/>
      <c r="E4" s="368"/>
      <c r="F4" s="368"/>
      <c r="G4" s="368"/>
      <c r="H4" s="368"/>
      <c r="I4" s="368"/>
      <c r="J4" s="368"/>
      <c r="K4" s="48"/>
    </row>
    <row r="5" spans="1:11">
      <c r="A5" s="128"/>
      <c r="B5" s="368"/>
      <c r="C5" s="368"/>
      <c r="D5" s="368"/>
      <c r="E5" s="368"/>
      <c r="F5" s="368"/>
      <c r="G5" s="368"/>
      <c r="H5" s="368"/>
      <c r="I5" s="368"/>
      <c r="J5" s="368"/>
      <c r="K5" s="48"/>
    </row>
    <row r="6" spans="1:11">
      <c r="A6" s="42" t="s">
        <v>102</v>
      </c>
      <c r="B6" s="369" t="s">
        <v>103</v>
      </c>
      <c r="C6" s="369" t="s">
        <v>104</v>
      </c>
      <c r="D6" s="369"/>
      <c r="E6" s="913" t="s">
        <v>105</v>
      </c>
      <c r="F6" s="913"/>
      <c r="G6" s="369" t="s">
        <v>106</v>
      </c>
      <c r="H6" s="909" t="s">
        <v>107</v>
      </c>
      <c r="I6" s="910"/>
      <c r="J6" s="369" t="s">
        <v>108</v>
      </c>
      <c r="K6" s="43" t="s">
        <v>109</v>
      </c>
    </row>
    <row r="7" spans="1:11" ht="14.25">
      <c r="A7" s="935" t="s">
        <v>110</v>
      </c>
      <c r="B7" s="930" t="s">
        <v>111</v>
      </c>
      <c r="C7" s="930" t="s">
        <v>112</v>
      </c>
      <c r="D7" s="930" t="s">
        <v>113</v>
      </c>
      <c r="E7" s="930" t="s">
        <v>114</v>
      </c>
      <c r="F7" s="931"/>
      <c r="G7" s="930" t="s">
        <v>115</v>
      </c>
      <c r="H7" s="930" t="s">
        <v>116</v>
      </c>
      <c r="I7" s="931"/>
      <c r="J7" s="930" t="s">
        <v>117</v>
      </c>
      <c r="K7" s="947" t="s">
        <v>118</v>
      </c>
    </row>
    <row r="8" spans="1:11">
      <c r="A8" s="948"/>
      <c r="B8" s="931"/>
      <c r="C8" s="931"/>
      <c r="D8" s="931"/>
      <c r="E8" s="415" t="s">
        <v>119</v>
      </c>
      <c r="F8" s="415" t="s">
        <v>120</v>
      </c>
      <c r="G8" s="931"/>
      <c r="H8" s="415" t="s">
        <v>119</v>
      </c>
      <c r="I8" s="415" t="s">
        <v>120</v>
      </c>
      <c r="J8" s="931"/>
      <c r="K8" s="948"/>
    </row>
    <row r="9" spans="1:11">
      <c r="A9" s="347" t="s">
        <v>121</v>
      </c>
      <c r="B9" s="446"/>
      <c r="C9" s="446"/>
      <c r="D9" s="446"/>
      <c r="E9" s="446"/>
      <c r="F9" s="446"/>
      <c r="G9" s="446"/>
      <c r="H9" s="446"/>
      <c r="I9" s="446"/>
      <c r="J9" s="446"/>
      <c r="K9" s="354">
        <f>SUM(K10)</f>
        <v>0</v>
      </c>
    </row>
    <row r="10" spans="1:11">
      <c r="A10" s="349"/>
      <c r="B10" s="447"/>
      <c r="C10" s="447"/>
      <c r="D10" s="448"/>
      <c r="E10" s="448"/>
      <c r="F10" s="448"/>
      <c r="G10" s="447"/>
      <c r="H10" s="447"/>
      <c r="I10" s="447"/>
      <c r="J10" s="447"/>
      <c r="K10" s="351"/>
    </row>
    <row r="11" spans="1:11">
      <c r="A11" s="347" t="s">
        <v>122</v>
      </c>
      <c r="B11" s="446"/>
      <c r="C11" s="446"/>
      <c r="D11" s="449"/>
      <c r="E11" s="449"/>
      <c r="F11" s="449"/>
      <c r="G11" s="446"/>
      <c r="H11" s="446"/>
      <c r="I11" s="446"/>
      <c r="J11" s="446"/>
      <c r="K11" s="354">
        <f>SUM(K12:K17)</f>
        <v>15239000</v>
      </c>
    </row>
    <row r="12" spans="1:11">
      <c r="A12" s="349" t="s">
        <v>1334</v>
      </c>
      <c r="B12" s="447" t="s">
        <v>1335</v>
      </c>
      <c r="C12" s="447" t="s">
        <v>184</v>
      </c>
      <c r="D12" s="448">
        <v>0.16</v>
      </c>
      <c r="E12" s="448">
        <v>0.02</v>
      </c>
      <c r="F12" s="448">
        <v>0.28000000000000003</v>
      </c>
      <c r="G12" s="447"/>
      <c r="H12" s="447"/>
      <c r="I12" s="447"/>
      <c r="J12" s="447" t="s">
        <v>1336</v>
      </c>
      <c r="K12" s="351">
        <v>6000000</v>
      </c>
    </row>
    <row r="13" spans="1:11">
      <c r="A13" s="349" t="s">
        <v>270</v>
      </c>
      <c r="B13" s="447" t="s">
        <v>1337</v>
      </c>
      <c r="C13" s="447" t="s">
        <v>178</v>
      </c>
      <c r="D13" s="455"/>
      <c r="E13" s="594">
        <v>5.7500000000000002E-2</v>
      </c>
      <c r="F13" s="594">
        <v>0.11749999999999999</v>
      </c>
      <c r="G13" s="447"/>
      <c r="H13" s="447"/>
      <c r="I13" s="447"/>
      <c r="J13" s="447" t="s">
        <v>1336</v>
      </c>
      <c r="K13" s="351">
        <v>4100000</v>
      </c>
    </row>
    <row r="14" spans="1:11">
      <c r="A14" s="349" t="s">
        <v>1338</v>
      </c>
      <c r="B14" s="447" t="s">
        <v>884</v>
      </c>
      <c r="C14" s="447" t="s">
        <v>184</v>
      </c>
      <c r="D14" s="594">
        <v>1.2E-2</v>
      </c>
      <c r="E14" s="594">
        <v>4.0000000000000001E-3</v>
      </c>
      <c r="F14" s="455">
        <v>7.0000000000000007E-2</v>
      </c>
      <c r="G14" s="447"/>
      <c r="H14" s="447"/>
      <c r="I14" s="578"/>
      <c r="J14" s="447" t="s">
        <v>1339</v>
      </c>
      <c r="K14" s="351">
        <v>3700000</v>
      </c>
    </row>
    <row r="15" spans="1:11">
      <c r="A15" s="349" t="s">
        <v>1340</v>
      </c>
      <c r="B15" s="447" t="s">
        <v>1337</v>
      </c>
      <c r="C15" s="447" t="s">
        <v>178</v>
      </c>
      <c r="D15" s="455"/>
      <c r="E15" s="594">
        <v>5.5E-2</v>
      </c>
      <c r="F15" s="594">
        <v>9.2999999999999999E-2</v>
      </c>
      <c r="G15" s="447"/>
      <c r="H15" s="447"/>
      <c r="I15" s="578"/>
      <c r="J15" s="447" t="s">
        <v>1341</v>
      </c>
      <c r="K15" s="351">
        <v>1410000</v>
      </c>
    </row>
    <row r="16" spans="1:11">
      <c r="A16" s="349" t="s">
        <v>1342</v>
      </c>
      <c r="B16" s="447" t="s">
        <v>1343</v>
      </c>
      <c r="C16" s="447" t="s">
        <v>614</v>
      </c>
      <c r="D16" s="448">
        <v>0.1</v>
      </c>
      <c r="E16" s="448"/>
      <c r="F16" s="448"/>
      <c r="G16" s="447"/>
      <c r="H16" s="447">
        <v>1000</v>
      </c>
      <c r="I16" s="447"/>
      <c r="J16" s="447" t="s">
        <v>1344</v>
      </c>
      <c r="K16" s="351">
        <v>29000</v>
      </c>
    </row>
    <row r="17" spans="1:11" ht="15.75" customHeight="1">
      <c r="A17" s="349"/>
      <c r="B17" s="447"/>
      <c r="C17" s="447"/>
      <c r="D17" s="448"/>
      <c r="E17" s="448"/>
      <c r="F17" s="448"/>
      <c r="G17" s="447"/>
      <c r="H17" s="447"/>
      <c r="I17" s="447"/>
      <c r="J17" s="447"/>
      <c r="K17" s="351"/>
    </row>
    <row r="18" spans="1:11" ht="15.75" customHeight="1">
      <c r="A18" s="347" t="s">
        <v>129</v>
      </c>
      <c r="B18" s="446"/>
      <c r="C18" s="446"/>
      <c r="D18" s="449"/>
      <c r="E18" s="449"/>
      <c r="F18" s="449"/>
      <c r="G18" s="446"/>
      <c r="H18" s="446"/>
      <c r="I18" s="446"/>
      <c r="J18" s="446"/>
      <c r="K18" s="354">
        <f>SUM(K19:K19)</f>
        <v>2600000</v>
      </c>
    </row>
    <row r="19" spans="1:11" ht="15.75" customHeight="1">
      <c r="A19" s="595" t="s">
        <v>1345</v>
      </c>
      <c r="B19" s="597" t="s">
        <v>373</v>
      </c>
      <c r="C19" s="597" t="s">
        <v>1346</v>
      </c>
      <c r="D19" s="448"/>
      <c r="E19" s="448"/>
      <c r="F19" s="448"/>
      <c r="G19" s="597"/>
      <c r="H19" s="597"/>
      <c r="I19" s="597"/>
      <c r="J19" s="447" t="s">
        <v>1347</v>
      </c>
      <c r="K19" s="596">
        <v>2600000</v>
      </c>
    </row>
    <row r="20" spans="1:11" ht="15.75" customHeight="1">
      <c r="A20" s="347" t="s">
        <v>130</v>
      </c>
      <c r="B20" s="446"/>
      <c r="C20" s="446"/>
      <c r="D20" s="449"/>
      <c r="E20" s="449"/>
      <c r="F20" s="449"/>
      <c r="G20" s="446"/>
      <c r="H20" s="446"/>
      <c r="I20" s="446"/>
      <c r="J20" s="446"/>
      <c r="K20" s="354">
        <f>SUM(K21:K26)</f>
        <v>1020000</v>
      </c>
    </row>
    <row r="21" spans="1:11" ht="15.75" customHeight="1">
      <c r="A21" s="349" t="s">
        <v>1348</v>
      </c>
      <c r="B21" s="447" t="s">
        <v>356</v>
      </c>
      <c r="C21" s="447" t="s">
        <v>1349</v>
      </c>
      <c r="D21" s="448"/>
      <c r="E21" s="448"/>
      <c r="F21" s="448"/>
      <c r="G21" s="447"/>
      <c r="H21" s="578">
        <v>40</v>
      </c>
      <c r="I21" s="578">
        <v>1700</v>
      </c>
      <c r="J21" s="447" t="s">
        <v>1350</v>
      </c>
      <c r="K21" s="351">
        <v>450000</v>
      </c>
    </row>
    <row r="22" spans="1:11" ht="15.75" customHeight="1">
      <c r="A22" s="349" t="s">
        <v>1351</v>
      </c>
      <c r="B22" s="447" t="s">
        <v>1352</v>
      </c>
      <c r="C22" s="447" t="s">
        <v>385</v>
      </c>
      <c r="D22" s="448"/>
      <c r="E22" s="448"/>
      <c r="F22" s="448"/>
      <c r="G22" s="447"/>
      <c r="H22" s="578">
        <v>50</v>
      </c>
      <c r="I22" s="578">
        <v>2000</v>
      </c>
      <c r="J22" s="447" t="s">
        <v>1353</v>
      </c>
      <c r="K22" s="351">
        <v>300000</v>
      </c>
    </row>
    <row r="23" spans="1:11" ht="15.75" customHeight="1">
      <c r="A23" s="349" t="s">
        <v>278</v>
      </c>
      <c r="B23" s="447" t="s">
        <v>356</v>
      </c>
      <c r="C23" s="447" t="s">
        <v>334</v>
      </c>
      <c r="D23" s="448"/>
      <c r="E23" s="448"/>
      <c r="F23" s="448"/>
      <c r="G23" s="447"/>
      <c r="H23" s="578">
        <v>300</v>
      </c>
      <c r="I23" s="578">
        <v>400</v>
      </c>
      <c r="J23" s="447" t="s">
        <v>1354</v>
      </c>
      <c r="K23" s="351">
        <v>204000</v>
      </c>
    </row>
    <row r="24" spans="1:11" ht="15.75" customHeight="1">
      <c r="A24" s="595" t="s">
        <v>1355</v>
      </c>
      <c r="B24" s="447" t="s">
        <v>361</v>
      </c>
      <c r="C24" s="447" t="s">
        <v>385</v>
      </c>
      <c r="D24" s="594">
        <v>4.0000000000000001E-3</v>
      </c>
      <c r="E24" s="448"/>
      <c r="F24" s="448"/>
      <c r="G24" s="447"/>
      <c r="H24" s="578">
        <v>78</v>
      </c>
      <c r="I24" s="578">
        <v>2000</v>
      </c>
      <c r="J24" s="447" t="s">
        <v>1353</v>
      </c>
      <c r="K24" s="351">
        <v>50000</v>
      </c>
    </row>
    <row r="25" spans="1:11" ht="15.75" customHeight="1">
      <c r="A25" s="349" t="s">
        <v>1356</v>
      </c>
      <c r="B25" s="447" t="s">
        <v>356</v>
      </c>
      <c r="C25" s="447" t="s">
        <v>368</v>
      </c>
      <c r="D25" s="448"/>
      <c r="E25" s="448"/>
      <c r="F25" s="448"/>
      <c r="G25" s="447"/>
      <c r="H25" s="578">
        <v>40</v>
      </c>
      <c r="I25" s="578">
        <v>500</v>
      </c>
      <c r="J25" s="447" t="s">
        <v>1357</v>
      </c>
      <c r="K25" s="351">
        <v>16000</v>
      </c>
    </row>
    <row r="26" spans="1:11" ht="15.75" customHeight="1">
      <c r="A26" s="349"/>
      <c r="B26" s="447"/>
      <c r="C26" s="447"/>
      <c r="D26" s="448"/>
      <c r="E26" s="448"/>
      <c r="F26" s="448"/>
      <c r="G26" s="447"/>
      <c r="H26" s="447"/>
      <c r="I26" s="447"/>
      <c r="J26" s="447"/>
      <c r="K26" s="351"/>
    </row>
    <row r="27" spans="1:11" ht="15.75" customHeight="1">
      <c r="A27" s="347" t="s">
        <v>133</v>
      </c>
      <c r="B27" s="446"/>
      <c r="C27" s="446"/>
      <c r="D27" s="449"/>
      <c r="E27" s="449"/>
      <c r="F27" s="449"/>
      <c r="G27" s="446"/>
      <c r="H27" s="446"/>
      <c r="I27" s="446"/>
      <c r="J27" s="446"/>
      <c r="K27" s="354">
        <f>SUM(K28:K28)</f>
        <v>0</v>
      </c>
    </row>
    <row r="28" spans="1:11" ht="15.75" customHeight="1">
      <c r="A28" s="349"/>
      <c r="B28" s="447"/>
      <c r="C28" s="447"/>
      <c r="D28" s="448"/>
      <c r="E28" s="448"/>
      <c r="F28" s="448"/>
      <c r="G28" s="447"/>
      <c r="H28" s="447"/>
      <c r="I28" s="447"/>
      <c r="J28" s="447"/>
      <c r="K28" s="351"/>
    </row>
    <row r="29" spans="1:11" ht="15.75" customHeight="1">
      <c r="A29" s="347" t="s">
        <v>134</v>
      </c>
      <c r="B29" s="446"/>
      <c r="C29" s="446"/>
      <c r="D29" s="449"/>
      <c r="E29" s="449"/>
      <c r="F29" s="449"/>
      <c r="G29" s="446"/>
      <c r="H29" s="446"/>
      <c r="I29" s="446"/>
      <c r="J29" s="446"/>
      <c r="K29" s="354">
        <f>SUM(K30:K31)</f>
        <v>60000</v>
      </c>
    </row>
    <row r="30" spans="1:11" ht="15.75" customHeight="1">
      <c r="A30" s="595" t="s">
        <v>1358</v>
      </c>
      <c r="B30" s="447" t="s">
        <v>1359</v>
      </c>
      <c r="C30" s="447" t="s">
        <v>1360</v>
      </c>
      <c r="D30" s="448"/>
      <c r="E30" s="448"/>
      <c r="F30" s="448"/>
      <c r="G30" s="447"/>
      <c r="H30" s="447"/>
      <c r="I30" s="447"/>
      <c r="J30" s="447" t="s">
        <v>1361</v>
      </c>
      <c r="K30" s="351">
        <v>60000</v>
      </c>
    </row>
    <row r="31" spans="1:11" ht="15.75" customHeight="1">
      <c r="A31" s="349"/>
      <c r="B31" s="447"/>
      <c r="C31" s="447"/>
      <c r="D31" s="448"/>
      <c r="E31" s="448"/>
      <c r="F31" s="448"/>
      <c r="G31" s="447"/>
      <c r="H31" s="447"/>
      <c r="I31" s="447"/>
      <c r="J31" s="447"/>
      <c r="K31" s="351"/>
    </row>
    <row r="32" spans="1:11" ht="15.75" customHeight="1">
      <c r="A32" s="347" t="s">
        <v>135</v>
      </c>
      <c r="B32" s="446"/>
      <c r="C32" s="446"/>
      <c r="D32" s="449"/>
      <c r="E32" s="449"/>
      <c r="F32" s="449"/>
      <c r="G32" s="446"/>
      <c r="H32" s="446"/>
      <c r="I32" s="446"/>
      <c r="J32" s="446"/>
      <c r="K32" s="354">
        <f>SUM(K33)</f>
        <v>0</v>
      </c>
    </row>
    <row r="33" spans="1:11" ht="15.75" customHeight="1">
      <c r="A33" s="349"/>
      <c r="B33" s="447"/>
      <c r="C33" s="447"/>
      <c r="D33" s="448"/>
      <c r="E33" s="448"/>
      <c r="F33" s="448"/>
      <c r="G33" s="447"/>
      <c r="H33" s="447"/>
      <c r="I33" s="447"/>
      <c r="J33" s="447"/>
      <c r="K33" s="351"/>
    </row>
    <row r="34" spans="1:11" ht="15.75" customHeight="1">
      <c r="A34" s="347" t="s">
        <v>136</v>
      </c>
      <c r="B34" s="446"/>
      <c r="C34" s="446"/>
      <c r="D34" s="449"/>
      <c r="E34" s="449"/>
      <c r="F34" s="449"/>
      <c r="G34" s="446"/>
      <c r="H34" s="446"/>
      <c r="I34" s="446"/>
      <c r="J34" s="446"/>
      <c r="K34" s="354">
        <f>SUM(K35:K36)</f>
        <v>1416000</v>
      </c>
    </row>
    <row r="35" spans="1:11" ht="15.75" customHeight="1">
      <c r="A35" s="598" t="s">
        <v>1362</v>
      </c>
      <c r="B35" s="447"/>
      <c r="C35" s="447"/>
      <c r="D35" s="448"/>
      <c r="E35" s="448"/>
      <c r="F35" s="448"/>
      <c r="G35" s="447"/>
      <c r="H35" s="447"/>
      <c r="I35" s="447"/>
      <c r="J35" s="447" t="s">
        <v>1363</v>
      </c>
      <c r="K35" s="351">
        <v>1326000</v>
      </c>
    </row>
    <row r="36" spans="1:11" ht="15.75" customHeight="1">
      <c r="A36" s="595" t="s">
        <v>1364</v>
      </c>
      <c r="B36" s="447" t="s">
        <v>1365</v>
      </c>
      <c r="C36" s="447"/>
      <c r="D36" s="448"/>
      <c r="E36" s="448"/>
      <c r="F36" s="448"/>
      <c r="G36" s="447"/>
      <c r="H36" s="447"/>
      <c r="I36" s="447"/>
      <c r="J36" s="447" t="s">
        <v>1366</v>
      </c>
      <c r="K36" s="351">
        <v>90000</v>
      </c>
    </row>
    <row r="37" spans="1:11" ht="15.75" customHeight="1">
      <c r="A37" s="416" t="s">
        <v>137</v>
      </c>
      <c r="B37" s="457"/>
      <c r="C37" s="457"/>
      <c r="D37" s="458"/>
      <c r="E37" s="458"/>
      <c r="F37" s="458"/>
      <c r="G37" s="457"/>
      <c r="H37" s="457"/>
      <c r="I37" s="457"/>
      <c r="J37" s="457"/>
      <c r="K37" s="419">
        <f>+K9+K11+K18+K20+K27+K29+K32+K34</f>
        <v>20335000</v>
      </c>
    </row>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2"/>
  <sheetViews>
    <sheetView showGridLines="0" workbookViewId="0">
      <selection activeCell="A7" sqref="A7:K9"/>
    </sheetView>
  </sheetViews>
  <sheetFormatPr baseColWidth="10" defaultColWidth="12.625" defaultRowHeight="15" customHeight="1"/>
  <cols>
    <col min="1" max="1" width="44.125" style="607" bestFit="1" customWidth="1"/>
    <col min="2" max="2" width="13.875" style="622" bestFit="1" customWidth="1"/>
    <col min="3" max="3" width="11.875" style="622" bestFit="1" customWidth="1"/>
    <col min="4" max="4" width="16.25" style="622" bestFit="1" customWidth="1"/>
    <col min="5" max="5" width="12.625" style="622" customWidth="1"/>
    <col min="6" max="6" width="12.75" style="622" customWidth="1"/>
    <col min="7" max="7" width="10.25" style="622" bestFit="1" customWidth="1"/>
    <col min="8" max="8" width="12.25" style="622" bestFit="1" customWidth="1"/>
    <col min="9" max="9" width="11.75" style="622" bestFit="1" customWidth="1"/>
    <col min="10" max="10" width="32.5" style="622" bestFit="1" customWidth="1"/>
    <col min="11" max="11" width="13.5" style="607" bestFit="1" customWidth="1"/>
    <col min="12" max="16384" width="12.625" style="607"/>
  </cols>
  <sheetData>
    <row r="1" spans="1:11">
      <c r="A1" s="605"/>
      <c r="B1" s="606"/>
      <c r="C1" s="606"/>
      <c r="D1" s="606"/>
      <c r="E1" s="606"/>
      <c r="F1" s="606"/>
      <c r="G1" s="606"/>
      <c r="H1" s="606"/>
      <c r="I1" s="606"/>
      <c r="J1" s="606"/>
      <c r="K1" s="605"/>
    </row>
    <row r="2" spans="1:11">
      <c r="A2" s="608" t="s">
        <v>100</v>
      </c>
      <c r="B2" s="609"/>
      <c r="C2" s="609"/>
      <c r="D2" s="609"/>
      <c r="E2" s="609"/>
      <c r="F2" s="609"/>
      <c r="G2" s="609"/>
      <c r="H2" s="609"/>
      <c r="I2" s="609"/>
      <c r="J2" s="609"/>
      <c r="K2" s="610" t="s">
        <v>101</v>
      </c>
    </row>
    <row r="3" spans="1:11">
      <c r="A3" s="611" t="s">
        <v>173</v>
      </c>
      <c r="B3" s="609"/>
      <c r="C3" s="609"/>
      <c r="D3" s="609"/>
      <c r="E3" s="609"/>
      <c r="F3" s="609"/>
      <c r="G3" s="609"/>
      <c r="H3" s="609"/>
      <c r="I3" s="609"/>
      <c r="J3" s="609"/>
      <c r="K3" s="612"/>
    </row>
    <row r="4" spans="1:11">
      <c r="A4" s="444" t="s">
        <v>2494</v>
      </c>
      <c r="B4" s="609"/>
      <c r="C4" s="609"/>
      <c r="D4" s="609"/>
      <c r="E4" s="609"/>
      <c r="F4" s="609"/>
      <c r="G4" s="609"/>
      <c r="H4" s="609"/>
      <c r="I4" s="609"/>
      <c r="J4" s="609"/>
      <c r="K4" s="612"/>
    </row>
    <row r="5" spans="1:11">
      <c r="A5" s="605"/>
      <c r="B5" s="606"/>
      <c r="C5" s="606"/>
      <c r="D5" s="606"/>
      <c r="E5" s="606"/>
      <c r="F5" s="606"/>
      <c r="G5" s="606"/>
      <c r="H5" s="606"/>
      <c r="I5" s="606"/>
      <c r="J5" s="606"/>
      <c r="K5" s="605"/>
    </row>
    <row r="6" spans="1:11" ht="15" customHeight="1">
      <c r="A6" s="613" t="s">
        <v>102</v>
      </c>
      <c r="B6" s="614" t="s">
        <v>103</v>
      </c>
      <c r="C6" s="614" t="s">
        <v>104</v>
      </c>
      <c r="D6" s="614"/>
      <c r="E6" s="1015" t="s">
        <v>105</v>
      </c>
      <c r="F6" s="1015"/>
      <c r="G6" s="614" t="s">
        <v>106</v>
      </c>
      <c r="H6" s="1013" t="s">
        <v>107</v>
      </c>
      <c r="I6" s="1014"/>
      <c r="J6" s="614" t="s">
        <v>108</v>
      </c>
      <c r="K6" s="615" t="s">
        <v>109</v>
      </c>
    </row>
    <row r="7" spans="1:11" ht="15" customHeight="1">
      <c r="A7" s="941" t="s">
        <v>110</v>
      </c>
      <c r="B7" s="939" t="s">
        <v>111</v>
      </c>
      <c r="C7" s="939" t="s">
        <v>112</v>
      </c>
      <c r="D7" s="939" t="s">
        <v>113</v>
      </c>
      <c r="E7" s="939" t="s">
        <v>114</v>
      </c>
      <c r="F7" s="1011"/>
      <c r="G7" s="939" t="s">
        <v>115</v>
      </c>
      <c r="H7" s="939" t="s">
        <v>116</v>
      </c>
      <c r="I7" s="1011"/>
      <c r="J7" s="939" t="s">
        <v>117</v>
      </c>
      <c r="K7" s="941" t="s">
        <v>118</v>
      </c>
    </row>
    <row r="8" spans="1:11">
      <c r="A8" s="1012"/>
      <c r="B8" s="1011"/>
      <c r="C8" s="1011"/>
      <c r="D8" s="1011"/>
      <c r="E8" s="434" t="s">
        <v>119</v>
      </c>
      <c r="F8" s="434" t="s">
        <v>120</v>
      </c>
      <c r="G8" s="1011"/>
      <c r="H8" s="434" t="s">
        <v>119</v>
      </c>
      <c r="I8" s="434" t="s">
        <v>120</v>
      </c>
      <c r="J8" s="1011"/>
      <c r="K8" s="1012"/>
    </row>
    <row r="9" spans="1:11">
      <c r="A9" s="358" t="s">
        <v>1367</v>
      </c>
      <c r="B9" s="616"/>
      <c r="C9" s="616"/>
      <c r="D9" s="616"/>
      <c r="E9" s="616"/>
      <c r="F9" s="616"/>
      <c r="G9" s="616"/>
      <c r="H9" s="616"/>
      <c r="I9" s="616"/>
      <c r="J9" s="616"/>
      <c r="K9" s="363">
        <f>+K10</f>
        <v>0</v>
      </c>
    </row>
    <row r="10" spans="1:11">
      <c r="A10" s="617"/>
      <c r="B10" s="618"/>
      <c r="C10" s="618"/>
      <c r="D10" s="618"/>
      <c r="E10" s="618"/>
      <c r="F10" s="618"/>
      <c r="G10" s="618"/>
      <c r="H10" s="618"/>
      <c r="I10" s="618"/>
      <c r="J10" s="618"/>
      <c r="K10" s="617"/>
    </row>
    <row r="11" spans="1:11">
      <c r="A11" s="358" t="s">
        <v>1368</v>
      </c>
      <c r="B11" s="616"/>
      <c r="C11" s="616"/>
      <c r="D11" s="616"/>
      <c r="E11" s="616"/>
      <c r="F11" s="616"/>
      <c r="G11" s="616"/>
      <c r="H11" s="616"/>
      <c r="I11" s="616"/>
      <c r="J11" s="616"/>
      <c r="K11" s="363">
        <f>SUM(K12:K17)</f>
        <v>52961445</v>
      </c>
    </row>
    <row r="12" spans="1:11">
      <c r="A12" s="619" t="s">
        <v>1369</v>
      </c>
      <c r="B12" s="620" t="s">
        <v>1370</v>
      </c>
      <c r="C12" s="620" t="s">
        <v>759</v>
      </c>
      <c r="D12" s="620" t="s">
        <v>1371</v>
      </c>
      <c r="E12" s="623">
        <v>350</v>
      </c>
      <c r="F12" s="618"/>
      <c r="G12" s="618"/>
      <c r="H12" s="624">
        <v>6.0000000000000001E-3</v>
      </c>
      <c r="I12" s="624">
        <v>2.3E-2</v>
      </c>
      <c r="J12" s="618" t="s">
        <v>1372</v>
      </c>
      <c r="K12" s="625">
        <f>22686750+492006</f>
        <v>23178756</v>
      </c>
    </row>
    <row r="13" spans="1:11">
      <c r="A13" s="619" t="s">
        <v>826</v>
      </c>
      <c r="B13" s="620" t="s">
        <v>453</v>
      </c>
      <c r="C13" s="620" t="s">
        <v>759</v>
      </c>
      <c r="D13" s="620" t="s">
        <v>1371</v>
      </c>
      <c r="E13" s="618"/>
      <c r="F13" s="618"/>
      <c r="G13" s="620" t="s">
        <v>1373</v>
      </c>
      <c r="H13" s="618"/>
      <c r="I13" s="618"/>
      <c r="J13" s="618" t="s">
        <v>1372</v>
      </c>
      <c r="K13" s="625">
        <f>9789000+7411040</f>
        <v>17200040</v>
      </c>
    </row>
    <row r="14" spans="1:11">
      <c r="A14" s="619" t="s">
        <v>832</v>
      </c>
      <c r="B14" s="620" t="s">
        <v>1374</v>
      </c>
      <c r="C14" s="620" t="s">
        <v>1375</v>
      </c>
      <c r="D14" s="620" t="s">
        <v>1371</v>
      </c>
      <c r="E14" s="623">
        <v>301</v>
      </c>
      <c r="F14" s="623">
        <v>0</v>
      </c>
      <c r="G14" s="618"/>
      <c r="H14" s="623" t="s">
        <v>1376</v>
      </c>
      <c r="I14" s="623" t="s">
        <v>1377</v>
      </c>
      <c r="J14" s="618" t="s">
        <v>1372</v>
      </c>
      <c r="K14" s="625">
        <f>5793840+369004.5</f>
        <v>6162844.5</v>
      </c>
    </row>
    <row r="15" spans="1:11">
      <c r="A15" s="619" t="s">
        <v>1378</v>
      </c>
      <c r="B15" s="620" t="s">
        <v>1273</v>
      </c>
      <c r="C15" s="620" t="s">
        <v>1375</v>
      </c>
      <c r="D15" s="620" t="s">
        <v>1371</v>
      </c>
      <c r="E15" s="623">
        <v>53</v>
      </c>
      <c r="F15" s="623">
        <v>161</v>
      </c>
      <c r="G15" s="623"/>
      <c r="H15" s="624">
        <v>8.3000000000000001E-4</v>
      </c>
      <c r="I15" s="624">
        <v>1.5E-3</v>
      </c>
      <c r="J15" s="618" t="s">
        <v>1372</v>
      </c>
      <c r="K15" s="625">
        <f>5089000+369004.5</f>
        <v>5458004.5</v>
      </c>
    </row>
    <row r="16" spans="1:11">
      <c r="A16" s="619" t="s">
        <v>1379</v>
      </c>
      <c r="B16" s="620" t="s">
        <v>1273</v>
      </c>
      <c r="C16" s="620" t="s">
        <v>759</v>
      </c>
      <c r="D16" s="620" t="s">
        <v>1371</v>
      </c>
      <c r="E16" s="623">
        <v>196</v>
      </c>
      <c r="F16" s="623">
        <v>1981</v>
      </c>
      <c r="G16" s="618"/>
      <c r="H16" s="618"/>
      <c r="I16" s="618"/>
      <c r="J16" s="618" t="s">
        <v>1372</v>
      </c>
      <c r="K16" s="625">
        <v>835450</v>
      </c>
    </row>
    <row r="17" spans="1:11">
      <c r="A17" s="617" t="s">
        <v>1380</v>
      </c>
      <c r="B17" s="620" t="s">
        <v>1381</v>
      </c>
      <c r="C17" s="618" t="s">
        <v>485</v>
      </c>
      <c r="D17" s="620" t="s">
        <v>1371</v>
      </c>
      <c r="E17" s="623"/>
      <c r="F17" s="623"/>
      <c r="G17" s="618"/>
      <c r="H17" s="618"/>
      <c r="I17" s="618"/>
      <c r="J17" s="618" t="s">
        <v>1372</v>
      </c>
      <c r="K17" s="625">
        <v>126350</v>
      </c>
    </row>
    <row r="18" spans="1:11">
      <c r="A18" s="617"/>
      <c r="B18" s="618"/>
      <c r="C18" s="618"/>
      <c r="D18" s="618"/>
      <c r="E18" s="618"/>
      <c r="F18" s="618"/>
      <c r="G18" s="618"/>
      <c r="H18" s="618"/>
      <c r="I18" s="618"/>
      <c r="J18" s="618"/>
      <c r="K18" s="617"/>
    </row>
    <row r="19" spans="1:11">
      <c r="A19" s="358" t="s">
        <v>1382</v>
      </c>
      <c r="B19" s="616"/>
      <c r="C19" s="616"/>
      <c r="D19" s="616"/>
      <c r="E19" s="616"/>
      <c r="F19" s="616"/>
      <c r="G19" s="616"/>
      <c r="H19" s="616"/>
      <c r="I19" s="616"/>
      <c r="J19" s="616"/>
      <c r="K19" s="363">
        <f>+K20</f>
        <v>1618680</v>
      </c>
    </row>
    <row r="20" spans="1:11" ht="30">
      <c r="A20" s="619" t="s">
        <v>1383</v>
      </c>
      <c r="B20" s="620" t="s">
        <v>759</v>
      </c>
      <c r="C20" s="620" t="s">
        <v>1309</v>
      </c>
      <c r="D20" s="620" t="s">
        <v>1384</v>
      </c>
      <c r="E20" s="618"/>
      <c r="F20" s="618"/>
      <c r="G20" s="618"/>
      <c r="H20" s="626" t="s">
        <v>1385</v>
      </c>
      <c r="I20" s="626" t="s">
        <v>1386</v>
      </c>
      <c r="J20" s="618" t="s">
        <v>1372</v>
      </c>
      <c r="K20" s="625">
        <f>125400+1265000+228280</f>
        <v>1618680</v>
      </c>
    </row>
    <row r="21" spans="1:11">
      <c r="A21" s="617"/>
      <c r="B21" s="618"/>
      <c r="C21" s="618"/>
      <c r="D21" s="618"/>
      <c r="E21" s="618"/>
      <c r="F21" s="618"/>
      <c r="G21" s="618"/>
      <c r="H21" s="618"/>
      <c r="I21" s="618"/>
      <c r="J21" s="618"/>
      <c r="K21" s="617"/>
    </row>
    <row r="22" spans="1:11">
      <c r="A22" s="358" t="s">
        <v>1387</v>
      </c>
      <c r="B22" s="616"/>
      <c r="C22" s="616"/>
      <c r="D22" s="616"/>
      <c r="E22" s="616"/>
      <c r="F22" s="616"/>
      <c r="G22" s="616"/>
      <c r="H22" s="616"/>
      <c r="I22" s="616"/>
      <c r="J22" s="616"/>
      <c r="K22" s="363">
        <f>SUM(K23:K27)</f>
        <v>5893364</v>
      </c>
    </row>
    <row r="23" spans="1:11">
      <c r="A23" s="619" t="s">
        <v>278</v>
      </c>
      <c r="B23" s="620" t="s">
        <v>1381</v>
      </c>
      <c r="C23" s="620" t="s">
        <v>1388</v>
      </c>
      <c r="D23" s="618"/>
      <c r="E23" s="623">
        <v>133</v>
      </c>
      <c r="F23" s="623">
        <v>19810</v>
      </c>
      <c r="G23" s="618"/>
      <c r="H23" s="618"/>
      <c r="I23" s="618"/>
      <c r="J23" s="618" t="s">
        <v>1372</v>
      </c>
      <c r="K23" s="625">
        <v>1274280</v>
      </c>
    </row>
    <row r="24" spans="1:11">
      <c r="A24" s="619" t="s">
        <v>1389</v>
      </c>
      <c r="B24" s="620" t="s">
        <v>1390</v>
      </c>
      <c r="C24" s="620" t="s">
        <v>1391</v>
      </c>
      <c r="D24" s="618"/>
      <c r="E24" s="623">
        <v>38</v>
      </c>
      <c r="F24" s="623">
        <v>5908</v>
      </c>
      <c r="G24" s="618"/>
      <c r="H24" s="618"/>
      <c r="I24" s="618"/>
      <c r="J24" s="618" t="s">
        <v>1372</v>
      </c>
      <c r="K24" s="625">
        <v>65000</v>
      </c>
    </row>
    <row r="25" spans="1:11">
      <c r="A25" s="619" t="s">
        <v>300</v>
      </c>
      <c r="B25" s="620" t="s">
        <v>1392</v>
      </c>
      <c r="C25" s="620" t="s">
        <v>759</v>
      </c>
      <c r="D25" s="620"/>
      <c r="E25" s="623">
        <v>5</v>
      </c>
      <c r="F25" s="623">
        <v>275</v>
      </c>
      <c r="G25" s="618"/>
      <c r="H25" s="627">
        <v>0</v>
      </c>
      <c r="I25" s="627">
        <v>0.04</v>
      </c>
      <c r="J25" s="618" t="s">
        <v>1372</v>
      </c>
      <c r="K25" s="625">
        <v>1834840</v>
      </c>
    </row>
    <row r="26" spans="1:11">
      <c r="A26" s="619" t="s">
        <v>1393</v>
      </c>
      <c r="B26" s="620" t="s">
        <v>1394</v>
      </c>
      <c r="C26" s="620" t="s">
        <v>759</v>
      </c>
      <c r="D26" s="618"/>
      <c r="E26" s="623">
        <v>189</v>
      </c>
      <c r="F26" s="623">
        <v>4200</v>
      </c>
      <c r="G26" s="627">
        <v>0.03</v>
      </c>
      <c r="H26" s="618"/>
      <c r="I26" s="618"/>
      <c r="J26" s="618" t="s">
        <v>1372</v>
      </c>
      <c r="K26" s="625">
        <v>125320</v>
      </c>
    </row>
    <row r="27" spans="1:11">
      <c r="A27" s="619" t="s">
        <v>1395</v>
      </c>
      <c r="B27" s="620" t="s">
        <v>1396</v>
      </c>
      <c r="C27" s="618"/>
      <c r="D27" s="620" t="s">
        <v>1397</v>
      </c>
      <c r="E27" s="623"/>
      <c r="F27" s="623"/>
      <c r="G27" s="618"/>
      <c r="H27" s="618"/>
      <c r="I27" s="618"/>
      <c r="J27" s="618" t="s">
        <v>1372</v>
      </c>
      <c r="K27" s="625">
        <f>323700-65000+1925784+(1130300-720860)</f>
        <v>2593924</v>
      </c>
    </row>
    <row r="28" spans="1:11">
      <c r="A28" s="617"/>
      <c r="B28" s="618"/>
      <c r="C28" s="618"/>
      <c r="D28" s="618"/>
      <c r="E28" s="618"/>
      <c r="F28" s="618"/>
      <c r="G28" s="618"/>
      <c r="H28" s="618"/>
      <c r="I28" s="618"/>
      <c r="J28" s="618"/>
      <c r="K28" s="617"/>
    </row>
    <row r="29" spans="1:11">
      <c r="A29" s="358" t="s">
        <v>1398</v>
      </c>
      <c r="B29" s="616"/>
      <c r="C29" s="616"/>
      <c r="D29" s="616"/>
      <c r="E29" s="616"/>
      <c r="F29" s="616"/>
      <c r="G29" s="616"/>
      <c r="H29" s="616"/>
      <c r="I29" s="616"/>
      <c r="J29" s="616"/>
      <c r="K29" s="363">
        <f>SUM(K30:K31)</f>
        <v>300000</v>
      </c>
    </row>
    <row r="30" spans="1:11">
      <c r="A30" s="619" t="s">
        <v>1399</v>
      </c>
      <c r="B30" s="620" t="s">
        <v>164</v>
      </c>
      <c r="C30" s="618"/>
      <c r="D30" s="620" t="s">
        <v>1371</v>
      </c>
      <c r="E30" s="618"/>
      <c r="F30" s="618"/>
      <c r="G30" s="628">
        <v>150000</v>
      </c>
      <c r="H30" s="618"/>
      <c r="I30" s="618"/>
      <c r="J30" s="618" t="s">
        <v>1372</v>
      </c>
      <c r="K30" s="625">
        <v>200000</v>
      </c>
    </row>
    <row r="31" spans="1:11">
      <c r="A31" s="617" t="s">
        <v>1400</v>
      </c>
      <c r="B31" s="620" t="s">
        <v>759</v>
      </c>
      <c r="C31" s="618"/>
      <c r="D31" s="620"/>
      <c r="E31" s="618"/>
      <c r="F31" s="618"/>
      <c r="G31" s="618"/>
      <c r="H31" s="618"/>
      <c r="I31" s="618"/>
      <c r="J31" s="618" t="s">
        <v>1372</v>
      </c>
      <c r="K31" s="625">
        <v>100000</v>
      </c>
    </row>
    <row r="32" spans="1:11">
      <c r="A32" s="617"/>
      <c r="B32" s="618"/>
      <c r="C32" s="618"/>
      <c r="D32" s="618"/>
      <c r="E32" s="618"/>
      <c r="F32" s="618"/>
      <c r="G32" s="618"/>
      <c r="H32" s="618"/>
      <c r="I32" s="618"/>
      <c r="J32" s="618"/>
      <c r="K32" s="617"/>
    </row>
    <row r="33" spans="1:11">
      <c r="A33" s="358" t="s">
        <v>1401</v>
      </c>
      <c r="B33" s="616"/>
      <c r="C33" s="616"/>
      <c r="D33" s="616"/>
      <c r="E33" s="616"/>
      <c r="F33" s="616"/>
      <c r="G33" s="616"/>
      <c r="H33" s="616"/>
      <c r="I33" s="616"/>
      <c r="J33" s="616"/>
      <c r="K33" s="363">
        <f>+K34</f>
        <v>420095</v>
      </c>
    </row>
    <row r="34" spans="1:11">
      <c r="A34" s="619" t="s">
        <v>1402</v>
      </c>
      <c r="B34" s="618"/>
      <c r="C34" s="618"/>
      <c r="D34" s="620" t="s">
        <v>1397</v>
      </c>
      <c r="E34" s="618"/>
      <c r="F34" s="618"/>
      <c r="G34" s="618"/>
      <c r="H34" s="618"/>
      <c r="I34" s="618"/>
      <c r="J34" s="618" t="s">
        <v>1372</v>
      </c>
      <c r="K34" s="625">
        <v>420095</v>
      </c>
    </row>
    <row r="35" spans="1:11">
      <c r="A35" s="617"/>
      <c r="B35" s="618"/>
      <c r="C35" s="618"/>
      <c r="D35" s="618"/>
      <c r="E35" s="618"/>
      <c r="F35" s="618"/>
      <c r="G35" s="618"/>
      <c r="H35" s="618"/>
      <c r="I35" s="618"/>
      <c r="J35" s="618"/>
      <c r="K35" s="617"/>
    </row>
    <row r="36" spans="1:11">
      <c r="A36" s="358" t="s">
        <v>1403</v>
      </c>
      <c r="B36" s="616"/>
      <c r="C36" s="616"/>
      <c r="D36" s="616"/>
      <c r="E36" s="616"/>
      <c r="F36" s="616"/>
      <c r="G36" s="616"/>
      <c r="H36" s="616"/>
      <c r="I36" s="616"/>
      <c r="J36" s="616"/>
      <c r="K36" s="363">
        <f>+K37</f>
        <v>0</v>
      </c>
    </row>
    <row r="37" spans="1:11">
      <c r="A37" s="617"/>
      <c r="B37" s="618"/>
      <c r="C37" s="618"/>
      <c r="D37" s="618"/>
      <c r="E37" s="618"/>
      <c r="F37" s="618"/>
      <c r="G37" s="618"/>
      <c r="H37" s="618"/>
      <c r="I37" s="618"/>
      <c r="J37" s="618"/>
      <c r="K37" s="617"/>
    </row>
    <row r="38" spans="1:11">
      <c r="A38" s="358" t="s">
        <v>136</v>
      </c>
      <c r="B38" s="616"/>
      <c r="C38" s="616"/>
      <c r="D38" s="616"/>
      <c r="E38" s="616"/>
      <c r="F38" s="616"/>
      <c r="G38" s="616"/>
      <c r="H38" s="616"/>
      <c r="I38" s="616"/>
      <c r="J38" s="616"/>
      <c r="K38" s="363">
        <f>SUM(K39:K40)</f>
        <v>3471055</v>
      </c>
    </row>
    <row r="39" spans="1:11">
      <c r="A39" s="619" t="s">
        <v>1404</v>
      </c>
      <c r="B39" s="620" t="s">
        <v>759</v>
      </c>
      <c r="C39" s="618"/>
      <c r="D39" s="618"/>
      <c r="E39" s="618"/>
      <c r="F39" s="618"/>
      <c r="G39" s="627">
        <v>0.1</v>
      </c>
      <c r="H39" s="618"/>
      <c r="I39" s="618"/>
      <c r="J39" s="618" t="s">
        <v>1372</v>
      </c>
      <c r="K39" s="625">
        <v>2777575</v>
      </c>
    </row>
    <row r="40" spans="1:11">
      <c r="A40" s="617" t="s">
        <v>1405</v>
      </c>
      <c r="B40" s="618"/>
      <c r="C40" s="618"/>
      <c r="D40" s="618"/>
      <c r="E40" s="618"/>
      <c r="F40" s="618"/>
      <c r="G40" s="618"/>
      <c r="H40" s="618"/>
      <c r="I40" s="618"/>
      <c r="J40" s="618" t="s">
        <v>1372</v>
      </c>
      <c r="K40" s="625">
        <v>693480</v>
      </c>
    </row>
    <row r="41" spans="1:11">
      <c r="A41" s="617"/>
      <c r="B41" s="618"/>
      <c r="C41" s="618"/>
      <c r="D41" s="618"/>
      <c r="E41" s="618"/>
      <c r="F41" s="618"/>
      <c r="G41" s="618"/>
      <c r="H41" s="618"/>
      <c r="I41" s="618"/>
      <c r="J41" s="618"/>
      <c r="K41" s="617"/>
    </row>
    <row r="42" spans="1:11">
      <c r="A42" s="382" t="s">
        <v>514</v>
      </c>
      <c r="B42" s="433"/>
      <c r="C42" s="433"/>
      <c r="D42" s="621"/>
      <c r="E42" s="621"/>
      <c r="F42" s="621"/>
      <c r="G42" s="433"/>
      <c r="H42" s="433"/>
      <c r="I42" s="433"/>
      <c r="J42" s="433"/>
      <c r="K42" s="385">
        <f>+K38++K36+K33+K29+K22+K19+K11+K9</f>
        <v>64664639</v>
      </c>
    </row>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8"/>
  <sheetViews>
    <sheetView showGridLines="0" workbookViewId="0">
      <selection activeCell="C3" sqref="C3"/>
    </sheetView>
  </sheetViews>
  <sheetFormatPr baseColWidth="10" defaultColWidth="12.625" defaultRowHeight="15" customHeight="1"/>
  <cols>
    <col min="1" max="1" width="38.125" customWidth="1"/>
    <col min="2" max="2" width="14.75" style="376" bestFit="1" customWidth="1"/>
    <col min="3" max="3" width="11.875" style="376" bestFit="1" customWidth="1"/>
    <col min="4" max="4" width="16.25" style="376" bestFit="1" customWidth="1"/>
    <col min="5" max="5" width="8.375" style="376" customWidth="1"/>
    <col min="6" max="6" width="11.375" style="376" customWidth="1"/>
    <col min="7" max="9" width="11.75" style="442" customWidth="1"/>
    <col min="10" max="10" width="14.75" style="376" bestFit="1" customWidth="1"/>
    <col min="11" max="11" width="13.5" bestFit="1" customWidth="1"/>
  </cols>
  <sheetData>
    <row r="1" spans="1:11">
      <c r="A1" s="36"/>
      <c r="B1" s="593"/>
      <c r="C1" s="593"/>
      <c r="D1" s="593"/>
      <c r="E1" s="593"/>
      <c r="F1" s="593"/>
      <c r="G1" s="632"/>
      <c r="H1" s="632"/>
      <c r="I1" s="632"/>
      <c r="J1" s="593"/>
      <c r="K1" s="36"/>
    </row>
    <row r="2" spans="1:11">
      <c r="A2" s="608" t="s">
        <v>100</v>
      </c>
      <c r="B2" s="368"/>
      <c r="C2" s="368"/>
      <c r="D2" s="368"/>
      <c r="E2" s="368"/>
      <c r="F2" s="368"/>
      <c r="G2" s="436"/>
      <c r="H2" s="436"/>
      <c r="I2" s="436"/>
      <c r="J2" s="368"/>
      <c r="K2" s="38" t="s">
        <v>101</v>
      </c>
    </row>
    <row r="3" spans="1:11">
      <c r="A3" s="611" t="s">
        <v>173</v>
      </c>
      <c r="B3" s="368"/>
      <c r="C3" s="368"/>
      <c r="D3" s="368"/>
      <c r="E3" s="368"/>
      <c r="F3" s="368"/>
      <c r="G3" s="436"/>
      <c r="H3" s="436"/>
      <c r="I3" s="436"/>
      <c r="J3" s="368"/>
      <c r="K3" s="37"/>
    </row>
    <row r="4" spans="1:11" ht="15" customHeight="1">
      <c r="A4" s="444" t="s">
        <v>2495</v>
      </c>
      <c r="B4" s="633"/>
      <c r="C4" s="368"/>
      <c r="D4" s="368"/>
      <c r="E4" s="368"/>
      <c r="F4" s="368"/>
      <c r="G4" s="436"/>
      <c r="H4" s="436"/>
      <c r="I4" s="436"/>
      <c r="J4" s="368"/>
      <c r="K4" s="37"/>
    </row>
    <row r="5" spans="1:11" ht="15" customHeight="1">
      <c r="A5" s="267"/>
      <c r="B5" s="633"/>
      <c r="C5" s="368"/>
      <c r="D5" s="593"/>
      <c r="E5" s="593"/>
      <c r="F5" s="593"/>
      <c r="G5" s="632"/>
      <c r="H5" s="632"/>
      <c r="I5" s="632"/>
      <c r="J5" s="593"/>
      <c r="K5" s="36"/>
    </row>
    <row r="6" spans="1:11">
      <c r="A6" s="42" t="s">
        <v>102</v>
      </c>
      <c r="B6" s="369" t="s">
        <v>103</v>
      </c>
      <c r="C6" s="369" t="s">
        <v>104</v>
      </c>
      <c r="D6" s="369"/>
      <c r="E6" s="369" t="s">
        <v>105</v>
      </c>
      <c r="F6" s="369"/>
      <c r="G6" s="437" t="s">
        <v>106</v>
      </c>
      <c r="H6" s="943" t="s">
        <v>107</v>
      </c>
      <c r="I6" s="1016"/>
      <c r="J6" s="369" t="s">
        <v>108</v>
      </c>
      <c r="K6" s="43" t="s">
        <v>109</v>
      </c>
    </row>
    <row r="7" spans="1:11" ht="13.9" customHeight="1">
      <c r="A7" s="941" t="s">
        <v>110</v>
      </c>
      <c r="B7" s="939" t="s">
        <v>111</v>
      </c>
      <c r="C7" s="939" t="s">
        <v>112</v>
      </c>
      <c r="D7" s="939" t="s">
        <v>113</v>
      </c>
      <c r="E7" s="939" t="s">
        <v>114</v>
      </c>
      <c r="F7" s="1011"/>
      <c r="G7" s="939" t="s">
        <v>115</v>
      </c>
      <c r="H7" s="939" t="s">
        <v>116</v>
      </c>
      <c r="I7" s="1011"/>
      <c r="J7" s="939" t="s">
        <v>117</v>
      </c>
      <c r="K7" s="941" t="s">
        <v>118</v>
      </c>
    </row>
    <row r="8" spans="1:11">
      <c r="A8" s="1012"/>
      <c r="B8" s="1011"/>
      <c r="C8" s="1011"/>
      <c r="D8" s="1011"/>
      <c r="E8" s="434" t="s">
        <v>119</v>
      </c>
      <c r="F8" s="434" t="s">
        <v>120</v>
      </c>
      <c r="G8" s="1011"/>
      <c r="H8" s="434" t="s">
        <v>119</v>
      </c>
      <c r="I8" s="434" t="s">
        <v>120</v>
      </c>
      <c r="J8" s="1011"/>
      <c r="K8" s="1012"/>
    </row>
    <row r="9" spans="1:11">
      <c r="A9" s="358" t="s">
        <v>121</v>
      </c>
      <c r="B9" s="616"/>
      <c r="C9" s="616"/>
      <c r="D9" s="616"/>
      <c r="E9" s="616"/>
      <c r="F9" s="616"/>
      <c r="G9" s="616"/>
      <c r="H9" s="616"/>
      <c r="I9" s="616"/>
      <c r="J9" s="616"/>
      <c r="K9" s="363">
        <f>SUM(K10)</f>
        <v>0</v>
      </c>
    </row>
    <row r="10" spans="1:11">
      <c r="A10" s="349"/>
      <c r="B10" s="447"/>
      <c r="C10" s="447"/>
      <c r="D10" s="448"/>
      <c r="E10" s="448"/>
      <c r="F10" s="448"/>
      <c r="G10" s="635"/>
      <c r="H10" s="635"/>
      <c r="I10" s="635"/>
      <c r="J10" s="447"/>
      <c r="K10" s="629" t="s">
        <v>516</v>
      </c>
    </row>
    <row r="11" spans="1:11">
      <c r="A11" s="347" t="s">
        <v>122</v>
      </c>
      <c r="B11" s="446"/>
      <c r="C11" s="446"/>
      <c r="D11" s="449"/>
      <c r="E11" s="449"/>
      <c r="F11" s="449"/>
      <c r="G11" s="634"/>
      <c r="H11" s="634"/>
      <c r="I11" s="634"/>
      <c r="J11" s="446"/>
      <c r="K11" s="354">
        <f>SUM(K12:K16)</f>
        <v>17860000</v>
      </c>
    </row>
    <row r="12" spans="1:11">
      <c r="A12" s="349" t="s">
        <v>1378</v>
      </c>
      <c r="B12" s="447" t="s">
        <v>1406</v>
      </c>
      <c r="C12" s="447" t="s">
        <v>1407</v>
      </c>
      <c r="D12" s="594">
        <v>1.2E-2</v>
      </c>
      <c r="E12" s="594">
        <v>1.2E-2</v>
      </c>
      <c r="F12" s="594">
        <v>6.5000000000000002E-2</v>
      </c>
      <c r="G12" s="636"/>
      <c r="H12" s="636">
        <v>1257.19</v>
      </c>
      <c r="I12" s="636">
        <v>22500</v>
      </c>
      <c r="J12" s="582" t="s">
        <v>1408</v>
      </c>
      <c r="K12" s="629">
        <v>9860000</v>
      </c>
    </row>
    <row r="13" spans="1:11">
      <c r="A13" s="349" t="s">
        <v>1409</v>
      </c>
      <c r="B13" s="447" t="s">
        <v>318</v>
      </c>
      <c r="C13" s="447" t="s">
        <v>178</v>
      </c>
      <c r="D13" s="594">
        <v>1.2E-2</v>
      </c>
      <c r="E13" s="594">
        <v>1.2E-2</v>
      </c>
      <c r="F13" s="594">
        <v>0.06</v>
      </c>
      <c r="G13" s="636"/>
      <c r="H13" s="636">
        <v>600</v>
      </c>
      <c r="I13" s="636">
        <v>38000</v>
      </c>
      <c r="J13" s="582" t="s">
        <v>1408</v>
      </c>
      <c r="K13" s="629">
        <v>4700000</v>
      </c>
    </row>
    <row r="14" spans="1:11">
      <c r="A14" s="349" t="s">
        <v>1410</v>
      </c>
      <c r="B14" s="447" t="s">
        <v>1411</v>
      </c>
      <c r="C14" s="447" t="s">
        <v>178</v>
      </c>
      <c r="D14" s="455"/>
      <c r="E14" s="455"/>
      <c r="F14" s="455"/>
      <c r="G14" s="636"/>
      <c r="H14" s="636">
        <v>8</v>
      </c>
      <c r="I14" s="636">
        <v>31</v>
      </c>
      <c r="J14" s="582" t="s">
        <v>1408</v>
      </c>
      <c r="K14" s="629">
        <v>1200000</v>
      </c>
    </row>
    <row r="15" spans="1:11">
      <c r="A15" s="349" t="s">
        <v>832</v>
      </c>
      <c r="B15" s="447" t="s">
        <v>1412</v>
      </c>
      <c r="C15" s="447" t="s">
        <v>178</v>
      </c>
      <c r="D15" s="455"/>
      <c r="E15" s="455"/>
      <c r="F15" s="455"/>
      <c r="G15" s="636"/>
      <c r="H15" s="636">
        <v>118</v>
      </c>
      <c r="I15" s="636">
        <v>1310</v>
      </c>
      <c r="J15" s="582" t="s">
        <v>1408</v>
      </c>
      <c r="K15" s="629">
        <v>1860000</v>
      </c>
    </row>
    <row r="16" spans="1:11">
      <c r="A16" s="349" t="s">
        <v>1413</v>
      </c>
      <c r="B16" s="447" t="s">
        <v>1414</v>
      </c>
      <c r="C16" s="447" t="s">
        <v>184</v>
      </c>
      <c r="D16" s="455"/>
      <c r="E16" s="455"/>
      <c r="F16" s="455"/>
      <c r="G16" s="636"/>
      <c r="H16" s="636">
        <v>600</v>
      </c>
      <c r="I16" s="636">
        <v>1300</v>
      </c>
      <c r="J16" s="582" t="s">
        <v>1408</v>
      </c>
      <c r="K16" s="629">
        <v>240000</v>
      </c>
    </row>
    <row r="17" spans="1:11" s="343" customFormat="1">
      <c r="A17" s="349"/>
      <c r="B17" s="447"/>
      <c r="C17" s="447"/>
      <c r="D17" s="455"/>
      <c r="E17" s="455"/>
      <c r="F17" s="455"/>
      <c r="G17" s="636"/>
      <c r="H17" s="636"/>
      <c r="I17" s="636"/>
      <c r="J17" s="582"/>
      <c r="K17" s="629"/>
    </row>
    <row r="18" spans="1:11">
      <c r="A18" s="347" t="s">
        <v>129</v>
      </c>
      <c r="B18" s="446"/>
      <c r="C18" s="446"/>
      <c r="D18" s="449"/>
      <c r="E18" s="449"/>
      <c r="F18" s="449"/>
      <c r="G18" s="634"/>
      <c r="H18" s="634"/>
      <c r="I18" s="634"/>
      <c r="J18" s="446"/>
      <c r="K18" s="354">
        <f>SUM(K19)</f>
        <v>4700000</v>
      </c>
    </row>
    <row r="19" spans="1:11">
      <c r="A19" s="349" t="s">
        <v>1415</v>
      </c>
      <c r="B19" s="447" t="s">
        <v>1416</v>
      </c>
      <c r="C19" s="447" t="s">
        <v>184</v>
      </c>
      <c r="D19" s="448"/>
      <c r="E19" s="448"/>
      <c r="F19" s="448"/>
      <c r="G19" s="635"/>
      <c r="H19" s="635"/>
      <c r="I19" s="635"/>
      <c r="J19" s="447"/>
      <c r="K19" s="629">
        <v>4700000</v>
      </c>
    </row>
    <row r="20" spans="1:11" s="343" customFormat="1">
      <c r="A20" s="349"/>
      <c r="B20" s="447"/>
      <c r="C20" s="447"/>
      <c r="D20" s="448"/>
      <c r="E20" s="448"/>
      <c r="F20" s="448"/>
      <c r="G20" s="635"/>
      <c r="H20" s="635"/>
      <c r="I20" s="635"/>
      <c r="J20" s="447"/>
      <c r="K20" s="629"/>
    </row>
    <row r="21" spans="1:11">
      <c r="A21" s="347" t="s">
        <v>130</v>
      </c>
      <c r="B21" s="446"/>
      <c r="C21" s="446"/>
      <c r="D21" s="449"/>
      <c r="E21" s="449"/>
      <c r="F21" s="449"/>
      <c r="G21" s="634"/>
      <c r="H21" s="634"/>
      <c r="I21" s="634"/>
      <c r="J21" s="446"/>
      <c r="K21" s="354">
        <f>SUM(K22:K29)</f>
        <v>4646000</v>
      </c>
    </row>
    <row r="22" spans="1:11">
      <c r="A22" s="349" t="s">
        <v>1417</v>
      </c>
      <c r="B22" s="447" t="s">
        <v>1418</v>
      </c>
      <c r="C22" s="447"/>
      <c r="D22" s="448"/>
      <c r="E22" s="448"/>
      <c r="F22" s="448"/>
      <c r="G22" s="635"/>
      <c r="H22" s="636">
        <v>45</v>
      </c>
      <c r="I22" s="636">
        <v>150</v>
      </c>
      <c r="J22" s="582" t="s">
        <v>1408</v>
      </c>
      <c r="K22" s="629">
        <v>1800000</v>
      </c>
    </row>
    <row r="23" spans="1:11">
      <c r="A23" s="349" t="s">
        <v>300</v>
      </c>
      <c r="B23" s="447" t="s">
        <v>1419</v>
      </c>
      <c r="C23" s="447"/>
      <c r="D23" s="448"/>
      <c r="E23" s="448"/>
      <c r="F23" s="448"/>
      <c r="G23" s="635"/>
      <c r="H23" s="636">
        <v>100</v>
      </c>
      <c r="I23" s="636">
        <v>1400</v>
      </c>
      <c r="J23" s="582" t="s">
        <v>1408</v>
      </c>
      <c r="K23" s="629">
        <v>1400000</v>
      </c>
    </row>
    <row r="24" spans="1:11">
      <c r="A24" s="349" t="s">
        <v>1420</v>
      </c>
      <c r="B24" s="447" t="s">
        <v>1421</v>
      </c>
      <c r="C24" s="447"/>
      <c r="D24" s="448"/>
      <c r="E24" s="448"/>
      <c r="F24" s="448"/>
      <c r="G24" s="635"/>
      <c r="H24" s="636">
        <v>8500</v>
      </c>
      <c r="I24" s="636">
        <v>20000</v>
      </c>
      <c r="J24" s="582" t="s">
        <v>1408</v>
      </c>
      <c r="K24" s="629">
        <v>590000</v>
      </c>
    </row>
    <row r="25" spans="1:11">
      <c r="A25" s="349" t="s">
        <v>1422</v>
      </c>
      <c r="B25" s="447" t="s">
        <v>1423</v>
      </c>
      <c r="C25" s="447"/>
      <c r="D25" s="448"/>
      <c r="E25" s="448"/>
      <c r="F25" s="448"/>
      <c r="G25" s="635"/>
      <c r="H25" s="636">
        <v>45000</v>
      </c>
      <c r="I25" s="636">
        <v>90000</v>
      </c>
      <c r="J25" s="582" t="s">
        <v>1408</v>
      </c>
      <c r="K25" s="629">
        <v>320000</v>
      </c>
    </row>
    <row r="26" spans="1:11">
      <c r="A26" s="349" t="s">
        <v>1424</v>
      </c>
      <c r="B26" s="447" t="s">
        <v>1425</v>
      </c>
      <c r="C26" s="447"/>
      <c r="D26" s="448"/>
      <c r="E26" s="448"/>
      <c r="F26" s="448"/>
      <c r="G26" s="635"/>
      <c r="H26" s="636">
        <v>4800</v>
      </c>
      <c r="I26" s="636">
        <v>4800</v>
      </c>
      <c r="J26" s="582" t="s">
        <v>1408</v>
      </c>
      <c r="K26" s="629">
        <v>320000</v>
      </c>
    </row>
    <row r="27" spans="1:11">
      <c r="A27" s="349" t="s">
        <v>1426</v>
      </c>
      <c r="B27" s="447" t="s">
        <v>1425</v>
      </c>
      <c r="C27" s="447"/>
      <c r="D27" s="448"/>
      <c r="E27" s="448"/>
      <c r="F27" s="448"/>
      <c r="G27" s="635"/>
      <c r="H27" s="636">
        <v>5800</v>
      </c>
      <c r="I27" s="636">
        <v>5800</v>
      </c>
      <c r="J27" s="582" t="s">
        <v>1408</v>
      </c>
      <c r="K27" s="629">
        <v>180000</v>
      </c>
    </row>
    <row r="28" spans="1:11">
      <c r="A28" s="349" t="s">
        <v>299</v>
      </c>
      <c r="B28" s="447" t="s">
        <v>1427</v>
      </c>
      <c r="C28" s="447"/>
      <c r="D28" s="448"/>
      <c r="E28" s="448"/>
      <c r="F28" s="448"/>
      <c r="G28" s="635"/>
      <c r="H28" s="636">
        <v>200</v>
      </c>
      <c r="I28" s="636">
        <v>500</v>
      </c>
      <c r="J28" s="582" t="s">
        <v>1408</v>
      </c>
      <c r="K28" s="629">
        <v>35000</v>
      </c>
    </row>
    <row r="29" spans="1:11">
      <c r="A29" s="349" t="s">
        <v>280</v>
      </c>
      <c r="B29" s="447" t="s">
        <v>1427</v>
      </c>
      <c r="C29" s="447"/>
      <c r="D29" s="448"/>
      <c r="E29" s="448"/>
      <c r="F29" s="448"/>
      <c r="G29" s="635"/>
      <c r="H29" s="636">
        <v>600</v>
      </c>
      <c r="I29" s="636">
        <v>15000</v>
      </c>
      <c r="J29" s="582" t="s">
        <v>1408</v>
      </c>
      <c r="K29" s="629">
        <v>1000</v>
      </c>
    </row>
    <row r="30" spans="1:11" s="343" customFormat="1">
      <c r="A30" s="349"/>
      <c r="B30" s="447"/>
      <c r="C30" s="447"/>
      <c r="D30" s="448"/>
      <c r="E30" s="448"/>
      <c r="F30" s="448"/>
      <c r="G30" s="635"/>
      <c r="H30" s="636"/>
      <c r="I30" s="636"/>
      <c r="J30" s="582"/>
      <c r="K30" s="629"/>
    </row>
    <row r="31" spans="1:11">
      <c r="A31" s="347" t="s">
        <v>133</v>
      </c>
      <c r="B31" s="446"/>
      <c r="C31" s="446"/>
      <c r="D31" s="449"/>
      <c r="E31" s="449"/>
      <c r="F31" s="449"/>
      <c r="G31" s="634"/>
      <c r="H31" s="634"/>
      <c r="I31" s="634"/>
      <c r="J31" s="446"/>
      <c r="K31" s="354">
        <f>SUM(K32:K33)</f>
        <v>91000</v>
      </c>
    </row>
    <row r="32" spans="1:11">
      <c r="A32" s="349" t="s">
        <v>1428</v>
      </c>
      <c r="B32" s="447" t="s">
        <v>1429</v>
      </c>
      <c r="C32" s="447"/>
      <c r="D32" s="448"/>
      <c r="E32" s="448"/>
      <c r="F32" s="448"/>
      <c r="G32" s="635"/>
      <c r="H32" s="635">
        <v>900</v>
      </c>
      <c r="I32" s="635">
        <v>23000</v>
      </c>
      <c r="J32" s="447" t="s">
        <v>1408</v>
      </c>
      <c r="K32" s="629">
        <v>70000</v>
      </c>
    </row>
    <row r="33" spans="1:11">
      <c r="A33" s="349" t="s">
        <v>1430</v>
      </c>
      <c r="B33" s="447" t="s">
        <v>1431</v>
      </c>
      <c r="C33" s="447"/>
      <c r="D33" s="448"/>
      <c r="E33" s="448"/>
      <c r="F33" s="448"/>
      <c r="G33" s="635"/>
      <c r="H33" s="635">
        <v>550</v>
      </c>
      <c r="I33" s="635">
        <v>70000</v>
      </c>
      <c r="J33" s="447" t="s">
        <v>1408</v>
      </c>
      <c r="K33" s="629">
        <v>21000</v>
      </c>
    </row>
    <row r="34" spans="1:11" s="343" customFormat="1">
      <c r="A34" s="349"/>
      <c r="B34" s="447"/>
      <c r="C34" s="447"/>
      <c r="D34" s="448"/>
      <c r="E34" s="448"/>
      <c r="F34" s="448"/>
      <c r="G34" s="635"/>
      <c r="H34" s="635"/>
      <c r="I34" s="635"/>
      <c r="J34" s="447"/>
      <c r="K34" s="629"/>
    </row>
    <row r="35" spans="1:11">
      <c r="A35" s="347" t="s">
        <v>134</v>
      </c>
      <c r="B35" s="446"/>
      <c r="C35" s="446"/>
      <c r="D35" s="449"/>
      <c r="E35" s="449"/>
      <c r="F35" s="449"/>
      <c r="G35" s="634"/>
      <c r="H35" s="634"/>
      <c r="I35" s="634"/>
      <c r="J35" s="446"/>
      <c r="K35" s="354">
        <f>SUM(K36:K38)</f>
        <v>780000</v>
      </c>
    </row>
    <row r="36" spans="1:11">
      <c r="A36" s="349" t="s">
        <v>1432</v>
      </c>
      <c r="B36" s="447" t="s">
        <v>1433</v>
      </c>
      <c r="C36" s="447"/>
      <c r="D36" s="448"/>
      <c r="E36" s="594">
        <v>1.4999999999999999E-2</v>
      </c>
      <c r="F36" s="594">
        <v>1.4999999999999999E-2</v>
      </c>
      <c r="G36" s="636"/>
      <c r="H36" s="636"/>
      <c r="I36" s="636"/>
      <c r="J36" s="582" t="s">
        <v>1408</v>
      </c>
      <c r="K36" s="629">
        <v>520000</v>
      </c>
    </row>
    <row r="37" spans="1:11">
      <c r="A37" s="349" t="s">
        <v>1434</v>
      </c>
      <c r="B37" s="447" t="s">
        <v>1435</v>
      </c>
      <c r="C37" s="447"/>
      <c r="D37" s="448"/>
      <c r="E37" s="455" t="s">
        <v>1436</v>
      </c>
      <c r="F37" s="455" t="s">
        <v>1437</v>
      </c>
      <c r="G37" s="636"/>
      <c r="H37" s="636"/>
      <c r="I37" s="636"/>
      <c r="J37" s="582" t="s">
        <v>1408</v>
      </c>
      <c r="K37" s="629">
        <v>210000</v>
      </c>
    </row>
    <row r="38" spans="1:11">
      <c r="A38" s="349" t="s">
        <v>1438</v>
      </c>
      <c r="B38" s="447" t="s">
        <v>1439</v>
      </c>
      <c r="C38" s="447"/>
      <c r="D38" s="448"/>
      <c r="E38" s="455">
        <v>0.02</v>
      </c>
      <c r="F38" s="455">
        <v>0.02</v>
      </c>
      <c r="G38" s="636"/>
      <c r="H38" s="636"/>
      <c r="I38" s="636"/>
      <c r="J38" s="582" t="s">
        <v>1408</v>
      </c>
      <c r="K38" s="629">
        <v>50000</v>
      </c>
    </row>
    <row r="39" spans="1:11" s="343" customFormat="1">
      <c r="A39" s="349"/>
      <c r="B39" s="447"/>
      <c r="C39" s="447"/>
      <c r="D39" s="448"/>
      <c r="E39" s="455"/>
      <c r="F39" s="455"/>
      <c r="G39" s="636"/>
      <c r="H39" s="636"/>
      <c r="I39" s="636"/>
      <c r="J39" s="582"/>
      <c r="K39" s="629"/>
    </row>
    <row r="40" spans="1:11">
      <c r="A40" s="347" t="s">
        <v>135</v>
      </c>
      <c r="B40" s="446"/>
      <c r="C40" s="446"/>
      <c r="D40" s="449"/>
      <c r="E40" s="449"/>
      <c r="F40" s="449"/>
      <c r="G40" s="634"/>
      <c r="H40" s="634"/>
      <c r="I40" s="634"/>
      <c r="J40" s="446"/>
      <c r="K40" s="354">
        <f>SUM(K41)</f>
        <v>500000</v>
      </c>
    </row>
    <row r="41" spans="1:11">
      <c r="A41" s="349" t="s">
        <v>1440</v>
      </c>
      <c r="B41" s="447"/>
      <c r="C41" s="447"/>
      <c r="D41" s="448"/>
      <c r="E41" s="448"/>
      <c r="F41" s="448"/>
      <c r="G41" s="635"/>
      <c r="H41" s="635"/>
      <c r="I41" s="635"/>
      <c r="J41" s="447" t="s">
        <v>1408</v>
      </c>
      <c r="K41" s="629">
        <v>500000</v>
      </c>
    </row>
    <row r="42" spans="1:11" s="343" customFormat="1">
      <c r="A42" s="349"/>
      <c r="B42" s="447"/>
      <c r="C42" s="447"/>
      <c r="D42" s="448"/>
      <c r="E42" s="448"/>
      <c r="F42" s="448"/>
      <c r="G42" s="635"/>
      <c r="H42" s="635"/>
      <c r="I42" s="635"/>
      <c r="J42" s="447"/>
      <c r="K42" s="629"/>
    </row>
    <row r="43" spans="1:11">
      <c r="A43" s="347" t="s">
        <v>136</v>
      </c>
      <c r="B43" s="446"/>
      <c r="C43" s="446"/>
      <c r="D43" s="449"/>
      <c r="E43" s="449"/>
      <c r="F43" s="449"/>
      <c r="G43" s="634"/>
      <c r="H43" s="634"/>
      <c r="I43" s="634"/>
      <c r="J43" s="446"/>
      <c r="K43" s="354">
        <f>SUM(K44:K48)</f>
        <v>8609000</v>
      </c>
    </row>
    <row r="44" spans="1:11">
      <c r="A44" s="349" t="s">
        <v>1441</v>
      </c>
      <c r="B44" s="447" t="s">
        <v>1442</v>
      </c>
      <c r="C44" s="447"/>
      <c r="D44" s="448"/>
      <c r="E44" s="448"/>
      <c r="F44" s="448"/>
      <c r="G44" s="635"/>
      <c r="H44" s="635"/>
      <c r="I44" s="635"/>
      <c r="J44" s="447" t="s">
        <v>1408</v>
      </c>
      <c r="K44" s="629">
        <v>4223000</v>
      </c>
    </row>
    <row r="45" spans="1:11">
      <c r="A45" s="349" t="s">
        <v>1443</v>
      </c>
      <c r="B45" s="447" t="s">
        <v>1444</v>
      </c>
      <c r="C45" s="447"/>
      <c r="D45" s="448"/>
      <c r="E45" s="448"/>
      <c r="F45" s="448"/>
      <c r="G45" s="635"/>
      <c r="H45" s="635"/>
      <c r="I45" s="635"/>
      <c r="J45" s="447" t="s">
        <v>1408</v>
      </c>
      <c r="K45" s="629">
        <v>3800000</v>
      </c>
    </row>
    <row r="46" spans="1:11">
      <c r="A46" s="349" t="s">
        <v>1445</v>
      </c>
      <c r="B46" s="447" t="s">
        <v>1446</v>
      </c>
      <c r="C46" s="447"/>
      <c r="D46" s="448"/>
      <c r="E46" s="448"/>
      <c r="F46" s="448"/>
      <c r="G46" s="635"/>
      <c r="H46" s="635"/>
      <c r="I46" s="635"/>
      <c r="J46" s="447" t="s">
        <v>1408</v>
      </c>
      <c r="K46" s="629">
        <v>550000</v>
      </c>
    </row>
    <row r="47" spans="1:11">
      <c r="A47" s="349" t="s">
        <v>1447</v>
      </c>
      <c r="B47" s="447" t="s">
        <v>1431</v>
      </c>
      <c r="C47" s="447"/>
      <c r="D47" s="448"/>
      <c r="E47" s="448"/>
      <c r="F47" s="448"/>
      <c r="G47" s="635"/>
      <c r="H47" s="635"/>
      <c r="I47" s="635"/>
      <c r="J47" s="447" t="s">
        <v>1408</v>
      </c>
      <c r="K47" s="629">
        <v>20000</v>
      </c>
    </row>
    <row r="48" spans="1:11">
      <c r="A48" s="349" t="s">
        <v>1448</v>
      </c>
      <c r="B48" s="447" t="s">
        <v>1449</v>
      </c>
      <c r="C48" s="447"/>
      <c r="D48" s="448"/>
      <c r="E48" s="448"/>
      <c r="F48" s="448"/>
      <c r="G48" s="635"/>
      <c r="H48" s="635"/>
      <c r="I48" s="635"/>
      <c r="J48" s="447" t="s">
        <v>1408</v>
      </c>
      <c r="K48" s="629">
        <v>16000</v>
      </c>
    </row>
    <row r="49" spans="1:11" s="343" customFormat="1">
      <c r="A49" s="349"/>
      <c r="B49" s="447"/>
      <c r="C49" s="447"/>
      <c r="D49" s="448"/>
      <c r="E49" s="448"/>
      <c r="F49" s="448"/>
      <c r="G49" s="635"/>
      <c r="H49" s="635"/>
      <c r="I49" s="635"/>
      <c r="J49" s="447"/>
      <c r="K49" s="629"/>
    </row>
    <row r="50" spans="1:11">
      <c r="A50" s="416" t="s">
        <v>137</v>
      </c>
      <c r="B50" s="457"/>
      <c r="C50" s="457"/>
      <c r="D50" s="458"/>
      <c r="E50" s="458"/>
      <c r="F50" s="458"/>
      <c r="G50" s="631"/>
      <c r="H50" s="637"/>
      <c r="I50" s="637"/>
      <c r="J50" s="638"/>
      <c r="K50" s="630">
        <f>+K9+K11+K18+K21+K31+K35+K40+K43</f>
        <v>37186000</v>
      </c>
    </row>
    <row r="51" spans="1:11">
      <c r="A51" s="268" t="s">
        <v>1450</v>
      </c>
      <c r="B51" s="368"/>
      <c r="C51" s="368"/>
      <c r="D51" s="368"/>
      <c r="E51" s="368"/>
      <c r="F51" s="368"/>
      <c r="G51" s="436"/>
      <c r="H51" s="436"/>
      <c r="I51" s="436"/>
      <c r="J51" s="368"/>
      <c r="K51" s="37"/>
    </row>
    <row r="52" spans="1:11">
      <c r="A52" s="39" t="s">
        <v>1451</v>
      </c>
      <c r="B52" s="154"/>
      <c r="C52" s="154"/>
      <c r="D52" s="154"/>
      <c r="E52" s="154"/>
      <c r="F52" s="154"/>
      <c r="G52" s="435"/>
      <c r="H52" s="435"/>
      <c r="I52" s="435"/>
      <c r="J52" s="154"/>
      <c r="K52" s="269"/>
    </row>
    <row r="53" spans="1:11">
      <c r="A53" s="270" t="s">
        <v>1452</v>
      </c>
      <c r="B53" s="639"/>
      <c r="C53" s="154"/>
      <c r="D53" s="154"/>
      <c r="E53" s="154"/>
      <c r="F53" s="154"/>
      <c r="G53" s="435"/>
      <c r="H53" s="435"/>
      <c r="I53" s="435"/>
      <c r="J53" s="154"/>
      <c r="K53" s="41"/>
    </row>
    <row r="54" spans="1:11">
      <c r="A54" s="41" t="s">
        <v>1453</v>
      </c>
      <c r="B54" s="154"/>
      <c r="C54" s="154"/>
      <c r="D54" s="154"/>
      <c r="E54" s="154"/>
      <c r="F54" s="154"/>
      <c r="G54" s="435"/>
      <c r="H54" s="435"/>
      <c r="I54" s="435"/>
      <c r="J54" s="154"/>
      <c r="K54" s="41"/>
    </row>
    <row r="55" spans="1:11">
      <c r="A55" s="270" t="s">
        <v>1454</v>
      </c>
      <c r="B55" s="154"/>
      <c r="C55" s="154"/>
      <c r="D55" s="154"/>
      <c r="E55" s="154"/>
      <c r="F55" s="154"/>
      <c r="G55" s="435"/>
      <c r="H55" s="435"/>
      <c r="I55" s="435"/>
      <c r="J55" s="154"/>
      <c r="K55" s="41"/>
    </row>
    <row r="56" spans="1:11">
      <c r="A56" s="41"/>
      <c r="B56" s="154"/>
      <c r="C56" s="154"/>
      <c r="D56" s="154"/>
      <c r="E56" s="154"/>
      <c r="F56" s="154"/>
      <c r="G56" s="435"/>
      <c r="H56" s="435"/>
      <c r="I56" s="435"/>
      <c r="J56" s="154"/>
      <c r="K56" s="41"/>
    </row>
    <row r="57" spans="1:11">
      <c r="A57" s="41"/>
      <c r="B57" s="154"/>
      <c r="C57" s="154"/>
      <c r="D57" s="154"/>
      <c r="E57" s="154"/>
      <c r="F57" s="154"/>
      <c r="G57" s="435"/>
      <c r="H57" s="435"/>
      <c r="I57" s="435"/>
      <c r="J57" s="154"/>
      <c r="K57" s="41"/>
    </row>
    <row r="58" spans="1:11">
      <c r="A58" s="41"/>
      <c r="B58" s="154"/>
      <c r="C58" s="154"/>
      <c r="D58" s="154"/>
      <c r="E58" s="154"/>
      <c r="F58" s="154"/>
      <c r="G58" s="435"/>
      <c r="H58" s="435"/>
      <c r="I58" s="435"/>
      <c r="J58" s="154"/>
      <c r="K58" s="41"/>
    </row>
  </sheetData>
  <mergeCells count="10">
    <mergeCell ref="H7:I7"/>
    <mergeCell ref="J7:J8"/>
    <mergeCell ref="K7:K8"/>
    <mergeCell ref="H6:I6"/>
    <mergeCell ref="A7:A8"/>
    <mergeCell ref="B7:B8"/>
    <mergeCell ref="C7:C8"/>
    <mergeCell ref="D7:D8"/>
    <mergeCell ref="E7:F7"/>
    <mergeCell ref="G7:G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4"/>
  <sheetViews>
    <sheetView showGridLines="0" workbookViewId="0">
      <selection activeCell="A2" sqref="A2:A4"/>
    </sheetView>
  </sheetViews>
  <sheetFormatPr baseColWidth="10" defaultColWidth="12.625" defaultRowHeight="15" customHeight="1"/>
  <cols>
    <col min="1" max="1" width="32.25" bestFit="1" customWidth="1"/>
    <col min="2" max="2" width="25.625" style="476" customWidth="1"/>
    <col min="3" max="3" width="12.375" style="376" bestFit="1" customWidth="1"/>
    <col min="4" max="4" width="16.25" style="376" bestFit="1" customWidth="1"/>
    <col min="5" max="5" width="12.125" style="376" customWidth="1"/>
    <col min="6" max="7" width="12.625" style="376"/>
    <col min="8" max="9" width="12.75" style="376" bestFit="1" customWidth="1"/>
    <col min="10" max="10" width="12.625" style="376"/>
    <col min="11" max="11" width="15.75" bestFit="1" customWidth="1"/>
  </cols>
  <sheetData>
    <row r="1" spans="1:11">
      <c r="A1" s="271"/>
      <c r="B1" s="644"/>
      <c r="C1" s="593"/>
      <c r="D1" s="593"/>
      <c r="E1" s="593"/>
      <c r="F1" s="593"/>
      <c r="G1" s="593"/>
      <c r="H1" s="593"/>
      <c r="I1" s="593"/>
      <c r="J1" s="593"/>
      <c r="K1" s="271"/>
    </row>
    <row r="2" spans="1:11">
      <c r="A2" s="608" t="s">
        <v>100</v>
      </c>
      <c r="B2" s="645"/>
      <c r="C2" s="368"/>
      <c r="D2" s="368"/>
      <c r="E2" s="368"/>
      <c r="F2" s="368"/>
      <c r="G2" s="368"/>
      <c r="H2" s="368"/>
      <c r="I2" s="368"/>
      <c r="J2" s="368"/>
      <c r="K2" s="37" t="s">
        <v>101</v>
      </c>
    </row>
    <row r="3" spans="1:11">
      <c r="A3" s="611" t="s">
        <v>173</v>
      </c>
      <c r="B3" s="645"/>
      <c r="C3" s="368"/>
      <c r="D3" s="368"/>
      <c r="E3" s="368"/>
      <c r="F3" s="368"/>
      <c r="G3" s="368"/>
      <c r="H3" s="368"/>
      <c r="I3" s="368"/>
      <c r="J3" s="368"/>
      <c r="K3" s="37"/>
    </row>
    <row r="4" spans="1:11">
      <c r="A4" s="444" t="s">
        <v>2496</v>
      </c>
      <c r="B4" s="645"/>
      <c r="C4" s="368"/>
      <c r="D4" s="368"/>
      <c r="E4" s="368"/>
      <c r="F4" s="368"/>
      <c r="G4" s="368"/>
      <c r="H4" s="368"/>
      <c r="I4" s="368"/>
      <c r="J4" s="368"/>
      <c r="K4" s="37"/>
    </row>
    <row r="5" spans="1:11">
      <c r="A5" s="271"/>
      <c r="B5" s="644"/>
      <c r="C5" s="593"/>
      <c r="D5" s="593"/>
      <c r="E5" s="593"/>
      <c r="F5" s="593"/>
      <c r="G5" s="593"/>
      <c r="H5" s="593"/>
      <c r="I5" s="593"/>
      <c r="J5" s="593"/>
      <c r="K5" s="271"/>
    </row>
    <row r="6" spans="1:11">
      <c r="A6" s="272" t="s">
        <v>102</v>
      </c>
      <c r="B6" s="641" t="s">
        <v>103</v>
      </c>
      <c r="C6" s="642" t="s">
        <v>104</v>
      </c>
      <c r="D6" s="642"/>
      <c r="E6" s="913" t="s">
        <v>105</v>
      </c>
      <c r="F6" s="913"/>
      <c r="G6" s="642" t="s">
        <v>106</v>
      </c>
      <c r="H6" s="1017" t="s">
        <v>107</v>
      </c>
      <c r="I6" s="1018"/>
      <c r="J6" s="642" t="s">
        <v>108</v>
      </c>
      <c r="K6" s="273" t="s">
        <v>109</v>
      </c>
    </row>
    <row r="7" spans="1:11" ht="15" customHeight="1">
      <c r="A7" s="941" t="s">
        <v>110</v>
      </c>
      <c r="B7" s="939" t="s">
        <v>111</v>
      </c>
      <c r="C7" s="939" t="s">
        <v>112</v>
      </c>
      <c r="D7" s="939" t="s">
        <v>113</v>
      </c>
      <c r="E7" s="939" t="s">
        <v>114</v>
      </c>
      <c r="F7" s="1011"/>
      <c r="G7" s="939" t="s">
        <v>115</v>
      </c>
      <c r="H7" s="939" t="s">
        <v>116</v>
      </c>
      <c r="I7" s="1011"/>
      <c r="J7" s="939" t="s">
        <v>117</v>
      </c>
      <c r="K7" s="941" t="s">
        <v>118</v>
      </c>
    </row>
    <row r="8" spans="1:11">
      <c r="A8" s="1012"/>
      <c r="B8" s="1011"/>
      <c r="C8" s="1011"/>
      <c r="D8" s="1011"/>
      <c r="E8" s="434" t="s">
        <v>119</v>
      </c>
      <c r="F8" s="434" t="s">
        <v>120</v>
      </c>
      <c r="G8" s="1011"/>
      <c r="H8" s="434" t="s">
        <v>119</v>
      </c>
      <c r="I8" s="434" t="s">
        <v>120</v>
      </c>
      <c r="J8" s="1011"/>
      <c r="K8" s="1012"/>
    </row>
    <row r="9" spans="1:11">
      <c r="A9" s="358" t="s">
        <v>314</v>
      </c>
      <c r="B9" s="616"/>
      <c r="C9" s="616"/>
      <c r="D9" s="616"/>
      <c r="E9" s="616"/>
      <c r="F9" s="616"/>
      <c r="G9" s="616"/>
      <c r="H9" s="616"/>
      <c r="I9" s="616"/>
      <c r="J9" s="616"/>
      <c r="K9" s="363">
        <f>+K10</f>
        <v>0</v>
      </c>
    </row>
    <row r="10" spans="1:11">
      <c r="A10" s="617"/>
      <c r="B10" s="626"/>
      <c r="C10" s="618"/>
      <c r="D10" s="618"/>
      <c r="E10" s="618"/>
      <c r="F10" s="618"/>
      <c r="G10" s="618"/>
      <c r="H10" s="618"/>
      <c r="I10" s="618"/>
      <c r="J10" s="618"/>
      <c r="K10" s="617"/>
    </row>
    <row r="11" spans="1:11">
      <c r="A11" s="358" t="s">
        <v>316</v>
      </c>
      <c r="B11" s="616"/>
      <c r="C11" s="616"/>
      <c r="D11" s="616"/>
      <c r="E11" s="616"/>
      <c r="F11" s="616"/>
      <c r="G11" s="616"/>
      <c r="H11" s="616"/>
      <c r="I11" s="616"/>
      <c r="J11" s="616"/>
      <c r="K11" s="363">
        <f>SUM(K12:K21)</f>
        <v>2182543965</v>
      </c>
    </row>
    <row r="12" spans="1:11" ht="30">
      <c r="A12" s="643" t="s">
        <v>1455</v>
      </c>
      <c r="B12" s="626" t="s">
        <v>320</v>
      </c>
      <c r="C12" s="626" t="s">
        <v>178</v>
      </c>
      <c r="D12" s="626" t="s">
        <v>1456</v>
      </c>
      <c r="E12" s="626" t="s">
        <v>485</v>
      </c>
      <c r="F12" s="626" t="s">
        <v>485</v>
      </c>
      <c r="G12" s="626" t="s">
        <v>485</v>
      </c>
      <c r="H12" s="626" t="s">
        <v>485</v>
      </c>
      <c r="I12" s="626" t="s">
        <v>485</v>
      </c>
      <c r="J12" s="626" t="s">
        <v>1457</v>
      </c>
      <c r="K12" s="648">
        <v>303561150</v>
      </c>
    </row>
    <row r="13" spans="1:11" ht="30">
      <c r="A13" s="1019" t="s">
        <v>1458</v>
      </c>
      <c r="B13" s="1021" t="s">
        <v>1459</v>
      </c>
      <c r="C13" s="1021" t="s">
        <v>178</v>
      </c>
      <c r="D13" s="626" t="s">
        <v>1460</v>
      </c>
      <c r="E13" s="626" t="s">
        <v>485</v>
      </c>
      <c r="F13" s="626" t="s">
        <v>485</v>
      </c>
      <c r="G13" s="626" t="s">
        <v>485</v>
      </c>
      <c r="H13" s="626" t="s">
        <v>485</v>
      </c>
      <c r="I13" s="626" t="s">
        <v>485</v>
      </c>
      <c r="J13" s="626" t="s">
        <v>1457</v>
      </c>
      <c r="K13" s="1024">
        <v>258753998</v>
      </c>
    </row>
    <row r="14" spans="1:11" ht="30">
      <c r="A14" s="1020"/>
      <c r="B14" s="1022"/>
      <c r="C14" s="1023"/>
      <c r="D14" s="626" t="s">
        <v>1461</v>
      </c>
      <c r="E14" s="626" t="s">
        <v>485</v>
      </c>
      <c r="F14" s="626" t="s">
        <v>485</v>
      </c>
      <c r="G14" s="626" t="s">
        <v>485</v>
      </c>
      <c r="H14" s="626" t="s">
        <v>485</v>
      </c>
      <c r="I14" s="626" t="s">
        <v>485</v>
      </c>
      <c r="J14" s="626" t="s">
        <v>1457</v>
      </c>
      <c r="K14" s="1020"/>
    </row>
    <row r="15" spans="1:11" ht="60">
      <c r="A15" s="1020"/>
      <c r="B15" s="1022"/>
      <c r="C15" s="1023"/>
      <c r="D15" s="626" t="s">
        <v>1462</v>
      </c>
      <c r="E15" s="646" t="s">
        <v>485</v>
      </c>
      <c r="F15" s="626" t="s">
        <v>485</v>
      </c>
      <c r="G15" s="626" t="s">
        <v>485</v>
      </c>
      <c r="H15" s="626" t="s">
        <v>1463</v>
      </c>
      <c r="I15" s="626" t="s">
        <v>1464</v>
      </c>
      <c r="J15" s="626" t="s">
        <v>1457</v>
      </c>
      <c r="K15" s="1020"/>
    </row>
    <row r="16" spans="1:11" ht="30">
      <c r="A16" s="643" t="s">
        <v>317</v>
      </c>
      <c r="B16" s="626" t="s">
        <v>318</v>
      </c>
      <c r="C16" s="626" t="s">
        <v>184</v>
      </c>
      <c r="D16" s="626" t="s">
        <v>1465</v>
      </c>
      <c r="E16" s="646" t="s">
        <v>1466</v>
      </c>
      <c r="F16" s="626" t="s">
        <v>1467</v>
      </c>
      <c r="G16" s="626" t="s">
        <v>485</v>
      </c>
      <c r="H16" s="626" t="s">
        <v>485</v>
      </c>
      <c r="I16" s="626" t="s">
        <v>485</v>
      </c>
      <c r="J16" s="626" t="s">
        <v>1457</v>
      </c>
      <c r="K16" s="648">
        <v>1080770689</v>
      </c>
    </row>
    <row r="17" spans="1:11" ht="30">
      <c r="A17" s="643" t="s">
        <v>321</v>
      </c>
      <c r="B17" s="626" t="s">
        <v>1468</v>
      </c>
      <c r="C17" s="626" t="s">
        <v>184</v>
      </c>
      <c r="D17" s="626" t="s">
        <v>1469</v>
      </c>
      <c r="E17" s="626" t="s">
        <v>485</v>
      </c>
      <c r="F17" s="626" t="s">
        <v>485</v>
      </c>
      <c r="G17" s="626" t="s">
        <v>485</v>
      </c>
      <c r="H17" s="626" t="s">
        <v>485</v>
      </c>
      <c r="I17" s="626" t="s">
        <v>485</v>
      </c>
      <c r="J17" s="626" t="s">
        <v>1457</v>
      </c>
      <c r="K17" s="648">
        <v>242184374</v>
      </c>
    </row>
    <row r="18" spans="1:11" ht="30">
      <c r="A18" s="643" t="s">
        <v>1470</v>
      </c>
      <c r="B18" s="626" t="s">
        <v>1471</v>
      </c>
      <c r="C18" s="626" t="s">
        <v>1472</v>
      </c>
      <c r="D18" s="626" t="s">
        <v>485</v>
      </c>
      <c r="E18" s="626" t="s">
        <v>485</v>
      </c>
      <c r="F18" s="626" t="s">
        <v>485</v>
      </c>
      <c r="G18" s="626" t="s">
        <v>485</v>
      </c>
      <c r="H18" s="626" t="s">
        <v>1473</v>
      </c>
      <c r="I18" s="626" t="s">
        <v>1474</v>
      </c>
      <c r="J18" s="626" t="s">
        <v>1457</v>
      </c>
      <c r="K18" s="648">
        <v>38673084</v>
      </c>
    </row>
    <row r="19" spans="1:11" ht="90">
      <c r="A19" s="643" t="s">
        <v>1475</v>
      </c>
      <c r="B19" s="626" t="s">
        <v>1476</v>
      </c>
      <c r="C19" s="626" t="s">
        <v>1477</v>
      </c>
      <c r="D19" s="626" t="s">
        <v>1478</v>
      </c>
      <c r="E19" s="626" t="s">
        <v>485</v>
      </c>
      <c r="F19" s="626" t="s">
        <v>485</v>
      </c>
      <c r="G19" s="626" t="s">
        <v>485</v>
      </c>
      <c r="H19" s="626" t="s">
        <v>485</v>
      </c>
      <c r="I19" s="626" t="s">
        <v>485</v>
      </c>
      <c r="J19" s="626" t="s">
        <v>1457</v>
      </c>
      <c r="K19" s="648">
        <v>209775206</v>
      </c>
    </row>
    <row r="20" spans="1:11" ht="45">
      <c r="A20" s="643" t="s">
        <v>1479</v>
      </c>
      <c r="B20" s="626" t="s">
        <v>1480</v>
      </c>
      <c r="C20" s="626" t="s">
        <v>178</v>
      </c>
      <c r="D20" s="647">
        <v>0.06</v>
      </c>
      <c r="E20" s="626" t="s">
        <v>485</v>
      </c>
      <c r="F20" s="626" t="s">
        <v>485</v>
      </c>
      <c r="G20" s="626" t="s">
        <v>485</v>
      </c>
      <c r="H20" s="626" t="s">
        <v>485</v>
      </c>
      <c r="I20" s="626" t="s">
        <v>485</v>
      </c>
      <c r="J20" s="626" t="s">
        <v>1457</v>
      </c>
      <c r="K20" s="648">
        <v>48825464</v>
      </c>
    </row>
    <row r="21" spans="1:11" s="343" customFormat="1">
      <c r="A21" s="643"/>
      <c r="B21" s="626"/>
      <c r="C21" s="626"/>
      <c r="D21" s="647"/>
      <c r="E21" s="626"/>
      <c r="F21" s="626"/>
      <c r="G21" s="626"/>
      <c r="H21" s="626"/>
      <c r="I21" s="626"/>
      <c r="J21" s="626"/>
      <c r="K21" s="648"/>
    </row>
    <row r="22" spans="1:11">
      <c r="A22" s="358" t="s">
        <v>330</v>
      </c>
      <c r="B22" s="616"/>
      <c r="C22" s="616"/>
      <c r="D22" s="616"/>
      <c r="E22" s="616"/>
      <c r="F22" s="616"/>
      <c r="G22" s="616"/>
      <c r="H22" s="616"/>
      <c r="I22" s="616"/>
      <c r="J22" s="616"/>
      <c r="K22" s="363">
        <f>SUM(K23:K24)</f>
        <v>159268374</v>
      </c>
    </row>
    <row r="23" spans="1:11" ht="45">
      <c r="A23" s="643" t="s">
        <v>1481</v>
      </c>
      <c r="B23" s="626" t="s">
        <v>1482</v>
      </c>
      <c r="C23" s="626" t="s">
        <v>1472</v>
      </c>
      <c r="D23" s="626" t="s">
        <v>485</v>
      </c>
      <c r="E23" s="626" t="s">
        <v>485</v>
      </c>
      <c r="F23" s="626" t="s">
        <v>485</v>
      </c>
      <c r="G23" s="626" t="s">
        <v>485</v>
      </c>
      <c r="H23" s="626" t="s">
        <v>485</v>
      </c>
      <c r="I23" s="626" t="s">
        <v>485</v>
      </c>
      <c r="J23" s="626" t="s">
        <v>1457</v>
      </c>
      <c r="K23" s="648">
        <v>266353</v>
      </c>
    </row>
    <row r="24" spans="1:11" ht="30">
      <c r="A24" s="643" t="s">
        <v>1483</v>
      </c>
      <c r="B24" s="626" t="s">
        <v>1468</v>
      </c>
      <c r="C24" s="626" t="s">
        <v>184</v>
      </c>
      <c r="D24" s="626">
        <v>8.6956000000000006E-2</v>
      </c>
      <c r="E24" s="626" t="s">
        <v>485</v>
      </c>
      <c r="F24" s="626" t="s">
        <v>485</v>
      </c>
      <c r="G24" s="626" t="s">
        <v>485</v>
      </c>
      <c r="H24" s="626" t="s">
        <v>485</v>
      </c>
      <c r="I24" s="626" t="s">
        <v>485</v>
      </c>
      <c r="J24" s="626" t="s">
        <v>1457</v>
      </c>
      <c r="K24" s="648">
        <v>159002021</v>
      </c>
    </row>
    <row r="25" spans="1:11" s="343" customFormat="1">
      <c r="A25" s="643"/>
      <c r="B25" s="626"/>
      <c r="C25" s="626"/>
      <c r="D25" s="626"/>
      <c r="E25" s="626"/>
      <c r="F25" s="626"/>
      <c r="G25" s="626"/>
      <c r="H25" s="626"/>
      <c r="I25" s="626"/>
      <c r="J25" s="626"/>
      <c r="K25" s="648"/>
    </row>
    <row r="26" spans="1:11">
      <c r="A26" s="358" t="s">
        <v>331</v>
      </c>
      <c r="B26" s="616"/>
      <c r="C26" s="616"/>
      <c r="D26" s="616"/>
      <c r="E26" s="616"/>
      <c r="F26" s="616"/>
      <c r="G26" s="616"/>
      <c r="H26" s="616"/>
      <c r="I26" s="616"/>
      <c r="J26" s="616"/>
      <c r="K26" s="363">
        <f>SUM(K27:K33)</f>
        <v>24806707</v>
      </c>
    </row>
    <row r="27" spans="1:11" ht="30">
      <c r="A27" s="643" t="s">
        <v>1484</v>
      </c>
      <c r="B27" s="626" t="s">
        <v>1485</v>
      </c>
      <c r="C27" s="626" t="s">
        <v>184</v>
      </c>
      <c r="D27" s="626" t="s">
        <v>485</v>
      </c>
      <c r="E27" s="626" t="s">
        <v>485</v>
      </c>
      <c r="F27" s="626" t="s">
        <v>485</v>
      </c>
      <c r="G27" s="626" t="s">
        <v>485</v>
      </c>
      <c r="H27" s="626" t="s">
        <v>1486</v>
      </c>
      <c r="I27" s="626" t="s">
        <v>1487</v>
      </c>
      <c r="J27" s="626" t="s">
        <v>1457</v>
      </c>
      <c r="K27" s="648">
        <v>4735587</v>
      </c>
    </row>
    <row r="28" spans="1:11" ht="30">
      <c r="A28" s="643" t="s">
        <v>1488</v>
      </c>
      <c r="B28" s="626" t="s">
        <v>1489</v>
      </c>
      <c r="C28" s="626" t="s">
        <v>1472</v>
      </c>
      <c r="D28" s="626" t="s">
        <v>485</v>
      </c>
      <c r="E28" s="626" t="s">
        <v>485</v>
      </c>
      <c r="F28" s="626" t="s">
        <v>485</v>
      </c>
      <c r="G28" s="626" t="s">
        <v>485</v>
      </c>
      <c r="H28" s="626" t="s">
        <v>485</v>
      </c>
      <c r="I28" s="626" t="s">
        <v>485</v>
      </c>
      <c r="J28" s="626" t="s">
        <v>1457</v>
      </c>
      <c r="K28" s="648">
        <v>11543</v>
      </c>
    </row>
    <row r="29" spans="1:11" ht="30">
      <c r="A29" s="643" t="s">
        <v>1490</v>
      </c>
      <c r="B29" s="626" t="s">
        <v>1491</v>
      </c>
      <c r="C29" s="626" t="s">
        <v>1492</v>
      </c>
      <c r="D29" s="626" t="s">
        <v>485</v>
      </c>
      <c r="E29" s="626" t="s">
        <v>485</v>
      </c>
      <c r="F29" s="626" t="s">
        <v>485</v>
      </c>
      <c r="G29" s="626" t="s">
        <v>485</v>
      </c>
      <c r="H29" s="626" t="s">
        <v>1493</v>
      </c>
      <c r="I29" s="626" t="s">
        <v>1494</v>
      </c>
      <c r="J29" s="626" t="s">
        <v>1457</v>
      </c>
      <c r="K29" s="648">
        <v>4232639</v>
      </c>
    </row>
    <row r="30" spans="1:11" ht="45">
      <c r="A30" s="643" t="s">
        <v>1495</v>
      </c>
      <c r="B30" s="626" t="s">
        <v>1496</v>
      </c>
      <c r="C30" s="626" t="s">
        <v>1497</v>
      </c>
      <c r="D30" s="626" t="s">
        <v>485</v>
      </c>
      <c r="E30" s="626" t="s">
        <v>485</v>
      </c>
      <c r="F30" s="626" t="s">
        <v>485</v>
      </c>
      <c r="G30" s="626" t="s">
        <v>485</v>
      </c>
      <c r="H30" s="626" t="s">
        <v>1498</v>
      </c>
      <c r="I30" s="626" t="s">
        <v>1499</v>
      </c>
      <c r="J30" s="626" t="s">
        <v>1457</v>
      </c>
      <c r="K30" s="648">
        <v>5458323</v>
      </c>
    </row>
    <row r="31" spans="1:11" ht="30">
      <c r="A31" s="643" t="s">
        <v>1500</v>
      </c>
      <c r="B31" s="626" t="s">
        <v>1496</v>
      </c>
      <c r="C31" s="626" t="s">
        <v>184</v>
      </c>
      <c r="D31" s="626" t="s">
        <v>485</v>
      </c>
      <c r="E31" s="626" t="s">
        <v>485</v>
      </c>
      <c r="F31" s="626" t="s">
        <v>485</v>
      </c>
      <c r="G31" s="626" t="s">
        <v>485</v>
      </c>
      <c r="H31" s="626" t="s">
        <v>1501</v>
      </c>
      <c r="I31" s="626" t="s">
        <v>1502</v>
      </c>
      <c r="J31" s="626" t="s">
        <v>1457</v>
      </c>
      <c r="K31" s="648">
        <v>2905179</v>
      </c>
    </row>
    <row r="32" spans="1:11" ht="30">
      <c r="A32" s="643" t="s">
        <v>897</v>
      </c>
      <c r="B32" s="626" t="s">
        <v>1496</v>
      </c>
      <c r="C32" s="626" t="s">
        <v>1472</v>
      </c>
      <c r="D32" s="626" t="s">
        <v>485</v>
      </c>
      <c r="E32" s="626" t="s">
        <v>485</v>
      </c>
      <c r="F32" s="626" t="s">
        <v>485</v>
      </c>
      <c r="G32" s="626" t="s">
        <v>485</v>
      </c>
      <c r="H32" s="649">
        <v>1598</v>
      </c>
      <c r="I32" s="649">
        <v>3175</v>
      </c>
      <c r="J32" s="626" t="s">
        <v>1457</v>
      </c>
      <c r="K32" s="648">
        <v>7305932</v>
      </c>
    </row>
    <row r="33" spans="1:11" ht="30">
      <c r="A33" s="643" t="s">
        <v>1503</v>
      </c>
      <c r="B33" s="626" t="s">
        <v>1496</v>
      </c>
      <c r="C33" s="626" t="s">
        <v>1472</v>
      </c>
      <c r="D33" s="626" t="s">
        <v>485</v>
      </c>
      <c r="E33" s="626" t="s">
        <v>485</v>
      </c>
      <c r="F33" s="626" t="s">
        <v>485</v>
      </c>
      <c r="G33" s="626" t="s">
        <v>485</v>
      </c>
      <c r="H33" s="626" t="s">
        <v>1504</v>
      </c>
      <c r="I33" s="626" t="s">
        <v>1505</v>
      </c>
      <c r="J33" s="626" t="s">
        <v>1457</v>
      </c>
      <c r="K33" s="648">
        <v>157504</v>
      </c>
    </row>
    <row r="34" spans="1:11" s="343" customFormat="1">
      <c r="A34" s="643"/>
      <c r="B34" s="626"/>
      <c r="C34" s="626"/>
      <c r="D34" s="626"/>
      <c r="E34" s="626"/>
      <c r="F34" s="626"/>
      <c r="G34" s="626"/>
      <c r="H34" s="626"/>
      <c r="I34" s="626"/>
      <c r="J34" s="626"/>
      <c r="K34" s="648"/>
    </row>
    <row r="35" spans="1:11">
      <c r="A35" s="358" t="s">
        <v>345</v>
      </c>
      <c r="B35" s="616"/>
      <c r="C35" s="616"/>
      <c r="D35" s="616"/>
      <c r="E35" s="616"/>
      <c r="F35" s="616"/>
      <c r="G35" s="616"/>
      <c r="H35" s="616"/>
      <c r="I35" s="616"/>
      <c r="J35" s="616"/>
      <c r="K35" s="363">
        <f>+K36</f>
        <v>0</v>
      </c>
    </row>
    <row r="36" spans="1:11">
      <c r="A36" s="617"/>
      <c r="B36" s="626"/>
      <c r="C36" s="618"/>
      <c r="D36" s="618"/>
      <c r="E36" s="618"/>
      <c r="F36" s="618"/>
      <c r="G36" s="618"/>
      <c r="H36" s="618"/>
      <c r="I36" s="618"/>
      <c r="J36" s="618"/>
      <c r="K36" s="640"/>
    </row>
    <row r="37" spans="1:11">
      <c r="A37" s="358" t="s">
        <v>346</v>
      </c>
      <c r="B37" s="616"/>
      <c r="C37" s="616"/>
      <c r="D37" s="616"/>
      <c r="E37" s="616"/>
      <c r="F37" s="616"/>
      <c r="G37" s="616"/>
      <c r="H37" s="616"/>
      <c r="I37" s="616"/>
      <c r="J37" s="616"/>
      <c r="K37" s="363">
        <f>SUM(K38:K41)</f>
        <v>3483305</v>
      </c>
    </row>
    <row r="38" spans="1:11" ht="45">
      <c r="A38" s="643" t="s">
        <v>1506</v>
      </c>
      <c r="B38" s="626" t="s">
        <v>1507</v>
      </c>
      <c r="C38" s="626" t="s">
        <v>1472</v>
      </c>
      <c r="D38" s="626" t="s">
        <v>485</v>
      </c>
      <c r="E38" s="626" t="s">
        <v>485</v>
      </c>
      <c r="F38" s="626" t="s">
        <v>485</v>
      </c>
      <c r="G38" s="626" t="s">
        <v>485</v>
      </c>
      <c r="H38" s="650">
        <v>150</v>
      </c>
      <c r="I38" s="650">
        <v>20000</v>
      </c>
      <c r="J38" s="651" t="s">
        <v>1457</v>
      </c>
      <c r="K38" s="648">
        <v>33603</v>
      </c>
    </row>
    <row r="39" spans="1:11" ht="30">
      <c r="A39" s="643" t="s">
        <v>1508</v>
      </c>
      <c r="B39" s="626" t="s">
        <v>1509</v>
      </c>
      <c r="C39" s="626" t="s">
        <v>1472</v>
      </c>
      <c r="D39" s="626" t="s">
        <v>1510</v>
      </c>
      <c r="E39" s="626" t="s">
        <v>485</v>
      </c>
      <c r="F39" s="626" t="s">
        <v>485</v>
      </c>
      <c r="G39" s="626" t="s">
        <v>485</v>
      </c>
      <c r="H39" s="626" t="s">
        <v>485</v>
      </c>
      <c r="I39" s="626" t="s">
        <v>485</v>
      </c>
      <c r="J39" s="651" t="s">
        <v>1457</v>
      </c>
      <c r="K39" s="648">
        <v>3269525</v>
      </c>
    </row>
    <row r="40" spans="1:11" ht="45">
      <c r="A40" s="643" t="s">
        <v>1511</v>
      </c>
      <c r="B40" s="626" t="s">
        <v>1509</v>
      </c>
      <c r="C40" s="626" t="s">
        <v>1472</v>
      </c>
      <c r="D40" s="626" t="s">
        <v>1512</v>
      </c>
      <c r="E40" s="626" t="s">
        <v>485</v>
      </c>
      <c r="F40" s="626" t="s">
        <v>485</v>
      </c>
      <c r="G40" s="626" t="s">
        <v>485</v>
      </c>
      <c r="H40" s="626" t="s">
        <v>485</v>
      </c>
      <c r="I40" s="626" t="s">
        <v>485</v>
      </c>
      <c r="J40" s="651" t="s">
        <v>1457</v>
      </c>
      <c r="K40" s="648" t="s">
        <v>485</v>
      </c>
    </row>
    <row r="41" spans="1:11" ht="120">
      <c r="A41" s="643" t="s">
        <v>1513</v>
      </c>
      <c r="B41" s="626" t="s">
        <v>1514</v>
      </c>
      <c r="C41" s="626" t="s">
        <v>1472</v>
      </c>
      <c r="D41" s="626" t="s">
        <v>1515</v>
      </c>
      <c r="E41" s="626" t="s">
        <v>485</v>
      </c>
      <c r="F41" s="626" t="s">
        <v>485</v>
      </c>
      <c r="G41" s="626" t="s">
        <v>485</v>
      </c>
      <c r="H41" s="626" t="s">
        <v>485</v>
      </c>
      <c r="I41" s="626" t="s">
        <v>485</v>
      </c>
      <c r="J41" s="626" t="s">
        <v>1457</v>
      </c>
      <c r="K41" s="648">
        <v>180177</v>
      </c>
    </row>
    <row r="42" spans="1:11" s="343" customFormat="1">
      <c r="A42" s="643"/>
      <c r="B42" s="626"/>
      <c r="C42" s="626"/>
      <c r="D42" s="626"/>
      <c r="E42" s="626"/>
      <c r="F42" s="626"/>
      <c r="G42" s="626"/>
      <c r="H42" s="626"/>
      <c r="I42" s="626"/>
      <c r="J42" s="626"/>
      <c r="K42" s="648"/>
    </row>
    <row r="43" spans="1:11">
      <c r="A43" s="358" t="s">
        <v>351</v>
      </c>
      <c r="B43" s="616"/>
      <c r="C43" s="616"/>
      <c r="D43" s="616"/>
      <c r="E43" s="616"/>
      <c r="F43" s="616"/>
      <c r="G43" s="616"/>
      <c r="H43" s="616"/>
      <c r="I43" s="616"/>
      <c r="J43" s="616"/>
      <c r="K43" s="363">
        <f>SUM(K44:K46)</f>
        <v>8790224</v>
      </c>
    </row>
    <row r="44" spans="1:11" ht="30">
      <c r="A44" s="643" t="s">
        <v>1516</v>
      </c>
      <c r="B44" s="626" t="s">
        <v>1517</v>
      </c>
      <c r="C44" s="626" t="s">
        <v>1518</v>
      </c>
      <c r="D44" s="626" t="s">
        <v>485</v>
      </c>
      <c r="E44" s="626" t="s">
        <v>485</v>
      </c>
      <c r="F44" s="626" t="s">
        <v>485</v>
      </c>
      <c r="G44" s="626" t="s">
        <v>485</v>
      </c>
      <c r="H44" s="626" t="s">
        <v>485</v>
      </c>
      <c r="I44" s="626" t="s">
        <v>485</v>
      </c>
      <c r="J44" s="626" t="s">
        <v>1457</v>
      </c>
      <c r="K44" s="648">
        <v>1911216</v>
      </c>
    </row>
    <row r="45" spans="1:11" ht="30">
      <c r="A45" s="643" t="s">
        <v>1519</v>
      </c>
      <c r="B45" s="626" t="s">
        <v>1496</v>
      </c>
      <c r="C45" s="626" t="s">
        <v>184</v>
      </c>
      <c r="D45" s="626" t="s">
        <v>485</v>
      </c>
      <c r="E45" s="626" t="s">
        <v>485</v>
      </c>
      <c r="F45" s="626" t="s">
        <v>485</v>
      </c>
      <c r="G45" s="626" t="s">
        <v>485</v>
      </c>
      <c r="H45" s="626" t="s">
        <v>485</v>
      </c>
      <c r="I45" s="626" t="s">
        <v>485</v>
      </c>
      <c r="J45" s="626" t="s">
        <v>1457</v>
      </c>
      <c r="K45" s="648">
        <v>1054258</v>
      </c>
    </row>
    <row r="46" spans="1:11" ht="30">
      <c r="A46" s="643" t="s">
        <v>1520</v>
      </c>
      <c r="B46" s="626" t="s">
        <v>1521</v>
      </c>
      <c r="C46" s="626" t="s">
        <v>1472</v>
      </c>
      <c r="D46" s="626" t="s">
        <v>485</v>
      </c>
      <c r="E46" s="626" t="s">
        <v>485</v>
      </c>
      <c r="F46" s="626" t="s">
        <v>485</v>
      </c>
      <c r="G46" s="626" t="s">
        <v>485</v>
      </c>
      <c r="H46" s="626" t="s">
        <v>485</v>
      </c>
      <c r="I46" s="626" t="s">
        <v>485</v>
      </c>
      <c r="J46" s="626"/>
      <c r="K46" s="648">
        <v>5824750</v>
      </c>
    </row>
    <row r="47" spans="1:11" s="343" customFormat="1">
      <c r="A47" s="643"/>
      <c r="B47" s="626"/>
      <c r="C47" s="626"/>
      <c r="D47" s="626"/>
      <c r="E47" s="626"/>
      <c r="F47" s="626"/>
      <c r="G47" s="626"/>
      <c r="H47" s="626"/>
      <c r="I47" s="626"/>
      <c r="J47" s="626"/>
      <c r="K47" s="648"/>
    </row>
    <row r="48" spans="1:11">
      <c r="A48" s="358" t="s">
        <v>352</v>
      </c>
      <c r="B48" s="616"/>
      <c r="C48" s="616"/>
      <c r="D48" s="616"/>
      <c r="E48" s="616"/>
      <c r="F48" s="616"/>
      <c r="G48" s="616"/>
      <c r="H48" s="616"/>
      <c r="I48" s="616"/>
      <c r="J48" s="616"/>
      <c r="K48" s="363">
        <f>SUM(K49:K52)</f>
        <v>43906667</v>
      </c>
    </row>
    <row r="49" spans="1:11" ht="30">
      <c r="A49" s="643" t="s">
        <v>1522</v>
      </c>
      <c r="B49" s="626" t="s">
        <v>1521</v>
      </c>
      <c r="C49" s="626" t="s">
        <v>1472</v>
      </c>
      <c r="D49" s="626" t="s">
        <v>485</v>
      </c>
      <c r="E49" s="626" t="s">
        <v>485</v>
      </c>
      <c r="F49" s="626" t="s">
        <v>485</v>
      </c>
      <c r="G49" s="626" t="s">
        <v>485</v>
      </c>
      <c r="H49" s="626" t="s">
        <v>485</v>
      </c>
      <c r="I49" s="626" t="s">
        <v>485</v>
      </c>
      <c r="J49" s="626" t="s">
        <v>1457</v>
      </c>
      <c r="K49" s="648">
        <v>13440145</v>
      </c>
    </row>
    <row r="50" spans="1:11" ht="30">
      <c r="A50" s="643" t="s">
        <v>1523</v>
      </c>
      <c r="B50" s="626" t="s">
        <v>1521</v>
      </c>
      <c r="C50" s="626" t="s">
        <v>1472</v>
      </c>
      <c r="D50" s="626" t="s">
        <v>485</v>
      </c>
      <c r="E50" s="626" t="s">
        <v>485</v>
      </c>
      <c r="F50" s="626" t="s">
        <v>485</v>
      </c>
      <c r="G50" s="626" t="s">
        <v>485</v>
      </c>
      <c r="H50" s="626" t="s">
        <v>485</v>
      </c>
      <c r="I50" s="626" t="s">
        <v>485</v>
      </c>
      <c r="J50" s="626" t="s">
        <v>1457</v>
      </c>
      <c r="K50" s="648">
        <v>3038779</v>
      </c>
    </row>
    <row r="51" spans="1:11" ht="30">
      <c r="A51" s="643" t="s">
        <v>1524</v>
      </c>
      <c r="B51" s="626" t="s">
        <v>1521</v>
      </c>
      <c r="C51" s="626" t="s">
        <v>1472</v>
      </c>
      <c r="D51" s="626" t="s">
        <v>485</v>
      </c>
      <c r="E51" s="626" t="s">
        <v>485</v>
      </c>
      <c r="F51" s="626" t="s">
        <v>485</v>
      </c>
      <c r="G51" s="626" t="s">
        <v>485</v>
      </c>
      <c r="H51" s="626" t="s">
        <v>485</v>
      </c>
      <c r="I51" s="626" t="s">
        <v>485</v>
      </c>
      <c r="J51" s="626" t="s">
        <v>1457</v>
      </c>
      <c r="K51" s="648">
        <v>9906474</v>
      </c>
    </row>
    <row r="52" spans="1:11" ht="30">
      <c r="A52" s="652" t="s">
        <v>1525</v>
      </c>
      <c r="B52" s="626" t="s">
        <v>1517</v>
      </c>
      <c r="C52" s="626" t="s">
        <v>1472</v>
      </c>
      <c r="D52" s="626" t="s">
        <v>485</v>
      </c>
      <c r="E52" s="626" t="s">
        <v>485</v>
      </c>
      <c r="F52" s="626" t="s">
        <v>485</v>
      </c>
      <c r="G52" s="626" t="s">
        <v>485</v>
      </c>
      <c r="H52" s="626" t="s">
        <v>485</v>
      </c>
      <c r="I52" s="626" t="s">
        <v>485</v>
      </c>
      <c r="J52" s="626" t="s">
        <v>1457</v>
      </c>
      <c r="K52" s="648">
        <v>17521269</v>
      </c>
    </row>
    <row r="53" spans="1:11" s="343" customFormat="1">
      <c r="A53" s="652"/>
      <c r="B53" s="626"/>
      <c r="C53" s="626"/>
      <c r="D53" s="626"/>
      <c r="E53" s="626"/>
      <c r="F53" s="626"/>
      <c r="G53" s="626"/>
      <c r="H53" s="626"/>
      <c r="I53" s="626"/>
      <c r="J53" s="626"/>
      <c r="K53" s="648"/>
    </row>
    <row r="54" spans="1:11">
      <c r="A54" s="443" t="s">
        <v>514</v>
      </c>
      <c r="B54" s="457"/>
      <c r="C54" s="457"/>
      <c r="D54" s="458"/>
      <c r="E54" s="458"/>
      <c r="F54" s="458"/>
      <c r="G54" s="631"/>
      <c r="H54" s="637"/>
      <c r="I54" s="637"/>
      <c r="J54" s="638"/>
      <c r="K54" s="630">
        <f>+K48+K43+K37+K35+K26+K22+K11+K9</f>
        <v>2422799242</v>
      </c>
    </row>
  </sheetData>
  <mergeCells count="15">
    <mergeCell ref="J7:J8"/>
    <mergeCell ref="K7:K8"/>
    <mergeCell ref="A13:A15"/>
    <mergeCell ref="B13:B15"/>
    <mergeCell ref="C13:C15"/>
    <mergeCell ref="K13:K15"/>
    <mergeCell ref="H6:I6"/>
    <mergeCell ref="A7:A8"/>
    <mergeCell ref="B7:B8"/>
    <mergeCell ref="C7:C8"/>
    <mergeCell ref="D7:D8"/>
    <mergeCell ref="E7:F7"/>
    <mergeCell ref="G7:G8"/>
    <mergeCell ref="H7:I7"/>
    <mergeCell ref="E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workbookViewId="0">
      <selection activeCell="K7" sqref="K7:K8"/>
    </sheetView>
  </sheetViews>
  <sheetFormatPr baseColWidth="10" defaultColWidth="12.625" defaultRowHeight="15" customHeight="1"/>
  <cols>
    <col min="1" max="1" width="63.75" customWidth="1"/>
    <col min="2" max="2" width="30.625" style="366" bestFit="1" customWidth="1"/>
    <col min="3" max="3" width="25.875" style="366" customWidth="1"/>
    <col min="4" max="6" width="12.625" style="366" customWidth="1"/>
    <col min="7" max="9" width="12.625" style="366"/>
    <col min="10" max="10" width="19.625" style="366" customWidth="1"/>
  </cols>
  <sheetData>
    <row r="1" spans="1:11">
      <c r="A1" s="54"/>
      <c r="B1" s="310"/>
      <c r="C1" s="256"/>
      <c r="D1" s="256"/>
      <c r="E1" s="256"/>
      <c r="F1" s="256"/>
      <c r="G1" s="256"/>
      <c r="H1" s="256"/>
      <c r="I1" s="256"/>
      <c r="J1" s="256"/>
      <c r="K1" s="46"/>
    </row>
    <row r="2" spans="1:11">
      <c r="A2" s="55" t="s">
        <v>100</v>
      </c>
      <c r="B2" s="258"/>
      <c r="C2" s="304"/>
      <c r="D2" s="304"/>
      <c r="E2" s="304"/>
      <c r="F2" s="304"/>
      <c r="G2" s="304"/>
      <c r="H2" s="304"/>
      <c r="I2" s="304"/>
      <c r="J2" s="304"/>
      <c r="K2" s="56" t="s">
        <v>101</v>
      </c>
    </row>
    <row r="3" spans="1:11">
      <c r="A3" s="57" t="s">
        <v>173</v>
      </c>
      <c r="B3" s="258"/>
      <c r="C3" s="304"/>
      <c r="D3" s="304"/>
      <c r="E3" s="304"/>
      <c r="F3" s="304"/>
      <c r="G3" s="304"/>
      <c r="H3" s="304"/>
      <c r="I3" s="304"/>
      <c r="J3" s="304"/>
      <c r="K3" s="53"/>
    </row>
    <row r="4" spans="1:11">
      <c r="A4" s="346" t="s">
        <v>2469</v>
      </c>
      <c r="B4" s="258"/>
      <c r="C4" s="304"/>
      <c r="D4" s="304"/>
      <c r="E4" s="304"/>
      <c r="F4" s="304"/>
      <c r="G4" s="304"/>
      <c r="H4" s="304"/>
      <c r="I4" s="304"/>
      <c r="J4" s="304"/>
      <c r="K4" s="53"/>
    </row>
    <row r="5" spans="1:11">
      <c r="A5" s="53"/>
      <c r="B5" s="258"/>
      <c r="C5" s="304"/>
      <c r="D5" s="304"/>
      <c r="E5" s="304"/>
      <c r="F5" s="304"/>
      <c r="G5" s="304"/>
      <c r="H5" s="304"/>
      <c r="I5" s="304"/>
      <c r="J5" s="258"/>
      <c r="K5" s="53"/>
    </row>
    <row r="6" spans="1:11">
      <c r="A6" s="58" t="s">
        <v>102</v>
      </c>
      <c r="B6" s="394" t="s">
        <v>103</v>
      </c>
      <c r="C6" s="60" t="s">
        <v>104</v>
      </c>
      <c r="D6" s="60"/>
      <c r="E6" s="916" t="s">
        <v>105</v>
      </c>
      <c r="F6" s="917"/>
      <c r="G6" s="60" t="s">
        <v>106</v>
      </c>
      <c r="H6" s="916" t="s">
        <v>107</v>
      </c>
      <c r="I6" s="917"/>
      <c r="J6" s="60" t="s">
        <v>108</v>
      </c>
      <c r="K6" s="62" t="s">
        <v>109</v>
      </c>
    </row>
    <row r="7" spans="1:11" ht="14.25">
      <c r="A7" s="907" t="s">
        <v>110</v>
      </c>
      <c r="B7" s="918" t="s">
        <v>111</v>
      </c>
      <c r="C7" s="918" t="s">
        <v>112</v>
      </c>
      <c r="D7" s="918" t="s">
        <v>113</v>
      </c>
      <c r="E7" s="920" t="s">
        <v>114</v>
      </c>
      <c r="F7" s="921"/>
      <c r="G7" s="918" t="s">
        <v>115</v>
      </c>
      <c r="H7" s="920" t="s">
        <v>116</v>
      </c>
      <c r="I7" s="921"/>
      <c r="J7" s="918" t="s">
        <v>174</v>
      </c>
      <c r="K7" s="922" t="s">
        <v>118</v>
      </c>
    </row>
    <row r="8" spans="1:11" ht="27.75" customHeight="1">
      <c r="A8" s="908"/>
      <c r="B8" s="919"/>
      <c r="C8" s="919"/>
      <c r="D8" s="919"/>
      <c r="E8" s="63" t="s">
        <v>119</v>
      </c>
      <c r="F8" s="63" t="s">
        <v>120</v>
      </c>
      <c r="G8" s="919"/>
      <c r="H8" s="63" t="s">
        <v>119</v>
      </c>
      <c r="I8" s="63" t="s">
        <v>120</v>
      </c>
      <c r="J8" s="919"/>
      <c r="K8" s="923"/>
    </row>
    <row r="9" spans="1:11">
      <c r="A9" s="64" t="s">
        <v>175</v>
      </c>
      <c r="B9" s="199"/>
      <c r="C9" s="286"/>
      <c r="D9" s="286"/>
      <c r="E9" s="286"/>
      <c r="F9" s="286"/>
      <c r="G9" s="286"/>
      <c r="H9" s="286"/>
      <c r="I9" s="286"/>
      <c r="J9" s="286"/>
      <c r="K9" s="66"/>
    </row>
    <row r="10" spans="1:11">
      <c r="A10" s="67" t="s">
        <v>121</v>
      </c>
      <c r="B10" s="261"/>
      <c r="C10" s="188"/>
      <c r="D10" s="188"/>
      <c r="E10" s="188"/>
      <c r="F10" s="188"/>
      <c r="G10" s="188"/>
      <c r="H10" s="188"/>
      <c r="I10" s="188"/>
      <c r="J10" s="188"/>
      <c r="K10" s="70">
        <f>SUM(K11)</f>
        <v>0</v>
      </c>
    </row>
    <row r="11" spans="1:11">
      <c r="A11" s="71">
        <v>0</v>
      </c>
      <c r="B11" s="395">
        <v>0</v>
      </c>
      <c r="C11" s="72">
        <v>0</v>
      </c>
      <c r="D11" s="72">
        <v>0</v>
      </c>
      <c r="E11" s="72">
        <v>0</v>
      </c>
      <c r="F11" s="72">
        <v>0</v>
      </c>
      <c r="G11" s="72">
        <v>0</v>
      </c>
      <c r="H11" s="72">
        <v>0</v>
      </c>
      <c r="I11" s="72">
        <v>0</v>
      </c>
      <c r="J11" s="72">
        <v>0</v>
      </c>
      <c r="K11" s="72">
        <v>0</v>
      </c>
    </row>
    <row r="12" spans="1:11">
      <c r="A12" s="67" t="s">
        <v>122</v>
      </c>
      <c r="B12" s="261"/>
      <c r="C12" s="188"/>
      <c r="D12" s="188"/>
      <c r="E12" s="188"/>
      <c r="F12" s="188"/>
      <c r="G12" s="188"/>
      <c r="H12" s="188"/>
      <c r="I12" s="188"/>
      <c r="J12" s="188"/>
      <c r="K12" s="70">
        <f>SUM(K13:K23)</f>
        <v>9210000</v>
      </c>
    </row>
    <row r="13" spans="1:11">
      <c r="A13" s="73" t="s">
        <v>176</v>
      </c>
      <c r="B13" s="147" t="s">
        <v>177</v>
      </c>
      <c r="C13" s="276" t="s">
        <v>178</v>
      </c>
      <c r="D13" s="76" t="s">
        <v>179</v>
      </c>
      <c r="E13" s="76" t="s">
        <v>180</v>
      </c>
      <c r="F13" s="76" t="s">
        <v>181</v>
      </c>
      <c r="G13" s="77">
        <v>700</v>
      </c>
      <c r="H13" s="72">
        <v>0</v>
      </c>
      <c r="I13" s="72">
        <v>0</v>
      </c>
      <c r="J13" s="276" t="s">
        <v>182</v>
      </c>
      <c r="K13" s="78">
        <v>2980000</v>
      </c>
    </row>
    <row r="14" spans="1:11">
      <c r="A14" s="73" t="s">
        <v>183</v>
      </c>
      <c r="B14" s="395">
        <v>0</v>
      </c>
      <c r="C14" s="276" t="s">
        <v>184</v>
      </c>
      <c r="D14" s="72">
        <v>0</v>
      </c>
      <c r="E14" s="72">
        <v>0</v>
      </c>
      <c r="F14" s="72">
        <v>0</v>
      </c>
      <c r="G14" s="77">
        <v>210</v>
      </c>
      <c r="H14" s="72">
        <v>0</v>
      </c>
      <c r="I14" s="72">
        <v>0</v>
      </c>
      <c r="J14" s="276" t="s">
        <v>185</v>
      </c>
      <c r="K14" s="78">
        <v>2000000</v>
      </c>
    </row>
    <row r="15" spans="1:11">
      <c r="A15" s="66" t="s">
        <v>186</v>
      </c>
      <c r="B15" s="199" t="s">
        <v>177</v>
      </c>
      <c r="C15" s="286" t="s">
        <v>184</v>
      </c>
      <c r="D15" s="80">
        <v>8.6956000000000006E-2</v>
      </c>
      <c r="E15" s="81">
        <v>0</v>
      </c>
      <c r="F15" s="81">
        <v>0</v>
      </c>
      <c r="G15" s="81">
        <v>0</v>
      </c>
      <c r="H15" s="81">
        <v>0</v>
      </c>
      <c r="I15" s="81">
        <v>0</v>
      </c>
      <c r="J15" s="286" t="s">
        <v>187</v>
      </c>
      <c r="K15" s="82">
        <v>2300000</v>
      </c>
    </row>
    <row r="16" spans="1:11" ht="30">
      <c r="A16" s="73" t="s">
        <v>188</v>
      </c>
      <c r="B16" s="147" t="s">
        <v>189</v>
      </c>
      <c r="C16" s="276" t="s">
        <v>190</v>
      </c>
      <c r="D16" s="72">
        <v>0</v>
      </c>
      <c r="E16" s="72">
        <v>0</v>
      </c>
      <c r="F16" s="72">
        <v>0</v>
      </c>
      <c r="G16" s="72">
        <v>0</v>
      </c>
      <c r="H16" s="72">
        <v>0</v>
      </c>
      <c r="I16" s="72">
        <v>0</v>
      </c>
      <c r="J16" s="276" t="s">
        <v>191</v>
      </c>
      <c r="K16" s="83">
        <v>1500000</v>
      </c>
    </row>
    <row r="17" spans="1:11">
      <c r="A17" s="84">
        <v>1</v>
      </c>
      <c r="B17" s="395">
        <v>0</v>
      </c>
      <c r="C17" s="72">
        <v>0</v>
      </c>
      <c r="D17" s="72">
        <v>0</v>
      </c>
      <c r="E17" s="72">
        <v>0</v>
      </c>
      <c r="F17" s="72">
        <v>0</v>
      </c>
      <c r="G17" s="77">
        <v>1457.55</v>
      </c>
      <c r="H17" s="72">
        <v>0</v>
      </c>
      <c r="I17" s="72">
        <v>0</v>
      </c>
      <c r="J17" s="72">
        <v>0</v>
      </c>
      <c r="K17" s="72">
        <v>0</v>
      </c>
    </row>
    <row r="18" spans="1:11">
      <c r="A18" s="84">
        <v>2</v>
      </c>
      <c r="B18" s="395">
        <v>0</v>
      </c>
      <c r="C18" s="72">
        <v>0</v>
      </c>
      <c r="D18" s="85">
        <v>1.84E-2</v>
      </c>
      <c r="E18" s="72">
        <v>0</v>
      </c>
      <c r="F18" s="72">
        <v>0</v>
      </c>
      <c r="G18" s="77">
        <v>1457.55</v>
      </c>
      <c r="H18" s="72">
        <v>0</v>
      </c>
      <c r="I18" s="72">
        <v>0</v>
      </c>
      <c r="J18" s="72">
        <v>0</v>
      </c>
      <c r="K18" s="72">
        <v>0</v>
      </c>
    </row>
    <row r="19" spans="1:11">
      <c r="A19" s="84">
        <v>3</v>
      </c>
      <c r="B19" s="395">
        <v>0</v>
      </c>
      <c r="C19" s="72">
        <v>0</v>
      </c>
      <c r="D19" s="85">
        <v>5.3999999999999999E-2</v>
      </c>
      <c r="E19" s="72">
        <v>0</v>
      </c>
      <c r="F19" s="72">
        <v>0</v>
      </c>
      <c r="G19" s="77">
        <v>1549.5</v>
      </c>
      <c r="H19" s="72">
        <v>0</v>
      </c>
      <c r="I19" s="72">
        <v>0</v>
      </c>
      <c r="J19" s="72">
        <v>0</v>
      </c>
      <c r="K19" s="72">
        <v>0</v>
      </c>
    </row>
    <row r="20" spans="1:11">
      <c r="A20" s="84">
        <v>4</v>
      </c>
      <c r="B20" s="395">
        <v>0</v>
      </c>
      <c r="C20" s="72">
        <v>0</v>
      </c>
      <c r="D20" s="85">
        <v>5.6000000000000001E-2</v>
      </c>
      <c r="E20" s="72">
        <v>0</v>
      </c>
      <c r="F20" s="72">
        <v>0</v>
      </c>
      <c r="G20" s="77">
        <v>1819.55</v>
      </c>
      <c r="H20" s="72">
        <v>0</v>
      </c>
      <c r="I20" s="72">
        <v>0</v>
      </c>
      <c r="J20" s="72">
        <v>0</v>
      </c>
      <c r="K20" s="72">
        <v>0</v>
      </c>
    </row>
    <row r="21" spans="1:11" ht="15.75" customHeight="1">
      <c r="A21" s="84">
        <v>5</v>
      </c>
      <c r="B21" s="395">
        <v>0</v>
      </c>
      <c r="C21" s="72">
        <v>0</v>
      </c>
      <c r="D21" s="85">
        <v>5.8099999999999999E-2</v>
      </c>
      <c r="E21" s="72">
        <v>0</v>
      </c>
      <c r="F21" s="72">
        <v>0</v>
      </c>
      <c r="G21" s="77">
        <v>2099.5500000000002</v>
      </c>
      <c r="H21" s="72">
        <v>0</v>
      </c>
      <c r="I21" s="72">
        <v>0</v>
      </c>
      <c r="J21" s="72">
        <v>0</v>
      </c>
      <c r="K21" s="72">
        <v>0</v>
      </c>
    </row>
    <row r="22" spans="1:11" ht="15.75" customHeight="1">
      <c r="A22" s="86" t="s">
        <v>192</v>
      </c>
      <c r="B22" s="90" t="s">
        <v>193</v>
      </c>
      <c r="C22" s="72">
        <v>0</v>
      </c>
      <c r="D22" s="72">
        <v>0</v>
      </c>
      <c r="E22" s="72">
        <v>0</v>
      </c>
      <c r="F22" s="72">
        <v>0</v>
      </c>
      <c r="G22" s="77">
        <v>781.2</v>
      </c>
      <c r="H22" s="72">
        <v>0</v>
      </c>
      <c r="I22" s="72">
        <v>0</v>
      </c>
      <c r="J22" s="72">
        <v>0</v>
      </c>
      <c r="K22" s="72">
        <v>0</v>
      </c>
    </row>
    <row r="23" spans="1:11" ht="15.75" customHeight="1">
      <c r="A23" s="73" t="s">
        <v>194</v>
      </c>
      <c r="B23" s="147" t="s">
        <v>195</v>
      </c>
      <c r="C23" s="276" t="s">
        <v>190</v>
      </c>
      <c r="D23" s="76">
        <v>0.1</v>
      </c>
      <c r="E23" s="72">
        <v>0</v>
      </c>
      <c r="F23" s="72">
        <v>0</v>
      </c>
      <c r="G23" s="72">
        <v>0</v>
      </c>
      <c r="H23" s="72">
        <v>0</v>
      </c>
      <c r="I23" s="72">
        <v>0</v>
      </c>
      <c r="J23" s="276" t="s">
        <v>196</v>
      </c>
      <c r="K23" s="83">
        <v>430000</v>
      </c>
    </row>
    <row r="24" spans="1:11" ht="15.75" customHeight="1">
      <c r="A24" s="67" t="s">
        <v>129</v>
      </c>
      <c r="B24" s="261"/>
      <c r="C24" s="188"/>
      <c r="D24" s="188"/>
      <c r="E24" s="188"/>
      <c r="F24" s="188"/>
      <c r="G24" s="188"/>
      <c r="H24" s="188"/>
      <c r="I24" s="188"/>
      <c r="J24" s="188"/>
      <c r="K24" s="70">
        <f>SUM(K25:K28)</f>
        <v>2956000</v>
      </c>
    </row>
    <row r="25" spans="1:11" ht="15.75" customHeight="1">
      <c r="A25" s="73" t="s">
        <v>197</v>
      </c>
      <c r="B25" s="147" t="s">
        <v>198</v>
      </c>
      <c r="C25" s="276" t="s">
        <v>199</v>
      </c>
      <c r="D25" s="72">
        <v>0</v>
      </c>
      <c r="E25" s="72">
        <v>0</v>
      </c>
      <c r="F25" s="72">
        <v>0</v>
      </c>
      <c r="G25" s="87">
        <v>1672.65</v>
      </c>
      <c r="H25" s="72">
        <v>0</v>
      </c>
      <c r="I25" s="72">
        <v>0</v>
      </c>
      <c r="J25" s="286" t="s">
        <v>200</v>
      </c>
      <c r="K25" s="88">
        <v>2520000</v>
      </c>
    </row>
    <row r="26" spans="1:11" ht="15.75" customHeight="1">
      <c r="A26" s="66" t="s">
        <v>201</v>
      </c>
      <c r="B26" s="199"/>
      <c r="C26" s="286"/>
      <c r="D26" s="387"/>
      <c r="E26" s="387"/>
      <c r="F26" s="387"/>
      <c r="G26" s="87"/>
      <c r="H26" s="387"/>
      <c r="I26" s="387"/>
      <c r="J26" s="286"/>
      <c r="K26" s="88">
        <v>100000</v>
      </c>
    </row>
    <row r="27" spans="1:11" ht="15.75" customHeight="1">
      <c r="A27" s="66" t="s">
        <v>202</v>
      </c>
      <c r="B27" s="199"/>
      <c r="C27" s="286"/>
      <c r="D27" s="387"/>
      <c r="E27" s="387"/>
      <c r="F27" s="387"/>
      <c r="G27" s="87"/>
      <c r="H27" s="387"/>
      <c r="I27" s="387"/>
      <c r="J27" s="286"/>
      <c r="K27" s="88">
        <v>280000</v>
      </c>
    </row>
    <row r="28" spans="1:11" ht="15.75" customHeight="1">
      <c r="A28" s="66" t="s">
        <v>203</v>
      </c>
      <c r="B28" s="199" t="s">
        <v>204</v>
      </c>
      <c r="C28" s="276" t="s">
        <v>205</v>
      </c>
      <c r="D28" s="72">
        <v>0</v>
      </c>
      <c r="E28" s="72">
        <v>0</v>
      </c>
      <c r="F28" s="72">
        <v>0</v>
      </c>
      <c r="G28" s="87">
        <v>2500</v>
      </c>
      <c r="H28" s="72">
        <v>0</v>
      </c>
      <c r="I28" s="72">
        <v>0</v>
      </c>
      <c r="J28" s="286" t="s">
        <v>206</v>
      </c>
      <c r="K28" s="88">
        <v>56000</v>
      </c>
    </row>
    <row r="29" spans="1:11" ht="15.75" customHeight="1">
      <c r="A29" s="67" t="s">
        <v>130</v>
      </c>
      <c r="B29" s="261"/>
      <c r="C29" s="188"/>
      <c r="D29" s="188"/>
      <c r="E29" s="188"/>
      <c r="F29" s="188"/>
      <c r="G29" s="188"/>
      <c r="H29" s="188"/>
      <c r="I29" s="188"/>
      <c r="J29" s="188"/>
      <c r="K29" s="70">
        <f>SUM(K30:K36)</f>
        <v>2993000</v>
      </c>
    </row>
    <row r="30" spans="1:11" ht="15.75" customHeight="1">
      <c r="A30" s="66" t="s">
        <v>207</v>
      </c>
      <c r="B30" s="199" t="s">
        <v>208</v>
      </c>
      <c r="C30" s="286" t="s">
        <v>209</v>
      </c>
      <c r="D30" s="81">
        <v>0</v>
      </c>
      <c r="E30" s="81">
        <v>0</v>
      </c>
      <c r="F30" s="81">
        <v>0</v>
      </c>
      <c r="G30" s="286"/>
      <c r="H30" s="87">
        <v>828</v>
      </c>
      <c r="I30" s="87">
        <v>3206</v>
      </c>
      <c r="J30" s="286" t="s">
        <v>210</v>
      </c>
      <c r="K30" s="88">
        <v>1680000</v>
      </c>
    </row>
    <row r="31" spans="1:11" ht="15.75" customHeight="1">
      <c r="A31" s="73" t="s">
        <v>211</v>
      </c>
      <c r="B31" s="147" t="s">
        <v>212</v>
      </c>
      <c r="C31" s="276" t="s">
        <v>213</v>
      </c>
      <c r="D31" s="72">
        <v>0</v>
      </c>
      <c r="E31" s="72">
        <v>0</v>
      </c>
      <c r="F31" s="72">
        <v>0</v>
      </c>
      <c r="G31" s="72">
        <v>0</v>
      </c>
      <c r="H31" s="77">
        <v>35</v>
      </c>
      <c r="I31" s="77">
        <v>910</v>
      </c>
      <c r="J31" s="276" t="s">
        <v>214</v>
      </c>
      <c r="K31" s="83">
        <v>392000</v>
      </c>
    </row>
    <row r="32" spans="1:11" ht="15.75" customHeight="1">
      <c r="A32" s="66" t="s">
        <v>215</v>
      </c>
      <c r="B32" s="199" t="s">
        <v>216</v>
      </c>
      <c r="C32" s="286" t="s">
        <v>217</v>
      </c>
      <c r="D32" s="81">
        <v>0</v>
      </c>
      <c r="E32" s="81">
        <v>0</v>
      </c>
      <c r="F32" s="81">
        <v>0</v>
      </c>
      <c r="G32" s="81">
        <v>0</v>
      </c>
      <c r="H32" s="87">
        <v>2366</v>
      </c>
      <c r="I32" s="87">
        <v>37856</v>
      </c>
      <c r="J32" s="286" t="s">
        <v>218</v>
      </c>
      <c r="K32" s="88">
        <v>500000</v>
      </c>
    </row>
    <row r="33" spans="1:11" ht="15.75" customHeight="1">
      <c r="A33" s="73" t="s">
        <v>219</v>
      </c>
      <c r="B33" s="147" t="s">
        <v>220</v>
      </c>
      <c r="C33" s="276" t="s">
        <v>184</v>
      </c>
      <c r="D33" s="76">
        <v>0.01</v>
      </c>
      <c r="E33" s="72">
        <v>0</v>
      </c>
      <c r="F33" s="72">
        <v>0</v>
      </c>
      <c r="G33" s="72">
        <v>0</v>
      </c>
      <c r="H33" s="72">
        <v>0</v>
      </c>
      <c r="I33" s="72">
        <v>0</v>
      </c>
      <c r="J33" s="276" t="s">
        <v>221</v>
      </c>
      <c r="K33" s="83">
        <v>200000</v>
      </c>
    </row>
    <row r="34" spans="1:11" ht="15.75" customHeight="1">
      <c r="A34" s="73" t="s">
        <v>222</v>
      </c>
      <c r="B34" s="147" t="s">
        <v>223</v>
      </c>
      <c r="C34" s="72">
        <v>0</v>
      </c>
      <c r="D34" s="76" t="s">
        <v>224</v>
      </c>
      <c r="E34" s="72">
        <v>0</v>
      </c>
      <c r="F34" s="72">
        <v>0</v>
      </c>
      <c r="G34" s="72">
        <v>0</v>
      </c>
      <c r="H34" s="72">
        <v>0</v>
      </c>
      <c r="I34" s="72">
        <v>0</v>
      </c>
      <c r="J34" s="276" t="s">
        <v>225</v>
      </c>
      <c r="K34" s="83">
        <v>200000</v>
      </c>
    </row>
    <row r="35" spans="1:11" ht="15.75" customHeight="1">
      <c r="A35" s="73" t="s">
        <v>226</v>
      </c>
      <c r="B35" s="395">
        <v>0</v>
      </c>
      <c r="C35" s="276" t="s">
        <v>227</v>
      </c>
      <c r="D35" s="72">
        <v>0</v>
      </c>
      <c r="E35" s="72">
        <v>0</v>
      </c>
      <c r="F35" s="72">
        <v>0</v>
      </c>
      <c r="G35" s="77">
        <v>328</v>
      </c>
      <c r="H35" s="72">
        <v>0</v>
      </c>
      <c r="I35" s="72">
        <v>0</v>
      </c>
      <c r="J35" s="276" t="s">
        <v>228</v>
      </c>
      <c r="K35" s="83">
        <v>14000</v>
      </c>
    </row>
    <row r="36" spans="1:11" ht="15.75" customHeight="1">
      <c r="A36" s="73" t="s">
        <v>229</v>
      </c>
      <c r="B36" s="395">
        <v>0</v>
      </c>
      <c r="C36" s="276" t="s">
        <v>230</v>
      </c>
      <c r="D36" s="72">
        <v>0</v>
      </c>
      <c r="E36" s="72">
        <v>0</v>
      </c>
      <c r="F36" s="72">
        <v>0</v>
      </c>
      <c r="G36" s="77">
        <v>500</v>
      </c>
      <c r="H36" s="72">
        <v>0</v>
      </c>
      <c r="I36" s="72">
        <v>0</v>
      </c>
      <c r="J36" s="276" t="s">
        <v>231</v>
      </c>
      <c r="K36" s="83">
        <v>7000</v>
      </c>
    </row>
    <row r="37" spans="1:11" ht="15.75" customHeight="1">
      <c r="A37" s="67" t="s">
        <v>133</v>
      </c>
      <c r="B37" s="261"/>
      <c r="C37" s="188"/>
      <c r="D37" s="188"/>
      <c r="E37" s="188"/>
      <c r="F37" s="188"/>
      <c r="G37" s="188"/>
      <c r="H37" s="188"/>
      <c r="I37" s="188"/>
      <c r="J37" s="188"/>
      <c r="K37" s="70">
        <f>SUM(K38)</f>
        <v>0</v>
      </c>
    </row>
    <row r="38" spans="1:11" ht="15.75" customHeight="1">
      <c r="A38" s="72">
        <v>0</v>
      </c>
      <c r="B38" s="395">
        <v>0</v>
      </c>
      <c r="C38" s="72">
        <v>0</v>
      </c>
      <c r="D38" s="72">
        <v>0</v>
      </c>
      <c r="E38" s="72">
        <v>0</v>
      </c>
      <c r="F38" s="72">
        <v>0</v>
      </c>
      <c r="G38" s="72">
        <v>0</v>
      </c>
      <c r="H38" s="72">
        <v>0</v>
      </c>
      <c r="I38" s="72">
        <v>0</v>
      </c>
      <c r="J38" s="72">
        <v>0</v>
      </c>
      <c r="K38" s="89">
        <v>0</v>
      </c>
    </row>
    <row r="39" spans="1:11" ht="15.75" customHeight="1">
      <c r="A39" s="67" t="s">
        <v>134</v>
      </c>
      <c r="B39" s="261"/>
      <c r="C39" s="188"/>
      <c r="D39" s="188"/>
      <c r="E39" s="188"/>
      <c r="F39" s="188"/>
      <c r="G39" s="188"/>
      <c r="H39" s="188"/>
      <c r="I39" s="188"/>
      <c r="J39" s="188"/>
      <c r="K39" s="70">
        <f>SUM(K40:K42)</f>
        <v>290000</v>
      </c>
    </row>
    <row r="40" spans="1:11" ht="15.75" customHeight="1">
      <c r="A40" s="73" t="s">
        <v>232</v>
      </c>
      <c r="B40" s="147" t="s">
        <v>233</v>
      </c>
      <c r="C40" s="72">
        <v>0</v>
      </c>
      <c r="D40" s="90" t="s">
        <v>234</v>
      </c>
      <c r="E40" s="72">
        <v>0</v>
      </c>
      <c r="F40" s="72">
        <v>0</v>
      </c>
      <c r="G40" s="72">
        <v>0</v>
      </c>
      <c r="H40" s="72">
        <v>0</v>
      </c>
      <c r="I40" s="72">
        <v>0</v>
      </c>
      <c r="J40" s="276" t="s">
        <v>235</v>
      </c>
      <c r="K40" s="83">
        <v>150000</v>
      </c>
    </row>
    <row r="41" spans="1:11" ht="15.75" customHeight="1">
      <c r="A41" s="73" t="s">
        <v>236</v>
      </c>
      <c r="B41" s="147" t="s">
        <v>237</v>
      </c>
      <c r="C41" s="91" t="s">
        <v>238</v>
      </c>
      <c r="D41" s="72">
        <v>0</v>
      </c>
      <c r="E41" s="72">
        <v>0</v>
      </c>
      <c r="F41" s="72">
        <v>0</v>
      </c>
      <c r="G41" s="72">
        <v>0</v>
      </c>
      <c r="H41" s="77" t="s">
        <v>239</v>
      </c>
      <c r="I41" s="77" t="s">
        <v>240</v>
      </c>
      <c r="J41" s="276" t="s">
        <v>241</v>
      </c>
      <c r="K41" s="83">
        <v>100000</v>
      </c>
    </row>
    <row r="42" spans="1:11" ht="15.75" customHeight="1">
      <c r="A42" s="73" t="s">
        <v>242</v>
      </c>
      <c r="B42" s="147" t="s">
        <v>243</v>
      </c>
      <c r="C42" s="91" t="s">
        <v>238</v>
      </c>
      <c r="D42" s="72">
        <v>0</v>
      </c>
      <c r="E42" s="72">
        <v>0</v>
      </c>
      <c r="F42" s="72">
        <v>0</v>
      </c>
      <c r="G42" s="72">
        <v>0</v>
      </c>
      <c r="H42" s="77">
        <v>574</v>
      </c>
      <c r="I42" s="77">
        <v>7760</v>
      </c>
      <c r="J42" s="276" t="s">
        <v>244</v>
      </c>
      <c r="K42" s="83">
        <v>40000</v>
      </c>
    </row>
    <row r="43" spans="1:11" ht="15.75" customHeight="1">
      <c r="A43" s="67" t="s">
        <v>135</v>
      </c>
      <c r="B43" s="261"/>
      <c r="C43" s="188"/>
      <c r="D43" s="188"/>
      <c r="E43" s="188"/>
      <c r="F43" s="188"/>
      <c r="G43" s="188"/>
      <c r="H43" s="188"/>
      <c r="I43" s="188"/>
      <c r="J43" s="188"/>
      <c r="K43" s="70">
        <f>SUM(K44)</f>
        <v>0</v>
      </c>
    </row>
    <row r="44" spans="1:11" ht="15.75" customHeight="1">
      <c r="A44" s="72">
        <v>0</v>
      </c>
      <c r="B44" s="395">
        <v>0</v>
      </c>
      <c r="C44" s="72">
        <v>0</v>
      </c>
      <c r="D44" s="72">
        <v>0</v>
      </c>
      <c r="E44" s="72">
        <v>0</v>
      </c>
      <c r="F44" s="72">
        <v>0</v>
      </c>
      <c r="G44" s="72">
        <v>0</v>
      </c>
      <c r="H44" s="72">
        <v>0</v>
      </c>
      <c r="I44" s="72">
        <v>0</v>
      </c>
      <c r="J44" s="72">
        <v>0</v>
      </c>
      <c r="K44" s="89">
        <v>0</v>
      </c>
    </row>
    <row r="45" spans="1:11" ht="15.75" customHeight="1">
      <c r="A45" s="67" t="s">
        <v>136</v>
      </c>
      <c r="B45" s="261"/>
      <c r="C45" s="188"/>
      <c r="D45" s="188"/>
      <c r="E45" s="188"/>
      <c r="F45" s="188"/>
      <c r="G45" s="188"/>
      <c r="H45" s="188"/>
      <c r="I45" s="188"/>
      <c r="J45" s="188"/>
      <c r="K45" s="70">
        <f>SUM(K46:K50)</f>
        <v>1390000</v>
      </c>
    </row>
    <row r="46" spans="1:11" ht="15.75" customHeight="1">
      <c r="A46" s="66" t="s">
        <v>245</v>
      </c>
      <c r="B46" s="147" t="s">
        <v>246</v>
      </c>
      <c r="C46" s="72">
        <v>0</v>
      </c>
      <c r="D46" s="76">
        <v>0.28000000000000003</v>
      </c>
      <c r="E46" s="72">
        <v>0</v>
      </c>
      <c r="F46" s="72">
        <v>0</v>
      </c>
      <c r="G46" s="72">
        <v>0</v>
      </c>
      <c r="H46" s="72">
        <v>0</v>
      </c>
      <c r="I46" s="72">
        <v>0</v>
      </c>
      <c r="J46" s="72">
        <v>0</v>
      </c>
      <c r="K46" s="88">
        <v>200000</v>
      </c>
    </row>
    <row r="47" spans="1:11" ht="15.75" customHeight="1">
      <c r="A47" s="66" t="s">
        <v>247</v>
      </c>
      <c r="B47" s="396" t="s">
        <v>248</v>
      </c>
      <c r="C47" s="72">
        <v>0</v>
      </c>
      <c r="D47" s="72">
        <v>0</v>
      </c>
      <c r="E47" s="72">
        <v>0</v>
      </c>
      <c r="F47" s="72">
        <v>0</v>
      </c>
      <c r="G47" s="72">
        <v>0</v>
      </c>
      <c r="H47" s="72">
        <v>0</v>
      </c>
      <c r="I47" s="72">
        <v>0</v>
      </c>
      <c r="J47" s="72">
        <v>0</v>
      </c>
      <c r="K47" s="88">
        <v>350000</v>
      </c>
    </row>
    <row r="48" spans="1:11" ht="15.75" customHeight="1">
      <c r="A48" s="66" t="s">
        <v>249</v>
      </c>
      <c r="B48" s="397" t="s">
        <v>250</v>
      </c>
      <c r="C48" s="92" t="s">
        <v>184</v>
      </c>
      <c r="D48" s="72">
        <v>0</v>
      </c>
      <c r="E48" s="72">
        <v>0</v>
      </c>
      <c r="F48" s="72">
        <v>0</v>
      </c>
      <c r="G48" s="72">
        <v>0</v>
      </c>
      <c r="H48" s="72">
        <v>0</v>
      </c>
      <c r="I48" s="72">
        <v>0</v>
      </c>
      <c r="J48" s="286" t="s">
        <v>251</v>
      </c>
      <c r="K48" s="88">
        <v>420000</v>
      </c>
    </row>
    <row r="49" spans="1:11" ht="15.75" customHeight="1">
      <c r="A49" s="66" t="s">
        <v>252</v>
      </c>
      <c r="B49" s="199" t="s">
        <v>253</v>
      </c>
      <c r="C49" s="92" t="s">
        <v>254</v>
      </c>
      <c r="D49" s="72">
        <v>0</v>
      </c>
      <c r="E49" s="72">
        <v>0</v>
      </c>
      <c r="F49" s="72">
        <v>0</v>
      </c>
      <c r="G49" s="72">
        <v>0</v>
      </c>
      <c r="H49" s="87">
        <v>2208</v>
      </c>
      <c r="I49" s="87">
        <v>5878</v>
      </c>
      <c r="J49" s="286" t="s">
        <v>255</v>
      </c>
      <c r="K49" s="88">
        <v>350000</v>
      </c>
    </row>
    <row r="50" spans="1:11" ht="15.75" customHeight="1">
      <c r="A50" s="66" t="s">
        <v>256</v>
      </c>
      <c r="B50" s="397" t="s">
        <v>257</v>
      </c>
      <c r="C50" s="92" t="s">
        <v>184</v>
      </c>
      <c r="D50" s="76">
        <v>0.12</v>
      </c>
      <c r="E50" s="72">
        <v>0</v>
      </c>
      <c r="F50" s="72">
        <v>0</v>
      </c>
      <c r="G50" s="72">
        <v>0</v>
      </c>
      <c r="H50" s="72">
        <v>0</v>
      </c>
      <c r="I50" s="72">
        <v>0</v>
      </c>
      <c r="J50" s="286" t="s">
        <v>258</v>
      </c>
      <c r="K50" s="88">
        <v>70000</v>
      </c>
    </row>
    <row r="51" spans="1:11" ht="15.75" customHeight="1">
      <c r="A51" s="66"/>
      <c r="B51" s="199"/>
      <c r="C51" s="286"/>
      <c r="D51" s="76"/>
      <c r="E51" s="91"/>
      <c r="F51" s="91"/>
      <c r="G51" s="91"/>
      <c r="H51" s="91"/>
      <c r="I51" s="91"/>
      <c r="J51" s="286"/>
      <c r="K51" s="94"/>
    </row>
    <row r="52" spans="1:11" ht="15.75" customHeight="1">
      <c r="A52" s="95" t="s">
        <v>259</v>
      </c>
      <c r="B52" s="398"/>
      <c r="C52" s="388"/>
      <c r="D52" s="389"/>
      <c r="E52" s="390"/>
      <c r="F52" s="390"/>
      <c r="G52" s="390"/>
      <c r="H52" s="390"/>
      <c r="I52" s="390"/>
      <c r="J52" s="388"/>
      <c r="K52" s="96">
        <f>SUM(K53:K56)</f>
        <v>6205000</v>
      </c>
    </row>
    <row r="53" spans="1:11" ht="15.75" customHeight="1">
      <c r="A53" s="924" t="s">
        <v>260</v>
      </c>
      <c r="B53" s="925"/>
      <c r="C53" s="915"/>
      <c r="D53" s="76"/>
      <c r="E53" s="91"/>
      <c r="F53" s="91"/>
      <c r="G53" s="91"/>
      <c r="H53" s="91"/>
      <c r="I53" s="91"/>
      <c r="J53" s="286"/>
      <c r="K53" s="94"/>
    </row>
    <row r="54" spans="1:11" ht="15.75" customHeight="1">
      <c r="A54" s="73" t="s">
        <v>245</v>
      </c>
      <c r="B54" s="147" t="s">
        <v>246</v>
      </c>
      <c r="C54" s="286" t="s">
        <v>184</v>
      </c>
      <c r="D54" s="76">
        <v>0.48499999999999999</v>
      </c>
      <c r="E54" s="72">
        <v>0</v>
      </c>
      <c r="F54" s="72">
        <v>0</v>
      </c>
      <c r="G54" s="72">
        <v>0</v>
      </c>
      <c r="H54" s="72">
        <v>0</v>
      </c>
      <c r="I54" s="72">
        <v>0</v>
      </c>
      <c r="J54" s="72">
        <v>0</v>
      </c>
      <c r="K54" s="88">
        <v>5500000</v>
      </c>
    </row>
    <row r="55" spans="1:11" ht="15.75" customHeight="1">
      <c r="A55" s="73" t="s">
        <v>261</v>
      </c>
      <c r="B55" s="147" t="s">
        <v>262</v>
      </c>
      <c r="C55" s="286" t="s">
        <v>184</v>
      </c>
      <c r="D55" s="72">
        <v>0</v>
      </c>
      <c r="E55" s="72">
        <v>0</v>
      </c>
      <c r="F55" s="72">
        <v>0</v>
      </c>
      <c r="G55" s="72">
        <v>0</v>
      </c>
      <c r="H55" s="87">
        <v>12317</v>
      </c>
      <c r="I55" s="87">
        <v>110020</v>
      </c>
      <c r="J55" s="72">
        <v>0</v>
      </c>
      <c r="K55" s="88">
        <v>705000</v>
      </c>
    </row>
    <row r="56" spans="1:11" ht="15.75" customHeight="1">
      <c r="A56" s="66"/>
      <c r="B56" s="199"/>
      <c r="C56" s="286"/>
      <c r="D56" s="76"/>
      <c r="E56" s="91"/>
      <c r="F56" s="91"/>
      <c r="G56" s="91"/>
      <c r="H56" s="91"/>
      <c r="I56" s="91"/>
      <c r="J56" s="286"/>
      <c r="K56" s="94"/>
    </row>
    <row r="57" spans="1:11" ht="15.75" customHeight="1">
      <c r="A57" s="97" t="s">
        <v>263</v>
      </c>
      <c r="B57" s="399"/>
      <c r="C57" s="391"/>
      <c r="D57" s="392"/>
      <c r="E57" s="393"/>
      <c r="F57" s="393"/>
      <c r="G57" s="393"/>
      <c r="H57" s="393"/>
      <c r="I57" s="393"/>
      <c r="J57" s="391"/>
      <c r="K57" s="98">
        <f>SUM(K58:K62)</f>
        <v>2966000</v>
      </c>
    </row>
    <row r="58" spans="1:11" ht="15.75" customHeight="1">
      <c r="A58" s="914" t="s">
        <v>264</v>
      </c>
      <c r="B58" s="915"/>
      <c r="C58" s="286"/>
      <c r="D58" s="76"/>
      <c r="E58" s="91"/>
      <c r="F58" s="91"/>
      <c r="G58" s="91"/>
      <c r="H58" s="91"/>
      <c r="I58" s="91"/>
      <c r="J58" s="286"/>
      <c r="K58" s="94"/>
    </row>
    <row r="59" spans="1:11" ht="15.75" customHeight="1">
      <c r="A59" s="66" t="s">
        <v>265</v>
      </c>
      <c r="B59" s="397" t="s">
        <v>266</v>
      </c>
      <c r="C59" s="92" t="s">
        <v>184</v>
      </c>
      <c r="D59" s="72">
        <v>0</v>
      </c>
      <c r="E59" s="72">
        <v>0</v>
      </c>
      <c r="F59" s="72">
        <v>0</v>
      </c>
      <c r="G59" s="72">
        <v>0</v>
      </c>
      <c r="H59" s="87">
        <v>2700</v>
      </c>
      <c r="I59" s="87">
        <v>3000</v>
      </c>
      <c r="J59" s="72">
        <v>0</v>
      </c>
      <c r="K59" s="88">
        <v>2826000</v>
      </c>
    </row>
    <row r="60" spans="1:11" ht="15.75" customHeight="1">
      <c r="A60" s="66" t="s">
        <v>267</v>
      </c>
      <c r="B60" s="397" t="s">
        <v>268</v>
      </c>
      <c r="C60" s="92" t="s">
        <v>184</v>
      </c>
      <c r="D60" s="99">
        <v>0.02</v>
      </c>
      <c r="E60" s="72">
        <v>0</v>
      </c>
      <c r="F60" s="72">
        <v>0</v>
      </c>
      <c r="G60" s="72">
        <v>0</v>
      </c>
      <c r="H60" s="72">
        <v>0</v>
      </c>
      <c r="I60" s="72">
        <v>0</v>
      </c>
      <c r="J60" s="72">
        <v>0</v>
      </c>
      <c r="K60" s="88">
        <v>70000</v>
      </c>
    </row>
    <row r="61" spans="1:11" ht="15.75" customHeight="1">
      <c r="A61" s="66" t="s">
        <v>269</v>
      </c>
      <c r="B61" s="397" t="s">
        <v>268</v>
      </c>
      <c r="C61" s="92" t="s">
        <v>184</v>
      </c>
      <c r="D61" s="99">
        <v>0.02</v>
      </c>
      <c r="E61" s="72">
        <v>0</v>
      </c>
      <c r="F61" s="72">
        <v>0</v>
      </c>
      <c r="G61" s="72">
        <v>0</v>
      </c>
      <c r="H61" s="72">
        <v>0</v>
      </c>
      <c r="I61" s="72">
        <v>0</v>
      </c>
      <c r="J61" s="72">
        <v>0</v>
      </c>
      <c r="K61" s="88">
        <v>70000</v>
      </c>
    </row>
    <row r="62" spans="1:11" ht="15.75" customHeight="1">
      <c r="A62" s="66"/>
      <c r="B62" s="199"/>
      <c r="C62" s="286"/>
      <c r="D62" s="76"/>
      <c r="E62" s="91"/>
      <c r="F62" s="91"/>
      <c r="G62" s="91"/>
      <c r="H62" s="91"/>
      <c r="I62" s="91"/>
      <c r="J62" s="286"/>
      <c r="K62" s="94"/>
    </row>
    <row r="63" spans="1:11" ht="15.75" customHeight="1">
      <c r="A63" s="100" t="s">
        <v>137</v>
      </c>
      <c r="B63" s="254"/>
      <c r="C63" s="254"/>
      <c r="D63" s="208"/>
      <c r="E63" s="208"/>
      <c r="F63" s="208"/>
      <c r="G63" s="254"/>
      <c r="H63" s="254"/>
      <c r="I63" s="254"/>
      <c r="J63" s="254"/>
      <c r="K63" s="104">
        <f>+K10+K12+K24+K29+K37+K39+K43+K45+K52+K57</f>
        <v>26010000</v>
      </c>
    </row>
    <row r="64" spans="1:11" ht="15.75" customHeight="1">
      <c r="B64" s="317"/>
    </row>
    <row r="65" spans="2:2" ht="15.75" customHeight="1">
      <c r="B65" s="317"/>
    </row>
    <row r="66" spans="2:2" ht="15.75" customHeight="1">
      <c r="B66" s="317"/>
    </row>
    <row r="67" spans="2:2" ht="15.75" customHeight="1">
      <c r="B67" s="317"/>
    </row>
    <row r="68" spans="2:2" ht="15.75" customHeight="1">
      <c r="B68" s="317"/>
    </row>
    <row r="69" spans="2:2" ht="15.75" customHeight="1">
      <c r="B69" s="317"/>
    </row>
    <row r="70" spans="2:2" ht="15.75" customHeight="1">
      <c r="B70" s="317"/>
    </row>
    <row r="71" spans="2:2" ht="15.75" customHeight="1">
      <c r="B71" s="317"/>
    </row>
    <row r="72" spans="2:2" ht="15.75" customHeight="1">
      <c r="B72" s="317"/>
    </row>
    <row r="73" spans="2:2" ht="15.75" customHeight="1">
      <c r="B73" s="317"/>
    </row>
    <row r="74" spans="2:2" ht="15.75" customHeight="1">
      <c r="B74" s="317"/>
    </row>
    <row r="75" spans="2:2" ht="15.75" customHeight="1">
      <c r="B75" s="317"/>
    </row>
    <row r="76" spans="2:2" ht="15.75" customHeight="1">
      <c r="B76" s="317"/>
    </row>
    <row r="77" spans="2:2" ht="15.75" customHeight="1">
      <c r="B77" s="317"/>
    </row>
    <row r="78" spans="2:2" ht="15.75" customHeight="1">
      <c r="B78" s="317"/>
    </row>
    <row r="79" spans="2:2" ht="15.75" customHeight="1">
      <c r="B79" s="317"/>
    </row>
    <row r="80" spans="2:2" ht="15.75" customHeight="1">
      <c r="B80" s="317"/>
    </row>
    <row r="81" spans="2:2" ht="15.75" customHeight="1">
      <c r="B81" s="317"/>
    </row>
    <row r="82" spans="2:2" ht="15.75" customHeight="1">
      <c r="B82" s="317"/>
    </row>
    <row r="83" spans="2:2" ht="15.75" customHeight="1">
      <c r="B83" s="317"/>
    </row>
    <row r="84" spans="2:2" ht="15.75" customHeight="1">
      <c r="B84" s="317"/>
    </row>
    <row r="85" spans="2:2" ht="15.75" customHeight="1">
      <c r="B85" s="317"/>
    </row>
    <row r="86" spans="2:2" ht="15.75" customHeight="1">
      <c r="B86" s="317"/>
    </row>
    <row r="87" spans="2:2" ht="15.75" customHeight="1">
      <c r="B87" s="317"/>
    </row>
    <row r="88" spans="2:2" ht="15.75" customHeight="1">
      <c r="B88" s="317"/>
    </row>
    <row r="89" spans="2:2" ht="15.75" customHeight="1">
      <c r="B89" s="317"/>
    </row>
    <row r="90" spans="2:2" ht="15.75" customHeight="1">
      <c r="B90" s="317"/>
    </row>
    <row r="91" spans="2:2" ht="15.75" customHeight="1">
      <c r="B91" s="317"/>
    </row>
    <row r="92" spans="2:2" ht="15.75" customHeight="1">
      <c r="B92" s="317"/>
    </row>
    <row r="93" spans="2:2" ht="15.75" customHeight="1">
      <c r="B93" s="317"/>
    </row>
    <row r="94" spans="2:2" ht="15.75" customHeight="1">
      <c r="B94" s="317"/>
    </row>
    <row r="95" spans="2:2" ht="15.75" customHeight="1">
      <c r="B95" s="317"/>
    </row>
    <row r="96" spans="2:2" ht="15.75" customHeight="1">
      <c r="B96" s="317"/>
    </row>
    <row r="97" spans="2:2" ht="15.75" customHeight="1">
      <c r="B97" s="317"/>
    </row>
    <row r="98" spans="2:2" ht="15.75" customHeight="1">
      <c r="B98" s="317"/>
    </row>
    <row r="99" spans="2:2" ht="15.75" customHeight="1">
      <c r="B99" s="317"/>
    </row>
    <row r="100" spans="2:2" ht="15.75" customHeight="1">
      <c r="B100" s="317"/>
    </row>
    <row r="101" spans="2:2" ht="15.75" customHeight="1">
      <c r="B101" s="317"/>
    </row>
    <row r="102" spans="2:2" ht="15.75" customHeight="1">
      <c r="B102" s="317"/>
    </row>
    <row r="103" spans="2:2" ht="15.75" customHeight="1">
      <c r="B103" s="317"/>
    </row>
    <row r="104" spans="2:2" ht="15.75" customHeight="1">
      <c r="B104" s="317"/>
    </row>
    <row r="105" spans="2:2" ht="15.75" customHeight="1">
      <c r="B105" s="317"/>
    </row>
    <row r="106" spans="2:2" ht="15.75" customHeight="1">
      <c r="B106" s="317"/>
    </row>
    <row r="107" spans="2:2" ht="15.75" customHeight="1">
      <c r="B107" s="317"/>
    </row>
    <row r="108" spans="2:2" ht="15.75" customHeight="1">
      <c r="B108" s="317"/>
    </row>
    <row r="109" spans="2:2" ht="15.75" customHeight="1">
      <c r="B109" s="317"/>
    </row>
    <row r="110" spans="2:2" ht="15.75" customHeight="1">
      <c r="B110" s="317"/>
    </row>
    <row r="111" spans="2:2" ht="15.75" customHeight="1">
      <c r="B111" s="317"/>
    </row>
    <row r="112" spans="2:2" ht="15.75" customHeight="1">
      <c r="B112" s="317"/>
    </row>
    <row r="113" spans="2:2" ht="15.75" customHeight="1">
      <c r="B113" s="317"/>
    </row>
    <row r="114" spans="2:2" ht="15.75" customHeight="1">
      <c r="B114" s="317"/>
    </row>
    <row r="115" spans="2:2" ht="15.75" customHeight="1">
      <c r="B115" s="317"/>
    </row>
    <row r="116" spans="2:2" ht="15.75" customHeight="1">
      <c r="B116" s="317"/>
    </row>
    <row r="117" spans="2:2" ht="15.75" customHeight="1">
      <c r="B117" s="317"/>
    </row>
    <row r="118" spans="2:2" ht="15.75" customHeight="1">
      <c r="B118" s="317"/>
    </row>
    <row r="119" spans="2:2" ht="15.75" customHeight="1">
      <c r="B119" s="317"/>
    </row>
    <row r="120" spans="2:2" ht="15.75" customHeight="1">
      <c r="B120" s="317"/>
    </row>
    <row r="121" spans="2:2" ht="15.75" customHeight="1">
      <c r="B121" s="317"/>
    </row>
    <row r="122" spans="2:2" ht="15.75" customHeight="1">
      <c r="B122" s="317"/>
    </row>
    <row r="123" spans="2:2" ht="15.75" customHeight="1">
      <c r="B123" s="317"/>
    </row>
    <row r="124" spans="2:2" ht="15.75" customHeight="1">
      <c r="B124" s="317"/>
    </row>
    <row r="125" spans="2:2" ht="15.75" customHeight="1">
      <c r="B125" s="317"/>
    </row>
    <row r="126" spans="2:2" ht="15.75" customHeight="1">
      <c r="B126" s="317"/>
    </row>
    <row r="127" spans="2:2" ht="15.75" customHeight="1">
      <c r="B127" s="317"/>
    </row>
    <row r="128" spans="2:2" ht="15.75" customHeight="1">
      <c r="B128" s="317"/>
    </row>
    <row r="129" spans="2:2" ht="15.75" customHeight="1">
      <c r="B129" s="317"/>
    </row>
    <row r="130" spans="2:2" ht="15.75" customHeight="1">
      <c r="B130" s="317"/>
    </row>
    <row r="131" spans="2:2" ht="15.75" customHeight="1">
      <c r="B131" s="317"/>
    </row>
    <row r="132" spans="2:2" ht="15.75" customHeight="1">
      <c r="B132" s="317"/>
    </row>
    <row r="133" spans="2:2" ht="15.75" customHeight="1">
      <c r="B133" s="317"/>
    </row>
    <row r="134" spans="2:2" ht="15.75" customHeight="1">
      <c r="B134" s="317"/>
    </row>
    <row r="135" spans="2:2" ht="15.75" customHeight="1">
      <c r="B135" s="317"/>
    </row>
    <row r="136" spans="2:2" ht="15.75" customHeight="1">
      <c r="B136" s="317"/>
    </row>
    <row r="137" spans="2:2" ht="15.75" customHeight="1">
      <c r="B137" s="317"/>
    </row>
    <row r="138" spans="2:2" ht="15.75" customHeight="1">
      <c r="B138" s="317"/>
    </row>
    <row r="139" spans="2:2" ht="15.75" customHeight="1">
      <c r="B139" s="317"/>
    </row>
    <row r="140" spans="2:2" ht="15.75" customHeight="1">
      <c r="B140" s="317"/>
    </row>
    <row r="141" spans="2:2" ht="15.75" customHeight="1">
      <c r="B141" s="317"/>
    </row>
    <row r="142" spans="2:2" ht="15.75" customHeight="1">
      <c r="B142" s="317"/>
    </row>
    <row r="143" spans="2:2" ht="15.75" customHeight="1">
      <c r="B143" s="317"/>
    </row>
    <row r="144" spans="2:2" ht="15.75" customHeight="1">
      <c r="B144" s="317"/>
    </row>
    <row r="145" spans="2:2" ht="15.75" customHeight="1">
      <c r="B145" s="317"/>
    </row>
    <row r="146" spans="2:2" ht="15.75" customHeight="1">
      <c r="B146" s="317"/>
    </row>
    <row r="147" spans="2:2" ht="15.75" customHeight="1">
      <c r="B147" s="317"/>
    </row>
    <row r="148" spans="2:2" ht="15.75" customHeight="1">
      <c r="B148" s="317"/>
    </row>
    <row r="149" spans="2:2" ht="15.75" customHeight="1">
      <c r="B149" s="317"/>
    </row>
    <row r="150" spans="2:2" ht="15.75" customHeight="1">
      <c r="B150" s="317"/>
    </row>
    <row r="151" spans="2:2" ht="15.75" customHeight="1">
      <c r="B151" s="317"/>
    </row>
    <row r="152" spans="2:2" ht="15.75" customHeight="1">
      <c r="B152" s="317"/>
    </row>
    <row r="153" spans="2:2" ht="15.75" customHeight="1">
      <c r="B153" s="317"/>
    </row>
    <row r="154" spans="2:2" ht="15.75" customHeight="1">
      <c r="B154" s="317"/>
    </row>
    <row r="155" spans="2:2" ht="15.75" customHeight="1">
      <c r="B155" s="317"/>
    </row>
    <row r="156" spans="2:2" ht="15.75" customHeight="1">
      <c r="B156" s="317"/>
    </row>
    <row r="157" spans="2:2" ht="15.75" customHeight="1">
      <c r="B157" s="317"/>
    </row>
    <row r="158" spans="2:2" ht="15.75" customHeight="1">
      <c r="B158" s="317"/>
    </row>
    <row r="159" spans="2:2" ht="15.75" customHeight="1">
      <c r="B159" s="317"/>
    </row>
    <row r="160" spans="2:2" ht="15.75" customHeight="1">
      <c r="B160" s="317"/>
    </row>
    <row r="161" spans="2:2" ht="15.75" customHeight="1">
      <c r="B161" s="317"/>
    </row>
    <row r="162" spans="2:2" ht="15.75" customHeight="1">
      <c r="B162" s="317"/>
    </row>
    <row r="163" spans="2:2" ht="15.75" customHeight="1">
      <c r="B163" s="317"/>
    </row>
    <row r="164" spans="2:2" ht="15.75" customHeight="1">
      <c r="B164" s="317"/>
    </row>
    <row r="165" spans="2:2" ht="15.75" customHeight="1">
      <c r="B165" s="317"/>
    </row>
    <row r="166" spans="2:2" ht="15.75" customHeight="1">
      <c r="B166" s="317"/>
    </row>
    <row r="167" spans="2:2" ht="15.75" customHeight="1">
      <c r="B167" s="317"/>
    </row>
    <row r="168" spans="2:2" ht="15.75" customHeight="1">
      <c r="B168" s="317"/>
    </row>
    <row r="169" spans="2:2" ht="15.75" customHeight="1">
      <c r="B169" s="317"/>
    </row>
    <row r="170" spans="2:2" ht="15.75" customHeight="1">
      <c r="B170" s="317"/>
    </row>
    <row r="171" spans="2:2" ht="15.75" customHeight="1">
      <c r="B171" s="317"/>
    </row>
    <row r="172" spans="2:2" ht="15.75" customHeight="1">
      <c r="B172" s="317"/>
    </row>
    <row r="173" spans="2:2" ht="15.75" customHeight="1">
      <c r="B173" s="317"/>
    </row>
    <row r="174" spans="2:2" ht="15.75" customHeight="1">
      <c r="B174" s="317"/>
    </row>
    <row r="175" spans="2:2" ht="15.75" customHeight="1">
      <c r="B175" s="317"/>
    </row>
    <row r="176" spans="2:2" ht="15.75" customHeight="1">
      <c r="B176" s="317"/>
    </row>
    <row r="177" spans="2:2" ht="15.75" customHeight="1">
      <c r="B177" s="317"/>
    </row>
    <row r="178" spans="2:2" ht="15.75" customHeight="1">
      <c r="B178" s="317"/>
    </row>
    <row r="179" spans="2:2" ht="15.75" customHeight="1">
      <c r="B179" s="317"/>
    </row>
    <row r="180" spans="2:2" ht="15.75" customHeight="1">
      <c r="B180" s="317"/>
    </row>
    <row r="181" spans="2:2" ht="15.75" customHeight="1">
      <c r="B181" s="317"/>
    </row>
    <row r="182" spans="2:2" ht="15.75" customHeight="1">
      <c r="B182" s="317"/>
    </row>
    <row r="183" spans="2:2" ht="15.75" customHeight="1">
      <c r="B183" s="317"/>
    </row>
    <row r="184" spans="2:2" ht="15.75" customHeight="1">
      <c r="B184" s="317"/>
    </row>
    <row r="185" spans="2:2" ht="15.75" customHeight="1">
      <c r="B185" s="317"/>
    </row>
    <row r="186" spans="2:2" ht="15.75" customHeight="1">
      <c r="B186" s="317"/>
    </row>
    <row r="187" spans="2:2" ht="15.75" customHeight="1">
      <c r="B187" s="317"/>
    </row>
    <row r="188" spans="2:2" ht="15.75" customHeight="1">
      <c r="B188" s="317"/>
    </row>
    <row r="189" spans="2:2" ht="15.75" customHeight="1">
      <c r="B189" s="317"/>
    </row>
    <row r="190" spans="2:2" ht="15.75" customHeight="1">
      <c r="B190" s="317"/>
    </row>
    <row r="191" spans="2:2" ht="15.75" customHeight="1">
      <c r="B191" s="317"/>
    </row>
    <row r="192" spans="2:2" ht="15.75" customHeight="1">
      <c r="B192" s="317"/>
    </row>
    <row r="193" spans="2:2" ht="15.75" customHeight="1">
      <c r="B193" s="317"/>
    </row>
    <row r="194" spans="2:2" ht="15.75" customHeight="1">
      <c r="B194" s="317"/>
    </row>
    <row r="195" spans="2:2" ht="15.75" customHeight="1">
      <c r="B195" s="317"/>
    </row>
    <row r="196" spans="2:2" ht="15.75" customHeight="1">
      <c r="B196" s="317"/>
    </row>
    <row r="197" spans="2:2" ht="15.75" customHeight="1">
      <c r="B197" s="317"/>
    </row>
    <row r="198" spans="2:2" ht="15.75" customHeight="1">
      <c r="B198" s="317"/>
    </row>
    <row r="199" spans="2:2" ht="15.75" customHeight="1">
      <c r="B199" s="317"/>
    </row>
    <row r="200" spans="2:2" ht="15.75" customHeight="1">
      <c r="B200" s="317"/>
    </row>
    <row r="201" spans="2:2" ht="15.75" customHeight="1">
      <c r="B201" s="317"/>
    </row>
    <row r="202" spans="2:2" ht="15.75" customHeight="1">
      <c r="B202" s="317"/>
    </row>
    <row r="203" spans="2:2" ht="15.75" customHeight="1">
      <c r="B203" s="317"/>
    </row>
    <row r="204" spans="2:2" ht="15.75" customHeight="1">
      <c r="B204" s="317"/>
    </row>
    <row r="205" spans="2:2" ht="15.75" customHeight="1">
      <c r="B205" s="317"/>
    </row>
    <row r="206" spans="2:2" ht="15.75" customHeight="1">
      <c r="B206" s="317"/>
    </row>
    <row r="207" spans="2:2" ht="15.75" customHeight="1">
      <c r="B207" s="317"/>
    </row>
    <row r="208" spans="2:2" ht="15.75" customHeight="1">
      <c r="B208" s="317"/>
    </row>
    <row r="209" spans="2:2" ht="15.75" customHeight="1">
      <c r="B209" s="317"/>
    </row>
    <row r="210" spans="2:2" ht="15.75" customHeight="1">
      <c r="B210" s="317"/>
    </row>
    <row r="211" spans="2:2" ht="15.75" customHeight="1">
      <c r="B211" s="317"/>
    </row>
    <row r="212" spans="2:2" ht="15.75" customHeight="1">
      <c r="B212" s="317"/>
    </row>
    <row r="213" spans="2:2" ht="15.75" customHeight="1">
      <c r="B213" s="317"/>
    </row>
    <row r="214" spans="2:2" ht="15.75" customHeight="1">
      <c r="B214" s="317"/>
    </row>
    <row r="215" spans="2:2" ht="15.75" customHeight="1">
      <c r="B215" s="317"/>
    </row>
    <row r="216" spans="2:2" ht="15.75" customHeight="1">
      <c r="B216" s="317"/>
    </row>
    <row r="217" spans="2:2" ht="15.75" customHeight="1">
      <c r="B217" s="317"/>
    </row>
    <row r="218" spans="2:2" ht="15.75" customHeight="1">
      <c r="B218" s="317"/>
    </row>
    <row r="219" spans="2:2" ht="15.75" customHeight="1">
      <c r="B219" s="317"/>
    </row>
    <row r="220" spans="2:2" ht="15.75" customHeight="1">
      <c r="B220" s="317"/>
    </row>
    <row r="221" spans="2:2" ht="15.75" customHeight="1">
      <c r="B221" s="317"/>
    </row>
    <row r="222" spans="2:2" ht="15.75" customHeight="1">
      <c r="B222" s="317"/>
    </row>
    <row r="223" spans="2:2" ht="15.75" customHeight="1">
      <c r="B223" s="317"/>
    </row>
    <row r="224" spans="2:2" ht="15.75" customHeight="1">
      <c r="B224" s="317"/>
    </row>
    <row r="225" spans="2:2" ht="15.75" customHeight="1">
      <c r="B225" s="317"/>
    </row>
    <row r="226" spans="2:2" ht="15.75" customHeight="1">
      <c r="B226" s="317"/>
    </row>
    <row r="227" spans="2:2" ht="15.75" customHeight="1">
      <c r="B227" s="317"/>
    </row>
    <row r="228" spans="2:2" ht="15.75" customHeight="1">
      <c r="B228" s="317"/>
    </row>
    <row r="229" spans="2:2" ht="15.75" customHeight="1">
      <c r="B229" s="317"/>
    </row>
    <row r="230" spans="2:2" ht="15.75" customHeight="1">
      <c r="B230" s="317"/>
    </row>
    <row r="231" spans="2:2" ht="15.75" customHeight="1">
      <c r="B231" s="317"/>
    </row>
    <row r="232" spans="2:2" ht="15.75" customHeight="1">
      <c r="B232" s="317"/>
    </row>
    <row r="233" spans="2:2" ht="15.75" customHeight="1">
      <c r="B233" s="317"/>
    </row>
    <row r="234" spans="2:2" ht="15.75" customHeight="1">
      <c r="B234" s="317"/>
    </row>
    <row r="235" spans="2:2" ht="15.75" customHeight="1">
      <c r="B235" s="317"/>
    </row>
    <row r="236" spans="2:2" ht="15.75" customHeight="1">
      <c r="B236" s="317"/>
    </row>
    <row r="237" spans="2:2" ht="15.75" customHeight="1">
      <c r="B237" s="317"/>
    </row>
    <row r="238" spans="2:2" ht="15.75" customHeight="1">
      <c r="B238" s="317"/>
    </row>
    <row r="239" spans="2:2" ht="15.75" customHeight="1">
      <c r="B239" s="317"/>
    </row>
    <row r="240" spans="2:2" ht="15.75" customHeight="1">
      <c r="B240" s="317"/>
    </row>
    <row r="241" spans="2:2" ht="15.75" customHeight="1">
      <c r="B241" s="317"/>
    </row>
    <row r="242" spans="2:2" ht="15.75" customHeight="1">
      <c r="B242" s="317"/>
    </row>
    <row r="243" spans="2:2" ht="15.75" customHeight="1">
      <c r="B243" s="317"/>
    </row>
    <row r="244" spans="2:2" ht="15.75" customHeight="1">
      <c r="B244" s="317"/>
    </row>
    <row r="245" spans="2:2" ht="15.75" customHeight="1">
      <c r="B245" s="317"/>
    </row>
    <row r="246" spans="2:2" ht="15.75" customHeight="1">
      <c r="B246" s="317"/>
    </row>
    <row r="247" spans="2:2" ht="15.75" customHeight="1">
      <c r="B247" s="317"/>
    </row>
    <row r="248" spans="2:2" ht="15.75" customHeight="1">
      <c r="B248" s="317"/>
    </row>
    <row r="249" spans="2:2" ht="15.75" customHeight="1">
      <c r="B249" s="317"/>
    </row>
    <row r="250" spans="2:2" ht="15.75" customHeight="1">
      <c r="B250" s="317"/>
    </row>
    <row r="251" spans="2:2" ht="15.75" customHeight="1">
      <c r="B251" s="317"/>
    </row>
    <row r="252" spans="2:2" ht="15.75" customHeight="1">
      <c r="B252" s="317"/>
    </row>
    <row r="253" spans="2:2" ht="15.75" customHeight="1">
      <c r="B253" s="317"/>
    </row>
    <row r="254" spans="2:2" ht="15.75" customHeight="1">
      <c r="B254" s="317"/>
    </row>
    <row r="255" spans="2:2" ht="15.75" customHeight="1">
      <c r="B255" s="317"/>
    </row>
    <row r="256" spans="2:2" ht="15.75" customHeight="1">
      <c r="B256" s="317"/>
    </row>
    <row r="257" spans="2:2" ht="15.75" customHeight="1">
      <c r="B257" s="317"/>
    </row>
    <row r="258" spans="2:2" ht="15.75" customHeight="1">
      <c r="B258" s="317"/>
    </row>
    <row r="259" spans="2:2" ht="15.75" customHeight="1">
      <c r="B259" s="317"/>
    </row>
    <row r="260" spans="2:2" ht="15.75" customHeight="1">
      <c r="B260" s="317"/>
    </row>
    <row r="261" spans="2:2" ht="15.75" customHeight="1">
      <c r="B261" s="317"/>
    </row>
    <row r="262" spans="2:2" ht="15.75" customHeight="1">
      <c r="B262" s="317"/>
    </row>
    <row r="263" spans="2:2" ht="15.75" customHeight="1">
      <c r="B263" s="317"/>
    </row>
    <row r="264" spans="2:2" ht="15.75" customHeight="1"/>
    <row r="265" spans="2:2" ht="15.75" customHeight="1"/>
    <row r="266" spans="2:2" ht="15.75" customHeight="1"/>
    <row r="267" spans="2:2" ht="15.75" customHeight="1"/>
    <row r="268" spans="2:2" ht="15.75" customHeight="1"/>
    <row r="269" spans="2:2" ht="15.75" customHeight="1"/>
    <row r="270" spans="2:2" ht="15.75" customHeight="1"/>
    <row r="271" spans="2:2" ht="15.75" customHeight="1"/>
    <row r="272" spans="2: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H6:I6"/>
    <mergeCell ref="H7:I7"/>
    <mergeCell ref="J7:J8"/>
    <mergeCell ref="K7:K8"/>
    <mergeCell ref="A53:C53"/>
    <mergeCell ref="G7:G8"/>
    <mergeCell ref="A58:B58"/>
    <mergeCell ref="E6:F6"/>
    <mergeCell ref="A7:A8"/>
    <mergeCell ref="B7:B8"/>
    <mergeCell ref="C7:C8"/>
    <mergeCell ref="D7:D8"/>
    <mergeCell ref="E7:F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989"/>
  <sheetViews>
    <sheetView showGridLines="0" workbookViewId="0">
      <selection activeCell="A7" sqref="A7:J9"/>
    </sheetView>
  </sheetViews>
  <sheetFormatPr baseColWidth="10" defaultColWidth="12.625" defaultRowHeight="15" customHeight="1"/>
  <cols>
    <col min="1" max="1" width="48" style="607" bestFit="1" customWidth="1"/>
    <col min="2" max="2" width="14.625" style="670" bestFit="1" customWidth="1"/>
    <col min="3" max="3" width="16.25" style="622" bestFit="1" customWidth="1"/>
    <col min="4" max="4" width="15.625" style="622" bestFit="1" customWidth="1"/>
    <col min="5" max="5" width="13.25" style="622" customWidth="1"/>
    <col min="6" max="6" width="12.75" style="622" bestFit="1" customWidth="1"/>
    <col min="7" max="7" width="11.125" style="622" customWidth="1"/>
    <col min="8" max="8" width="18.125" style="622" customWidth="1"/>
    <col min="9" max="9" width="19.5" style="622" bestFit="1" customWidth="1"/>
    <col min="10" max="10" width="12.625" style="658"/>
    <col min="11" max="16384" width="12.625" style="607"/>
  </cols>
  <sheetData>
    <row r="1" spans="1:10">
      <c r="A1" s="657" t="s">
        <v>100</v>
      </c>
      <c r="B1" s="668"/>
      <c r="C1" s="669"/>
    </row>
    <row r="2" spans="1:10">
      <c r="A2" s="608" t="s">
        <v>100</v>
      </c>
      <c r="C2" s="609"/>
      <c r="D2" s="609"/>
      <c r="E2" s="609"/>
      <c r="F2" s="609"/>
      <c r="G2" s="609"/>
      <c r="H2" s="609"/>
      <c r="I2" s="609"/>
      <c r="J2" s="679" t="s">
        <v>101</v>
      </c>
    </row>
    <row r="3" spans="1:10">
      <c r="A3" s="611" t="s">
        <v>173</v>
      </c>
      <c r="C3" s="609"/>
      <c r="D3" s="609"/>
      <c r="E3" s="609"/>
      <c r="F3" s="609"/>
      <c r="G3" s="609"/>
      <c r="H3" s="609"/>
      <c r="I3" s="609"/>
      <c r="J3" s="659"/>
    </row>
    <row r="4" spans="1:10">
      <c r="A4" s="444" t="s">
        <v>2497</v>
      </c>
      <c r="B4" s="671"/>
      <c r="C4" s="609"/>
      <c r="D4" s="609"/>
      <c r="E4" s="609"/>
      <c r="F4" s="609"/>
      <c r="G4" s="609"/>
      <c r="H4" s="609"/>
      <c r="I4" s="609"/>
      <c r="J4" s="659"/>
    </row>
    <row r="5" spans="1:10">
      <c r="A5" s="653"/>
      <c r="B5" s="671"/>
      <c r="C5" s="609"/>
      <c r="D5" s="609"/>
      <c r="E5" s="609"/>
      <c r="F5" s="609"/>
      <c r="G5" s="609"/>
      <c r="H5" s="609"/>
      <c r="I5" s="609"/>
      <c r="J5" s="659"/>
    </row>
    <row r="6" spans="1:10">
      <c r="A6" s="654" t="s">
        <v>102</v>
      </c>
      <c r="B6" s="672"/>
      <c r="C6" s="663" t="s">
        <v>103</v>
      </c>
      <c r="D6" s="663" t="s">
        <v>104</v>
      </c>
      <c r="E6" s="663"/>
      <c r="F6" s="663" t="s">
        <v>105</v>
      </c>
      <c r="G6" s="663" t="s">
        <v>106</v>
      </c>
      <c r="H6" s="683" t="s">
        <v>107</v>
      </c>
      <c r="I6" s="663" t="s">
        <v>108</v>
      </c>
      <c r="J6" s="680" t="s">
        <v>109</v>
      </c>
    </row>
    <row r="7" spans="1:10" ht="14.45" customHeight="1">
      <c r="A7" s="941" t="s">
        <v>110</v>
      </c>
      <c r="B7" s="937" t="s">
        <v>313</v>
      </c>
      <c r="C7" s="939" t="s">
        <v>111</v>
      </c>
      <c r="D7" s="939" t="s">
        <v>112</v>
      </c>
      <c r="E7" s="939" t="s">
        <v>113</v>
      </c>
      <c r="F7" s="1011" t="s">
        <v>114</v>
      </c>
      <c r="G7" s="939" t="s">
        <v>115</v>
      </c>
      <c r="H7" s="1011" t="s">
        <v>116</v>
      </c>
      <c r="I7" s="941" t="s">
        <v>117</v>
      </c>
      <c r="J7" s="1025" t="s">
        <v>118</v>
      </c>
    </row>
    <row r="8" spans="1:10">
      <c r="A8" s="1011"/>
      <c r="B8" s="1026"/>
      <c r="C8" s="1011"/>
      <c r="D8" s="1011"/>
      <c r="E8" s="434" t="s">
        <v>119</v>
      </c>
      <c r="F8" s="434" t="s">
        <v>120</v>
      </c>
      <c r="G8" s="434" t="s">
        <v>119</v>
      </c>
      <c r="H8" s="434" t="s">
        <v>120</v>
      </c>
      <c r="I8" s="1011"/>
      <c r="J8" s="1026"/>
    </row>
    <row r="9" spans="1:10">
      <c r="A9" s="358" t="s">
        <v>121</v>
      </c>
      <c r="B9" s="660"/>
      <c r="C9" s="616"/>
      <c r="D9" s="616"/>
      <c r="E9" s="616"/>
      <c r="F9" s="616"/>
      <c r="G9" s="616"/>
      <c r="H9" s="616"/>
      <c r="I9" s="664"/>
      <c r="J9" s="681">
        <f>SUM(J10)</f>
        <v>0</v>
      </c>
    </row>
    <row r="10" spans="1:10">
      <c r="A10" s="684" t="s">
        <v>451</v>
      </c>
      <c r="B10" s="673"/>
      <c r="C10" s="665"/>
      <c r="D10" s="665"/>
      <c r="E10" s="674"/>
      <c r="F10" s="674"/>
      <c r="G10" s="665"/>
      <c r="H10" s="665"/>
      <c r="I10" s="665"/>
      <c r="J10" s="661"/>
    </row>
    <row r="11" spans="1:10">
      <c r="A11" s="358" t="s">
        <v>122</v>
      </c>
      <c r="B11" s="660"/>
      <c r="C11" s="616"/>
      <c r="D11" s="616"/>
      <c r="E11" s="616"/>
      <c r="F11" s="616"/>
      <c r="G11" s="616"/>
      <c r="H11" s="616"/>
      <c r="I11" s="664"/>
      <c r="J11" s="681">
        <f>SUM(J12:J17)</f>
        <v>0</v>
      </c>
    </row>
    <row r="12" spans="1:10">
      <c r="A12" s="655" t="s">
        <v>138</v>
      </c>
      <c r="B12" s="675">
        <v>5915000</v>
      </c>
      <c r="C12" s="666" t="s">
        <v>893</v>
      </c>
      <c r="D12" s="666" t="s">
        <v>362</v>
      </c>
      <c r="E12" s="666"/>
      <c r="F12" s="666"/>
      <c r="G12" s="666"/>
      <c r="H12" s="666">
        <v>550.54999999999995</v>
      </c>
      <c r="I12" s="666" t="s">
        <v>1526</v>
      </c>
      <c r="J12" s="662"/>
    </row>
    <row r="13" spans="1:10">
      <c r="A13" s="655" t="s">
        <v>1527</v>
      </c>
      <c r="B13" s="675">
        <v>1790000</v>
      </c>
      <c r="C13" s="666" t="s">
        <v>425</v>
      </c>
      <c r="D13" s="666" t="s">
        <v>125</v>
      </c>
      <c r="E13" s="666">
        <v>1.5</v>
      </c>
      <c r="F13" s="666">
        <v>0.25</v>
      </c>
      <c r="G13" s="666"/>
      <c r="H13" s="666"/>
      <c r="I13" s="666" t="s">
        <v>1526</v>
      </c>
      <c r="J13" s="662"/>
    </row>
    <row r="14" spans="1:10">
      <c r="A14" s="655" t="s">
        <v>1528</v>
      </c>
      <c r="B14" s="675">
        <v>2850000</v>
      </c>
      <c r="C14" s="666" t="s">
        <v>1529</v>
      </c>
      <c r="D14" s="666" t="s">
        <v>125</v>
      </c>
      <c r="E14" s="666">
        <v>18</v>
      </c>
      <c r="F14" s="666" t="s">
        <v>1530</v>
      </c>
      <c r="G14" s="666"/>
      <c r="H14" s="666"/>
      <c r="I14" s="666" t="s">
        <v>1526</v>
      </c>
      <c r="J14" s="662"/>
    </row>
    <row r="15" spans="1:10">
      <c r="A15" s="655" t="s">
        <v>1531</v>
      </c>
      <c r="B15" s="675">
        <v>2567000</v>
      </c>
      <c r="C15" s="666" t="s">
        <v>1529</v>
      </c>
      <c r="D15" s="666" t="s">
        <v>125</v>
      </c>
      <c r="E15" s="666">
        <v>8.6956000000000007</v>
      </c>
      <c r="F15" s="674"/>
      <c r="G15" s="667"/>
      <c r="H15" s="667"/>
      <c r="I15" s="666" t="s">
        <v>1526</v>
      </c>
      <c r="J15" s="662"/>
    </row>
    <row r="16" spans="1:10">
      <c r="A16" s="655" t="s">
        <v>1532</v>
      </c>
      <c r="B16" s="675">
        <v>425000</v>
      </c>
      <c r="C16" s="666" t="s">
        <v>1533</v>
      </c>
      <c r="D16" s="666" t="s">
        <v>1534</v>
      </c>
      <c r="E16" s="666"/>
      <c r="F16" s="674"/>
      <c r="G16" s="667"/>
      <c r="H16" s="667"/>
      <c r="I16" s="666" t="s">
        <v>1526</v>
      </c>
      <c r="J16" s="662"/>
    </row>
    <row r="17" spans="1:10" ht="15.75" customHeight="1">
      <c r="A17" s="655"/>
      <c r="B17" s="675"/>
      <c r="C17" s="667"/>
      <c r="D17" s="667"/>
      <c r="E17" s="674"/>
      <c r="F17" s="674"/>
      <c r="G17" s="667"/>
      <c r="H17" s="667"/>
      <c r="I17" s="667"/>
      <c r="J17" s="662"/>
    </row>
    <row r="18" spans="1:10" ht="15.75" customHeight="1">
      <c r="A18" s="358" t="s">
        <v>129</v>
      </c>
      <c r="B18" s="660"/>
      <c r="C18" s="616"/>
      <c r="D18" s="616"/>
      <c r="E18" s="616"/>
      <c r="F18" s="616"/>
      <c r="G18" s="616"/>
      <c r="H18" s="616"/>
      <c r="I18" s="664"/>
      <c r="J18" s="681">
        <f>SUM(J19:J20)</f>
        <v>0</v>
      </c>
    </row>
    <row r="19" spans="1:10" ht="15.75" customHeight="1">
      <c r="A19" s="655" t="s">
        <v>1535</v>
      </c>
      <c r="B19" s="675">
        <v>1010000</v>
      </c>
      <c r="C19" s="667"/>
      <c r="D19" s="667"/>
      <c r="E19" s="674"/>
      <c r="F19" s="674"/>
      <c r="G19" s="667"/>
      <c r="H19" s="667"/>
      <c r="I19" s="666" t="s">
        <v>1536</v>
      </c>
      <c r="J19" s="662"/>
    </row>
    <row r="20" spans="1:10" ht="15.75" customHeight="1">
      <c r="A20" s="655"/>
      <c r="B20" s="675"/>
      <c r="C20" s="667"/>
      <c r="D20" s="667"/>
      <c r="E20" s="674"/>
      <c r="F20" s="674"/>
      <c r="G20" s="667"/>
      <c r="H20" s="667"/>
      <c r="I20" s="667"/>
      <c r="J20" s="662"/>
    </row>
    <row r="21" spans="1:10" ht="15.75" customHeight="1">
      <c r="A21" s="358" t="s">
        <v>130</v>
      </c>
      <c r="B21" s="660"/>
      <c r="C21" s="616"/>
      <c r="D21" s="616"/>
      <c r="E21" s="616"/>
      <c r="F21" s="616"/>
      <c r="G21" s="616"/>
      <c r="H21" s="616"/>
      <c r="I21" s="664"/>
      <c r="J21" s="681">
        <f>SUM(J22:J24)</f>
        <v>0</v>
      </c>
    </row>
    <row r="22" spans="1:10" ht="15.75" customHeight="1">
      <c r="A22" s="655" t="s">
        <v>211</v>
      </c>
      <c r="B22" s="675">
        <v>570000</v>
      </c>
      <c r="C22" s="667"/>
      <c r="D22" s="667"/>
      <c r="E22" s="674"/>
      <c r="F22" s="674"/>
      <c r="G22" s="667"/>
      <c r="H22" s="667"/>
      <c r="I22" s="666" t="s">
        <v>1526</v>
      </c>
      <c r="J22" s="662"/>
    </row>
    <row r="23" spans="1:10" ht="15.75" customHeight="1">
      <c r="A23" s="655" t="s">
        <v>1537</v>
      </c>
      <c r="B23" s="675">
        <v>301220</v>
      </c>
      <c r="C23" s="667"/>
      <c r="D23" s="667"/>
      <c r="E23" s="674"/>
      <c r="F23" s="674"/>
      <c r="G23" s="667"/>
      <c r="H23" s="667"/>
      <c r="I23" s="666" t="s">
        <v>1526</v>
      </c>
      <c r="J23" s="662"/>
    </row>
    <row r="24" spans="1:10" ht="15.75" customHeight="1">
      <c r="A24" s="655"/>
      <c r="B24" s="675"/>
      <c r="C24" s="667"/>
      <c r="D24" s="667"/>
      <c r="E24" s="674"/>
      <c r="F24" s="674"/>
      <c r="G24" s="667"/>
      <c r="H24" s="667"/>
      <c r="I24" s="667"/>
      <c r="J24" s="662"/>
    </row>
    <row r="25" spans="1:10" ht="15.75" customHeight="1">
      <c r="A25" s="358" t="s">
        <v>133</v>
      </c>
      <c r="B25" s="660"/>
      <c r="C25" s="616"/>
      <c r="D25" s="616"/>
      <c r="E25" s="616"/>
      <c r="F25" s="616"/>
      <c r="G25" s="616"/>
      <c r="H25" s="616"/>
      <c r="I25" s="664"/>
      <c r="J25" s="681">
        <f>SUM(J26:J26)</f>
        <v>0</v>
      </c>
    </row>
    <row r="26" spans="1:10" ht="15.75" customHeight="1">
      <c r="A26" s="655"/>
      <c r="B26" s="675"/>
      <c r="C26" s="667"/>
      <c r="D26" s="667"/>
      <c r="E26" s="674"/>
      <c r="F26" s="674"/>
      <c r="G26" s="667"/>
      <c r="H26" s="667"/>
      <c r="I26" s="667"/>
      <c r="J26" s="662"/>
    </row>
    <row r="27" spans="1:10" ht="15.75" customHeight="1">
      <c r="A27" s="358" t="s">
        <v>134</v>
      </c>
      <c r="B27" s="660"/>
      <c r="C27" s="616"/>
      <c r="D27" s="616"/>
      <c r="E27" s="616"/>
      <c r="F27" s="616"/>
      <c r="G27" s="616"/>
      <c r="H27" s="616"/>
      <c r="I27" s="664"/>
      <c r="J27" s="681">
        <f>SUM(J28:J29)</f>
        <v>0</v>
      </c>
    </row>
    <row r="28" spans="1:10" ht="15.75" customHeight="1">
      <c r="A28" s="655" t="s">
        <v>1538</v>
      </c>
      <c r="B28" s="675">
        <v>1975000</v>
      </c>
      <c r="C28" s="666"/>
      <c r="D28" s="666"/>
      <c r="E28" s="674"/>
      <c r="F28" s="674"/>
      <c r="G28" s="666"/>
      <c r="H28" s="666"/>
      <c r="I28" s="666" t="s">
        <v>1539</v>
      </c>
      <c r="J28" s="662"/>
    </row>
    <row r="29" spans="1:10" ht="15.75" customHeight="1">
      <c r="A29" s="655"/>
      <c r="B29" s="675"/>
      <c r="C29" s="667"/>
      <c r="D29" s="667"/>
      <c r="E29" s="674"/>
      <c r="F29" s="674"/>
      <c r="G29" s="667"/>
      <c r="H29" s="667"/>
      <c r="I29" s="667"/>
      <c r="J29" s="662"/>
    </row>
    <row r="30" spans="1:10" ht="15.75" customHeight="1">
      <c r="A30" s="358" t="s">
        <v>135</v>
      </c>
      <c r="B30" s="660"/>
      <c r="C30" s="616"/>
      <c r="D30" s="616"/>
      <c r="E30" s="616"/>
      <c r="F30" s="616"/>
      <c r="G30" s="616"/>
      <c r="H30" s="616"/>
      <c r="I30" s="664"/>
      <c r="J30" s="681">
        <f>SUM(J31)</f>
        <v>0</v>
      </c>
    </row>
    <row r="31" spans="1:10" ht="15.75" customHeight="1">
      <c r="A31" s="655"/>
      <c r="B31" s="675"/>
      <c r="C31" s="667"/>
      <c r="D31" s="667"/>
      <c r="E31" s="674"/>
      <c r="F31" s="674"/>
      <c r="G31" s="667"/>
      <c r="H31" s="667"/>
      <c r="I31" s="667"/>
      <c r="J31" s="662"/>
    </row>
    <row r="32" spans="1:10" ht="15.75" customHeight="1">
      <c r="A32" s="358" t="s">
        <v>136</v>
      </c>
      <c r="B32" s="660"/>
      <c r="C32" s="616"/>
      <c r="D32" s="616"/>
      <c r="E32" s="616"/>
      <c r="F32" s="616"/>
      <c r="G32" s="616"/>
      <c r="H32" s="616"/>
      <c r="I32" s="664"/>
      <c r="J32" s="681">
        <f>SUM(J33)</f>
        <v>0</v>
      </c>
    </row>
    <row r="33" spans="1:10" ht="15.75" customHeight="1">
      <c r="A33" s="655"/>
      <c r="B33" s="675"/>
      <c r="C33" s="667"/>
      <c r="D33" s="667"/>
      <c r="E33" s="674"/>
      <c r="F33" s="674"/>
      <c r="G33" s="667"/>
      <c r="H33" s="667"/>
      <c r="I33" s="667"/>
      <c r="J33" s="662"/>
    </row>
    <row r="34" spans="1:10" ht="15.75" customHeight="1">
      <c r="A34" s="656" t="s">
        <v>137</v>
      </c>
      <c r="B34" s="676"/>
      <c r="C34" s="677"/>
      <c r="D34" s="677"/>
      <c r="E34" s="678"/>
      <c r="F34" s="678"/>
      <c r="G34" s="677"/>
      <c r="H34" s="677"/>
      <c r="I34" s="677"/>
      <c r="J34" s="682">
        <f>+J9+J11+J18+J21+J25+J27+J30+J32</f>
        <v>0</v>
      </c>
    </row>
    <row r="35" spans="1:10" ht="15.75" customHeight="1"/>
    <row r="36" spans="1:10" ht="15.75" customHeight="1"/>
    <row r="37" spans="1:10" ht="15.75" customHeight="1"/>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8">
    <mergeCell ref="I7:I8"/>
    <mergeCell ref="J7:J8"/>
    <mergeCell ref="A7:A8"/>
    <mergeCell ref="B7:B8"/>
    <mergeCell ref="C7:C8"/>
    <mergeCell ref="D7:D8"/>
    <mergeCell ref="E7:F7"/>
    <mergeCell ref="G7:H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3"/>
  <sheetViews>
    <sheetView showGridLines="0" workbookViewId="0">
      <selection activeCell="K19" sqref="K19"/>
    </sheetView>
  </sheetViews>
  <sheetFormatPr baseColWidth="10" defaultColWidth="12.625" defaultRowHeight="15" customHeight="1"/>
  <cols>
    <col min="1" max="1" width="48.125" bestFit="1" customWidth="1"/>
    <col min="2" max="2" width="16.125" style="376" bestFit="1" customWidth="1"/>
    <col min="3" max="3" width="11.875" style="376" bestFit="1" customWidth="1"/>
    <col min="4" max="4" width="16.25" style="376" bestFit="1" customWidth="1"/>
    <col min="5" max="5" width="9.5" style="376" customWidth="1"/>
    <col min="6" max="6" width="11.75" style="376" customWidth="1"/>
    <col min="7" max="7" width="8.25" style="376" bestFit="1" customWidth="1"/>
    <col min="8" max="9" width="9.75" style="442" bestFit="1" customWidth="1"/>
    <col min="10" max="10" width="10.75" style="376" bestFit="1" customWidth="1"/>
    <col min="11" max="11" width="13.5" bestFit="1" customWidth="1"/>
  </cols>
  <sheetData>
    <row r="1" spans="1:11" ht="15.75">
      <c r="A1" s="685"/>
      <c r="B1" s="688"/>
      <c r="C1" s="689"/>
      <c r="D1" s="689"/>
      <c r="E1" s="689"/>
      <c r="F1" s="689"/>
      <c r="G1" s="593"/>
      <c r="H1" s="632"/>
      <c r="I1" s="632"/>
      <c r="J1" s="593"/>
      <c r="K1" s="36"/>
    </row>
    <row r="2" spans="1:11">
      <c r="A2" s="608" t="s">
        <v>100</v>
      </c>
      <c r="B2" s="690"/>
      <c r="C2" s="690"/>
      <c r="D2" s="690"/>
      <c r="E2" s="690"/>
      <c r="F2" s="690"/>
      <c r="G2" s="368"/>
      <c r="H2" s="436"/>
      <c r="I2" s="436"/>
      <c r="J2" s="368"/>
      <c r="K2" s="38" t="s">
        <v>101</v>
      </c>
    </row>
    <row r="3" spans="1:11">
      <c r="A3" s="611" t="s">
        <v>173</v>
      </c>
      <c r="B3" s="690"/>
      <c r="C3" s="690"/>
      <c r="D3" s="690"/>
      <c r="E3" s="690"/>
      <c r="F3" s="690"/>
      <c r="G3" s="368"/>
      <c r="H3" s="436"/>
      <c r="I3" s="436"/>
      <c r="J3" s="368"/>
      <c r="K3" s="37"/>
    </row>
    <row r="4" spans="1:11">
      <c r="A4" s="444" t="s">
        <v>2498</v>
      </c>
      <c r="B4" s="690"/>
      <c r="C4" s="690"/>
      <c r="D4" s="690"/>
      <c r="E4" s="690"/>
      <c r="F4" s="690"/>
      <c r="G4" s="368"/>
      <c r="H4" s="436"/>
      <c r="I4" s="436"/>
      <c r="J4" s="368"/>
      <c r="K4" s="37"/>
    </row>
    <row r="5" spans="1:11">
      <c r="A5" s="686"/>
      <c r="B5" s="690"/>
      <c r="C5" s="690"/>
      <c r="D5" s="690"/>
      <c r="E5" s="690"/>
      <c r="F5" s="690"/>
      <c r="G5" s="368"/>
      <c r="H5" s="436"/>
      <c r="I5" s="436"/>
      <c r="J5" s="368"/>
      <c r="K5" s="37"/>
    </row>
    <row r="6" spans="1:11">
      <c r="A6" s="42" t="s">
        <v>102</v>
      </c>
      <c r="B6" s="369" t="s">
        <v>103</v>
      </c>
      <c r="C6" s="369" t="s">
        <v>104</v>
      </c>
      <c r="D6" s="369"/>
      <c r="E6" s="913" t="s">
        <v>105</v>
      </c>
      <c r="F6" s="913"/>
      <c r="G6" s="369" t="s">
        <v>106</v>
      </c>
      <c r="H6" s="943" t="s">
        <v>107</v>
      </c>
      <c r="I6" s="1016"/>
      <c r="J6" s="369" t="s">
        <v>108</v>
      </c>
      <c r="K6" s="43" t="s">
        <v>109</v>
      </c>
    </row>
    <row r="7" spans="1:11" ht="14.45" customHeight="1">
      <c r="A7" s="941" t="s">
        <v>110</v>
      </c>
      <c r="B7" s="939" t="s">
        <v>111</v>
      </c>
      <c r="C7" s="939" t="s">
        <v>112</v>
      </c>
      <c r="D7" s="939" t="s">
        <v>113</v>
      </c>
      <c r="E7" s="939" t="s">
        <v>114</v>
      </c>
      <c r="F7" s="1011"/>
      <c r="G7" s="939" t="s">
        <v>115</v>
      </c>
      <c r="H7" s="937" t="s">
        <v>116</v>
      </c>
      <c r="I7" s="1026"/>
      <c r="J7" s="939" t="s">
        <v>117</v>
      </c>
      <c r="K7" s="941" t="s">
        <v>118</v>
      </c>
    </row>
    <row r="8" spans="1:11">
      <c r="A8" s="1012"/>
      <c r="B8" s="1011"/>
      <c r="C8" s="1011"/>
      <c r="D8" s="1011"/>
      <c r="E8" s="434" t="s">
        <v>119</v>
      </c>
      <c r="F8" s="434" t="s">
        <v>120</v>
      </c>
      <c r="G8" s="1011"/>
      <c r="H8" s="438" t="s">
        <v>119</v>
      </c>
      <c r="I8" s="438" t="s">
        <v>120</v>
      </c>
      <c r="J8" s="1011"/>
      <c r="K8" s="1012"/>
    </row>
    <row r="9" spans="1:11">
      <c r="A9" s="358" t="s">
        <v>121</v>
      </c>
      <c r="B9" s="616"/>
      <c r="C9" s="616"/>
      <c r="D9" s="616"/>
      <c r="E9" s="616"/>
      <c r="F9" s="616"/>
      <c r="G9" s="616"/>
      <c r="H9" s="660"/>
      <c r="I9" s="660"/>
      <c r="J9" s="616"/>
      <c r="K9" s="363">
        <f>SUM(K10)</f>
        <v>0</v>
      </c>
    </row>
    <row r="10" spans="1:11">
      <c r="A10" s="349"/>
      <c r="B10" s="447"/>
      <c r="C10" s="447"/>
      <c r="D10" s="448"/>
      <c r="E10" s="448"/>
      <c r="F10" s="448"/>
      <c r="G10" s="447"/>
      <c r="H10" s="635"/>
      <c r="I10" s="635"/>
      <c r="J10" s="447"/>
      <c r="K10" s="351"/>
    </row>
    <row r="11" spans="1:11">
      <c r="A11" s="347" t="s">
        <v>122</v>
      </c>
      <c r="B11" s="446"/>
      <c r="C11" s="446"/>
      <c r="D11" s="449"/>
      <c r="E11" s="449"/>
      <c r="F11" s="449"/>
      <c r="G11" s="446"/>
      <c r="H11" s="634"/>
      <c r="I11" s="634"/>
      <c r="J11" s="446"/>
      <c r="K11" s="354">
        <f>SUM(K12:K16)</f>
        <v>11017600</v>
      </c>
    </row>
    <row r="12" spans="1:11">
      <c r="A12" s="349" t="s">
        <v>1540</v>
      </c>
      <c r="B12" s="447" t="s">
        <v>124</v>
      </c>
      <c r="C12" s="447" t="s">
        <v>362</v>
      </c>
      <c r="D12" s="687">
        <v>1.4999999999999999E-2</v>
      </c>
      <c r="E12" s="687">
        <v>5.0000000000000001E-3</v>
      </c>
      <c r="F12" s="687">
        <v>0.06</v>
      </c>
      <c r="G12" s="582"/>
      <c r="H12" s="636">
        <v>600</v>
      </c>
      <c r="I12" s="635" t="s">
        <v>1541</v>
      </c>
      <c r="J12" s="447" t="s">
        <v>1542</v>
      </c>
      <c r="K12" s="351">
        <v>3432000</v>
      </c>
    </row>
    <row r="13" spans="1:11">
      <c r="A13" s="349" t="s">
        <v>1268</v>
      </c>
      <c r="B13" s="447" t="s">
        <v>1543</v>
      </c>
      <c r="C13" s="447" t="s">
        <v>125</v>
      </c>
      <c r="D13" s="455">
        <v>0.2</v>
      </c>
      <c r="E13" s="455"/>
      <c r="F13" s="455"/>
      <c r="G13" s="582"/>
      <c r="H13" s="636"/>
      <c r="I13" s="635"/>
      <c r="J13" s="447" t="s">
        <v>1542</v>
      </c>
      <c r="K13" s="351">
        <v>3280000</v>
      </c>
    </row>
    <row r="14" spans="1:11">
      <c r="A14" s="349" t="s">
        <v>127</v>
      </c>
      <c r="B14" s="447" t="s">
        <v>1544</v>
      </c>
      <c r="C14" s="447" t="s">
        <v>362</v>
      </c>
      <c r="D14" s="455"/>
      <c r="E14" s="455"/>
      <c r="F14" s="455"/>
      <c r="G14" s="582" t="s">
        <v>1545</v>
      </c>
      <c r="H14" s="636">
        <v>500</v>
      </c>
      <c r="I14" s="635"/>
      <c r="J14" s="447" t="s">
        <v>1542</v>
      </c>
      <c r="K14" s="351">
        <v>2481600</v>
      </c>
    </row>
    <row r="15" spans="1:11">
      <c r="A15" s="349" t="s">
        <v>360</v>
      </c>
      <c r="B15" s="447"/>
      <c r="C15" s="447"/>
      <c r="D15" s="594">
        <v>7.4999999999999997E-3</v>
      </c>
      <c r="E15" s="455"/>
      <c r="F15" s="455"/>
      <c r="G15" s="582"/>
      <c r="H15" s="636">
        <v>135</v>
      </c>
      <c r="I15" s="635"/>
      <c r="J15" s="447" t="s">
        <v>1542</v>
      </c>
      <c r="K15" s="351">
        <v>1824000</v>
      </c>
    </row>
    <row r="16" spans="1:11">
      <c r="A16" s="349"/>
      <c r="B16" s="447"/>
      <c r="C16" s="447"/>
      <c r="D16" s="448"/>
      <c r="E16" s="448"/>
      <c r="F16" s="448"/>
      <c r="G16" s="447"/>
      <c r="H16" s="635"/>
      <c r="I16" s="635"/>
      <c r="J16" s="447"/>
      <c r="K16" s="351"/>
    </row>
    <row r="17" spans="1:11">
      <c r="A17" s="347" t="s">
        <v>129</v>
      </c>
      <c r="B17" s="446"/>
      <c r="C17" s="446"/>
      <c r="D17" s="449"/>
      <c r="E17" s="449"/>
      <c r="F17" s="449"/>
      <c r="G17" s="446"/>
      <c r="H17" s="634"/>
      <c r="I17" s="634"/>
      <c r="J17" s="446"/>
      <c r="K17" s="354">
        <f>SUM(K18:K18)</f>
        <v>0</v>
      </c>
    </row>
    <row r="18" spans="1:11">
      <c r="A18" s="349"/>
      <c r="B18" s="447"/>
      <c r="C18" s="447"/>
      <c r="D18" s="448"/>
      <c r="E18" s="448"/>
      <c r="F18" s="448"/>
      <c r="G18" s="447"/>
      <c r="H18" s="635"/>
      <c r="I18" s="635"/>
      <c r="J18" s="447"/>
      <c r="K18" s="351"/>
    </row>
    <row r="19" spans="1:11">
      <c r="A19" s="347" t="s">
        <v>130</v>
      </c>
      <c r="B19" s="446"/>
      <c r="C19" s="446"/>
      <c r="D19" s="449"/>
      <c r="E19" s="449"/>
      <c r="F19" s="449"/>
      <c r="G19" s="446"/>
      <c r="H19" s="634"/>
      <c r="I19" s="634"/>
      <c r="J19" s="446"/>
      <c r="K19" s="354">
        <f>SUM(K20:K24)</f>
        <v>2956800</v>
      </c>
    </row>
    <row r="20" spans="1:11">
      <c r="A20" s="349" t="s">
        <v>1546</v>
      </c>
      <c r="B20" s="447" t="s">
        <v>1547</v>
      </c>
      <c r="C20" s="447"/>
      <c r="D20" s="448"/>
      <c r="E20" s="448"/>
      <c r="F20" s="448"/>
      <c r="G20" s="447"/>
      <c r="H20" s="635">
        <v>4000</v>
      </c>
      <c r="I20" s="635">
        <v>5980</v>
      </c>
      <c r="J20" s="447" t="s">
        <v>1542</v>
      </c>
      <c r="K20" s="351">
        <v>1288000</v>
      </c>
    </row>
    <row r="21" spans="1:11">
      <c r="A21" s="349" t="s">
        <v>211</v>
      </c>
      <c r="B21" s="447" t="s">
        <v>1547</v>
      </c>
      <c r="C21" s="447"/>
      <c r="D21" s="448"/>
      <c r="E21" s="448"/>
      <c r="F21" s="448"/>
      <c r="G21" s="447"/>
      <c r="H21" s="635">
        <v>70</v>
      </c>
      <c r="I21" s="635">
        <v>550</v>
      </c>
      <c r="J21" s="447" t="s">
        <v>1542</v>
      </c>
      <c r="K21" s="351">
        <v>836800</v>
      </c>
    </row>
    <row r="22" spans="1:11">
      <c r="A22" s="349" t="s">
        <v>1548</v>
      </c>
      <c r="B22" s="447" t="s">
        <v>124</v>
      </c>
      <c r="C22" s="447" t="s">
        <v>125</v>
      </c>
      <c r="D22" s="448">
        <v>0.03</v>
      </c>
      <c r="E22" s="448"/>
      <c r="F22" s="448"/>
      <c r="G22" s="447"/>
      <c r="H22" s="635">
        <v>4800</v>
      </c>
      <c r="I22" s="635"/>
      <c r="J22" s="447" t="s">
        <v>1542</v>
      </c>
      <c r="K22" s="351">
        <v>752000</v>
      </c>
    </row>
    <row r="23" spans="1:11">
      <c r="A23" s="349" t="s">
        <v>215</v>
      </c>
      <c r="B23" s="447"/>
      <c r="C23" s="447" t="s">
        <v>156</v>
      </c>
      <c r="D23" s="448"/>
      <c r="E23" s="448"/>
      <c r="F23" s="448"/>
      <c r="G23" s="447"/>
      <c r="H23" s="692">
        <v>3200</v>
      </c>
      <c r="I23" s="635">
        <v>4600</v>
      </c>
      <c r="J23" s="447" t="s">
        <v>1542</v>
      </c>
      <c r="K23" s="351">
        <v>80000</v>
      </c>
    </row>
    <row r="24" spans="1:11">
      <c r="A24" s="349"/>
      <c r="B24" s="447"/>
      <c r="C24" s="447"/>
      <c r="D24" s="448"/>
      <c r="E24" s="448"/>
      <c r="F24" s="448"/>
      <c r="G24" s="447"/>
      <c r="H24" s="635"/>
      <c r="I24" s="635"/>
      <c r="J24" s="447"/>
      <c r="K24" s="351"/>
    </row>
    <row r="25" spans="1:11">
      <c r="A25" s="347" t="s">
        <v>133</v>
      </c>
      <c r="B25" s="446"/>
      <c r="C25" s="446"/>
      <c r="D25" s="449"/>
      <c r="E25" s="449"/>
      <c r="F25" s="449"/>
      <c r="G25" s="446"/>
      <c r="H25" s="634"/>
      <c r="I25" s="634"/>
      <c r="J25" s="446"/>
      <c r="K25" s="354">
        <f>SUM(K26:K26)</f>
        <v>0</v>
      </c>
    </row>
    <row r="26" spans="1:11">
      <c r="A26" s="349"/>
      <c r="B26" s="447"/>
      <c r="C26" s="447"/>
      <c r="D26" s="448"/>
      <c r="E26" s="448"/>
      <c r="F26" s="448"/>
      <c r="G26" s="447"/>
      <c r="H26" s="635"/>
      <c r="I26" s="635"/>
      <c r="J26" s="447"/>
      <c r="K26" s="351"/>
    </row>
    <row r="27" spans="1:11">
      <c r="A27" s="347" t="s">
        <v>134</v>
      </c>
      <c r="B27" s="446"/>
      <c r="C27" s="446"/>
      <c r="D27" s="449"/>
      <c r="E27" s="449"/>
      <c r="F27" s="449"/>
      <c r="G27" s="446"/>
      <c r="H27" s="634"/>
      <c r="I27" s="634"/>
      <c r="J27" s="446"/>
      <c r="K27" s="354">
        <f>SUM(K28:K28)</f>
        <v>0</v>
      </c>
    </row>
    <row r="28" spans="1:11">
      <c r="A28" s="349"/>
      <c r="B28" s="447"/>
      <c r="C28" s="447"/>
      <c r="D28" s="448"/>
      <c r="E28" s="448"/>
      <c r="F28" s="448"/>
      <c r="G28" s="447"/>
      <c r="H28" s="635"/>
      <c r="I28" s="635"/>
      <c r="J28" s="447"/>
      <c r="K28" s="351"/>
    </row>
    <row r="29" spans="1:11">
      <c r="A29" s="347" t="s">
        <v>135</v>
      </c>
      <c r="B29" s="446"/>
      <c r="C29" s="446"/>
      <c r="D29" s="449"/>
      <c r="E29" s="449"/>
      <c r="F29" s="449"/>
      <c r="G29" s="446"/>
      <c r="H29" s="634"/>
      <c r="I29" s="634"/>
      <c r="J29" s="446"/>
      <c r="K29" s="354">
        <f>SUM(K30)</f>
        <v>0</v>
      </c>
    </row>
    <row r="30" spans="1:11">
      <c r="A30" s="349"/>
      <c r="B30" s="447"/>
      <c r="C30" s="447"/>
      <c r="D30" s="448"/>
      <c r="E30" s="448"/>
      <c r="F30" s="448"/>
      <c r="G30" s="447"/>
      <c r="H30" s="635"/>
      <c r="I30" s="635"/>
      <c r="J30" s="447"/>
      <c r="K30" s="351"/>
    </row>
    <row r="31" spans="1:11">
      <c r="A31" s="347" t="s">
        <v>136</v>
      </c>
      <c r="B31" s="446"/>
      <c r="C31" s="446"/>
      <c r="D31" s="449"/>
      <c r="E31" s="449"/>
      <c r="F31" s="449"/>
      <c r="G31" s="446"/>
      <c r="H31" s="634"/>
      <c r="I31" s="634"/>
      <c r="J31" s="446"/>
      <c r="K31" s="354">
        <f>SUM(K32)</f>
        <v>0</v>
      </c>
    </row>
    <row r="32" spans="1:11">
      <c r="A32" s="349"/>
      <c r="B32" s="447"/>
      <c r="C32" s="447"/>
      <c r="D32" s="448"/>
      <c r="E32" s="448"/>
      <c r="F32" s="448"/>
      <c r="G32" s="447"/>
      <c r="H32" s="635"/>
      <c r="I32" s="635"/>
      <c r="J32" s="447"/>
      <c r="K32" s="351"/>
    </row>
    <row r="33" spans="1:11">
      <c r="A33" s="416" t="s">
        <v>137</v>
      </c>
      <c r="B33" s="457"/>
      <c r="C33" s="457"/>
      <c r="D33" s="458"/>
      <c r="E33" s="458"/>
      <c r="F33" s="458"/>
      <c r="G33" s="457"/>
      <c r="H33" s="631"/>
      <c r="I33" s="631"/>
      <c r="J33" s="457"/>
      <c r="K33" s="419">
        <f>+K9+K11+K17+K19+K25+K27+K29+K31</f>
        <v>13974400</v>
      </c>
    </row>
  </sheetData>
  <mergeCells count="11">
    <mergeCell ref="A7:A8"/>
    <mergeCell ref="B7:B8"/>
    <mergeCell ref="C7:C8"/>
    <mergeCell ref="G7:G8"/>
    <mergeCell ref="D7:D8"/>
    <mergeCell ref="E7:F7"/>
    <mergeCell ref="H6:I6"/>
    <mergeCell ref="H7:I7"/>
    <mergeCell ref="J7:J8"/>
    <mergeCell ref="E6:F6"/>
    <mergeCell ref="K7:K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workbookViewId="0">
      <selection activeCell="K35" sqref="K35"/>
    </sheetView>
  </sheetViews>
  <sheetFormatPr baseColWidth="10" defaultColWidth="12.625" defaultRowHeight="15" customHeight="1"/>
  <cols>
    <col min="1" max="1" width="44.125" bestFit="1" customWidth="1"/>
    <col min="2" max="2" width="13.125" style="600" bestFit="1" customWidth="1"/>
    <col min="3" max="3" width="11.5" style="600" bestFit="1" customWidth="1"/>
    <col min="4" max="6" width="12.625" style="600" customWidth="1"/>
    <col min="7" max="9" width="12.625" style="701"/>
    <col min="10" max="10" width="13.25" style="600" bestFit="1" customWidth="1"/>
  </cols>
  <sheetData>
    <row r="1" spans="1:11">
      <c r="A1" s="46"/>
      <c r="B1" s="154"/>
      <c r="C1" s="154"/>
      <c r="D1" s="154"/>
      <c r="E1" s="154"/>
      <c r="F1" s="154"/>
      <c r="G1" s="693"/>
      <c r="H1" s="693"/>
      <c r="I1" s="693"/>
      <c r="J1" s="154"/>
      <c r="K1" s="182"/>
    </row>
    <row r="2" spans="1:11">
      <c r="A2" s="133" t="s">
        <v>100</v>
      </c>
      <c r="B2" s="368"/>
      <c r="C2" s="368"/>
      <c r="D2" s="368"/>
      <c r="E2" s="368"/>
      <c r="F2" s="368"/>
      <c r="G2" s="694"/>
      <c r="H2" s="694"/>
      <c r="I2" s="694"/>
      <c r="J2" s="368"/>
      <c r="K2" s="135" t="s">
        <v>101</v>
      </c>
    </row>
    <row r="3" spans="1:11">
      <c r="A3" s="57" t="s">
        <v>173</v>
      </c>
      <c r="B3" s="368"/>
      <c r="C3" s="368"/>
      <c r="D3" s="368"/>
      <c r="E3" s="368"/>
      <c r="F3" s="368"/>
      <c r="G3" s="694"/>
      <c r="H3" s="694"/>
      <c r="I3" s="694"/>
      <c r="J3" s="368"/>
      <c r="K3" s="135"/>
    </row>
    <row r="4" spans="1:11">
      <c r="A4" s="444" t="s">
        <v>2499</v>
      </c>
      <c r="B4" s="368"/>
      <c r="C4" s="368"/>
      <c r="D4" s="368"/>
      <c r="E4" s="368"/>
      <c r="F4" s="368"/>
      <c r="G4" s="694"/>
      <c r="H4" s="694"/>
      <c r="I4" s="694"/>
      <c r="J4" s="368"/>
      <c r="K4" s="184"/>
    </row>
    <row r="5" spans="1:11">
      <c r="A5" s="128"/>
      <c r="B5" s="368"/>
      <c r="C5" s="368"/>
      <c r="D5" s="368"/>
      <c r="E5" s="368"/>
      <c r="F5" s="368"/>
      <c r="G5" s="694"/>
      <c r="H5" s="694"/>
      <c r="I5" s="694"/>
      <c r="J5" s="368"/>
      <c r="K5" s="184"/>
    </row>
    <row r="6" spans="1:11">
      <c r="A6" s="259" t="s">
        <v>102</v>
      </c>
      <c r="B6" s="259" t="s">
        <v>103</v>
      </c>
      <c r="C6" s="259" t="s">
        <v>104</v>
      </c>
      <c r="D6" s="259"/>
      <c r="E6" s="1009" t="s">
        <v>105</v>
      </c>
      <c r="F6" s="1031"/>
      <c r="G6" s="695" t="s">
        <v>106</v>
      </c>
      <c r="H6" s="1027" t="s">
        <v>107</v>
      </c>
      <c r="I6" s="1028"/>
      <c r="J6" s="259" t="s">
        <v>108</v>
      </c>
      <c r="K6" s="260" t="s">
        <v>109</v>
      </c>
    </row>
    <row r="7" spans="1:11" ht="14.25">
      <c r="A7" s="974" t="s">
        <v>110</v>
      </c>
      <c r="B7" s="975" t="s">
        <v>111</v>
      </c>
      <c r="C7" s="975" t="s">
        <v>112</v>
      </c>
      <c r="D7" s="975" t="s">
        <v>113</v>
      </c>
      <c r="E7" s="976" t="s">
        <v>114</v>
      </c>
      <c r="F7" s="921"/>
      <c r="G7" s="1032" t="s">
        <v>115</v>
      </c>
      <c r="H7" s="1029" t="s">
        <v>116</v>
      </c>
      <c r="I7" s="1030"/>
      <c r="J7" s="975" t="s">
        <v>117</v>
      </c>
      <c r="K7" s="979" t="s">
        <v>118</v>
      </c>
    </row>
    <row r="8" spans="1:11" ht="14.25">
      <c r="A8" s="908"/>
      <c r="B8" s="919"/>
      <c r="C8" s="919"/>
      <c r="D8" s="919"/>
      <c r="E8" s="228" t="s">
        <v>119</v>
      </c>
      <c r="F8" s="228" t="s">
        <v>120</v>
      </c>
      <c r="G8" s="1033"/>
      <c r="H8" s="696" t="s">
        <v>119</v>
      </c>
      <c r="I8" s="696" t="s">
        <v>120</v>
      </c>
      <c r="J8" s="919"/>
      <c r="K8" s="908"/>
    </row>
    <row r="9" spans="1:11">
      <c r="A9" s="67" t="s">
        <v>314</v>
      </c>
      <c r="B9" s="160"/>
      <c r="C9" s="160"/>
      <c r="D9" s="160"/>
      <c r="E9" s="160"/>
      <c r="F9" s="160"/>
      <c r="G9" s="697"/>
      <c r="H9" s="697"/>
      <c r="I9" s="697"/>
      <c r="J9" s="386"/>
      <c r="K9" s="274">
        <f>K10</f>
        <v>0</v>
      </c>
    </row>
    <row r="10" spans="1:11">
      <c r="A10" s="73"/>
      <c r="B10" s="141"/>
      <c r="C10" s="141"/>
      <c r="D10" s="141"/>
      <c r="E10" s="141"/>
      <c r="F10" s="141"/>
      <c r="G10" s="698"/>
      <c r="H10" s="698"/>
      <c r="I10" s="698"/>
      <c r="J10" s="141"/>
      <c r="K10" s="124"/>
    </row>
    <row r="11" spans="1:11">
      <c r="A11" s="67" t="s">
        <v>316</v>
      </c>
      <c r="B11" s="160"/>
      <c r="C11" s="160"/>
      <c r="D11" s="160"/>
      <c r="E11" s="160"/>
      <c r="F11" s="160"/>
      <c r="G11" s="697"/>
      <c r="H11" s="697"/>
      <c r="I11" s="697"/>
      <c r="J11" s="386"/>
      <c r="K11" s="274">
        <f>SUM(K12:K15)</f>
        <v>750000</v>
      </c>
    </row>
    <row r="12" spans="1:11">
      <c r="A12" s="73" t="s">
        <v>1549</v>
      </c>
      <c r="B12" s="141" t="s">
        <v>1550</v>
      </c>
      <c r="C12" s="166" t="s">
        <v>184</v>
      </c>
      <c r="D12" s="142">
        <v>0.02</v>
      </c>
      <c r="E12" s="142">
        <v>0.02</v>
      </c>
      <c r="F12" s="142">
        <v>0.03</v>
      </c>
      <c r="G12" s="698">
        <v>0</v>
      </c>
      <c r="H12" s="698">
        <v>0</v>
      </c>
      <c r="I12" s="698">
        <v>0</v>
      </c>
      <c r="J12" s="141" t="s">
        <v>1551</v>
      </c>
      <c r="K12" s="122">
        <v>172000</v>
      </c>
    </row>
    <row r="13" spans="1:11">
      <c r="A13" s="73" t="s">
        <v>1552</v>
      </c>
      <c r="B13" s="141" t="s">
        <v>318</v>
      </c>
      <c r="C13" s="166" t="s">
        <v>184</v>
      </c>
      <c r="D13" s="142">
        <v>0.01</v>
      </c>
      <c r="E13" s="141" t="s">
        <v>1553</v>
      </c>
      <c r="F13" s="141" t="s">
        <v>1553</v>
      </c>
      <c r="G13" s="698">
        <v>0</v>
      </c>
      <c r="H13" s="698">
        <v>80</v>
      </c>
      <c r="I13" s="698">
        <v>0</v>
      </c>
      <c r="J13" s="141" t="s">
        <v>1551</v>
      </c>
      <c r="K13" s="122">
        <v>200000</v>
      </c>
    </row>
    <row r="14" spans="1:11">
      <c r="A14" s="73" t="s">
        <v>1554</v>
      </c>
      <c r="B14" s="141" t="s">
        <v>467</v>
      </c>
      <c r="C14" s="166" t="s">
        <v>184</v>
      </c>
      <c r="D14" s="141">
        <v>0</v>
      </c>
      <c r="E14" s="141" t="s">
        <v>1553</v>
      </c>
      <c r="F14" s="141" t="s">
        <v>1553</v>
      </c>
      <c r="G14" s="698">
        <v>100</v>
      </c>
      <c r="H14" s="698">
        <v>0</v>
      </c>
      <c r="I14" s="698">
        <v>0</v>
      </c>
      <c r="J14" s="141" t="s">
        <v>1551</v>
      </c>
      <c r="K14" s="122">
        <v>258000</v>
      </c>
    </row>
    <row r="15" spans="1:11">
      <c r="A15" s="73" t="s">
        <v>1555</v>
      </c>
      <c r="B15" s="141" t="s">
        <v>467</v>
      </c>
      <c r="C15" s="166" t="s">
        <v>184</v>
      </c>
      <c r="D15" s="141">
        <v>0</v>
      </c>
      <c r="E15" s="141" t="s">
        <v>1553</v>
      </c>
      <c r="F15" s="141" t="s">
        <v>1553</v>
      </c>
      <c r="G15" s="698">
        <v>200</v>
      </c>
      <c r="H15" s="698">
        <v>0</v>
      </c>
      <c r="I15" s="698">
        <v>0</v>
      </c>
      <c r="J15" s="141" t="s">
        <v>1551</v>
      </c>
      <c r="K15" s="275">
        <v>120000</v>
      </c>
    </row>
    <row r="16" spans="1:11" ht="18.75" customHeight="1">
      <c r="A16" s="73"/>
      <c r="B16" s="141"/>
      <c r="C16" s="141"/>
      <c r="D16" s="141"/>
      <c r="E16" s="141"/>
      <c r="F16" s="141"/>
      <c r="G16" s="698"/>
      <c r="H16" s="698"/>
      <c r="I16" s="698"/>
      <c r="J16" s="141"/>
      <c r="K16" s="122"/>
    </row>
    <row r="17" spans="1:11" ht="18.75" customHeight="1">
      <c r="A17" s="67" t="s">
        <v>330</v>
      </c>
      <c r="B17" s="160"/>
      <c r="C17" s="160"/>
      <c r="D17" s="160"/>
      <c r="E17" s="160"/>
      <c r="F17" s="160"/>
      <c r="G17" s="697"/>
      <c r="H17" s="697"/>
      <c r="I17" s="697"/>
      <c r="J17" s="386"/>
      <c r="K17" s="274">
        <f>K18</f>
        <v>0</v>
      </c>
    </row>
    <row r="18" spans="1:11">
      <c r="A18" s="73"/>
      <c r="B18" s="141"/>
      <c r="C18" s="141"/>
      <c r="D18" s="141"/>
      <c r="E18" s="141"/>
      <c r="F18" s="141"/>
      <c r="G18" s="698"/>
      <c r="H18" s="698"/>
      <c r="I18" s="698"/>
      <c r="J18" s="141"/>
      <c r="K18" s="124"/>
    </row>
    <row r="19" spans="1:11">
      <c r="A19" s="67" t="s">
        <v>331</v>
      </c>
      <c r="B19" s="160"/>
      <c r="C19" s="160"/>
      <c r="D19" s="160"/>
      <c r="E19" s="160"/>
      <c r="F19" s="160"/>
      <c r="G19" s="697"/>
      <c r="H19" s="697"/>
      <c r="I19" s="697"/>
      <c r="J19" s="386"/>
      <c r="K19" s="274">
        <f>SUM(K20:K21)</f>
        <v>140000</v>
      </c>
    </row>
    <row r="20" spans="1:11">
      <c r="A20" s="73" t="s">
        <v>1556</v>
      </c>
      <c r="B20" s="141" t="s">
        <v>1557</v>
      </c>
      <c r="C20" s="141" t="s">
        <v>485</v>
      </c>
      <c r="D20" s="141"/>
      <c r="E20" s="141"/>
      <c r="F20" s="141"/>
      <c r="G20" s="698"/>
      <c r="H20" s="698">
        <v>300</v>
      </c>
      <c r="I20" s="698">
        <v>650</v>
      </c>
      <c r="J20" s="141" t="s">
        <v>1551</v>
      </c>
      <c r="K20" s="122">
        <v>100000</v>
      </c>
    </row>
    <row r="21" spans="1:11" ht="15.75" customHeight="1">
      <c r="A21" s="73" t="s">
        <v>1558</v>
      </c>
      <c r="B21" s="141" t="s">
        <v>1557</v>
      </c>
      <c r="C21" s="141" t="s">
        <v>485</v>
      </c>
      <c r="D21" s="141"/>
      <c r="E21" s="141"/>
      <c r="F21" s="141"/>
      <c r="G21" s="698"/>
      <c r="H21" s="698"/>
      <c r="I21" s="698"/>
      <c r="J21" s="141" t="s">
        <v>1551</v>
      </c>
      <c r="K21" s="122">
        <v>40000</v>
      </c>
    </row>
    <row r="22" spans="1:11" ht="15.75" customHeight="1">
      <c r="A22" s="73" t="s">
        <v>1559</v>
      </c>
      <c r="B22" s="141"/>
      <c r="C22" s="141"/>
      <c r="D22" s="141"/>
      <c r="E22" s="141"/>
      <c r="F22" s="141"/>
      <c r="G22" s="698"/>
      <c r="H22" s="698">
        <v>40</v>
      </c>
      <c r="I22" s="698"/>
      <c r="J22" s="141"/>
      <c r="K22" s="122"/>
    </row>
    <row r="23" spans="1:11" ht="15.75" customHeight="1">
      <c r="A23" s="73" t="s">
        <v>1560</v>
      </c>
      <c r="B23" s="141"/>
      <c r="C23" s="141"/>
      <c r="D23" s="141"/>
      <c r="E23" s="141"/>
      <c r="F23" s="141"/>
      <c r="G23" s="698"/>
      <c r="H23" s="698">
        <v>50</v>
      </c>
      <c r="I23" s="698"/>
      <c r="J23" s="141"/>
      <c r="K23" s="122"/>
    </row>
    <row r="24" spans="1:11" ht="15.75" customHeight="1">
      <c r="A24" s="67" t="s">
        <v>345</v>
      </c>
      <c r="B24" s="160"/>
      <c r="C24" s="160"/>
      <c r="D24" s="160"/>
      <c r="E24" s="160"/>
      <c r="F24" s="160"/>
      <c r="G24" s="697"/>
      <c r="H24" s="697"/>
      <c r="I24" s="697"/>
      <c r="J24" s="386"/>
      <c r="K24" s="274">
        <f>SUM(K25:K27)</f>
        <v>200000</v>
      </c>
    </row>
    <row r="25" spans="1:11" ht="15.75" customHeight="1">
      <c r="A25" s="73" t="s">
        <v>1561</v>
      </c>
      <c r="B25" s="141" t="s">
        <v>1562</v>
      </c>
      <c r="C25" s="141" t="s">
        <v>485</v>
      </c>
      <c r="D25" s="141"/>
      <c r="E25" s="141"/>
      <c r="F25" s="141"/>
      <c r="G25" s="698"/>
      <c r="H25" s="698"/>
      <c r="I25" s="698"/>
      <c r="J25" s="141" t="s">
        <v>1551</v>
      </c>
      <c r="K25" s="122">
        <v>20000</v>
      </c>
    </row>
    <row r="26" spans="1:11" ht="15.75" customHeight="1">
      <c r="A26" s="73" t="s">
        <v>1563</v>
      </c>
      <c r="B26" s="141" t="s">
        <v>467</v>
      </c>
      <c r="C26" s="141" t="s">
        <v>485</v>
      </c>
      <c r="D26" s="141"/>
      <c r="E26" s="141"/>
      <c r="F26" s="141"/>
      <c r="G26" s="698">
        <v>600</v>
      </c>
      <c r="H26" s="698"/>
      <c r="I26" s="698"/>
      <c r="J26" s="141" t="s">
        <v>1551</v>
      </c>
      <c r="K26" s="122">
        <v>80000</v>
      </c>
    </row>
    <row r="27" spans="1:11" ht="15.75" customHeight="1">
      <c r="A27" s="73" t="s">
        <v>1564</v>
      </c>
      <c r="B27" s="141" t="s">
        <v>467</v>
      </c>
      <c r="C27" s="141"/>
      <c r="D27" s="141"/>
      <c r="E27" s="141"/>
      <c r="F27" s="141"/>
      <c r="G27" s="698">
        <v>2000</v>
      </c>
      <c r="H27" s="699"/>
      <c r="I27" s="698"/>
      <c r="J27" s="141" t="s">
        <v>1551</v>
      </c>
      <c r="K27" s="122">
        <v>100000</v>
      </c>
    </row>
    <row r="28" spans="1:11" ht="15.75" customHeight="1">
      <c r="A28" s="73"/>
      <c r="B28" s="141"/>
      <c r="C28" s="141"/>
      <c r="D28" s="141"/>
      <c r="E28" s="141"/>
      <c r="F28" s="141"/>
      <c r="G28" s="698"/>
      <c r="H28" s="698"/>
      <c r="I28" s="698"/>
      <c r="J28" s="141"/>
      <c r="K28" s="124"/>
    </row>
    <row r="29" spans="1:11" ht="15.75" customHeight="1">
      <c r="A29" s="67" t="s">
        <v>346</v>
      </c>
      <c r="B29" s="160"/>
      <c r="C29" s="160"/>
      <c r="D29" s="160"/>
      <c r="E29" s="160"/>
      <c r="F29" s="160"/>
      <c r="G29" s="697"/>
      <c r="H29" s="697"/>
      <c r="I29" s="697"/>
      <c r="J29" s="386"/>
      <c r="K29" s="274">
        <f>K30</f>
        <v>0</v>
      </c>
    </row>
    <row r="30" spans="1:11" ht="15.75" customHeight="1">
      <c r="A30" s="73"/>
      <c r="B30" s="141"/>
      <c r="C30" s="141"/>
      <c r="D30" s="141"/>
      <c r="E30" s="141"/>
      <c r="F30" s="141"/>
      <c r="G30" s="698"/>
      <c r="H30" s="698"/>
      <c r="I30" s="698"/>
      <c r="J30" s="141"/>
      <c r="K30" s="124"/>
    </row>
    <row r="31" spans="1:11" ht="15.75" customHeight="1">
      <c r="A31" s="67" t="s">
        <v>351</v>
      </c>
      <c r="B31" s="160"/>
      <c r="C31" s="160"/>
      <c r="D31" s="160"/>
      <c r="E31" s="160"/>
      <c r="F31" s="160"/>
      <c r="G31" s="697"/>
      <c r="H31" s="697"/>
      <c r="I31" s="697"/>
      <c r="J31" s="386"/>
      <c r="K31" s="274">
        <f>K32</f>
        <v>0</v>
      </c>
    </row>
    <row r="32" spans="1:11" ht="15.75" customHeight="1">
      <c r="A32" s="73"/>
      <c r="B32" s="141"/>
      <c r="C32" s="141"/>
      <c r="D32" s="141"/>
      <c r="E32" s="141"/>
      <c r="F32" s="141"/>
      <c r="G32" s="698"/>
      <c r="H32" s="698"/>
      <c r="I32" s="698"/>
      <c r="J32" s="141"/>
      <c r="K32" s="124"/>
    </row>
    <row r="33" spans="1:11" ht="15.75" customHeight="1">
      <c r="A33" s="67" t="s">
        <v>352</v>
      </c>
      <c r="B33" s="160"/>
      <c r="C33" s="160"/>
      <c r="D33" s="160"/>
      <c r="E33" s="160"/>
      <c r="F33" s="160"/>
      <c r="G33" s="697"/>
      <c r="H33" s="697"/>
      <c r="I33" s="697"/>
      <c r="J33" s="386"/>
      <c r="K33" s="274"/>
    </row>
    <row r="34" spans="1:11" ht="15.75" customHeight="1">
      <c r="A34" s="73"/>
      <c r="B34" s="141"/>
      <c r="C34" s="141"/>
      <c r="D34" s="141"/>
      <c r="E34" s="141"/>
      <c r="F34" s="141"/>
      <c r="G34" s="698"/>
      <c r="H34" s="698"/>
      <c r="I34" s="698"/>
      <c r="J34" s="141"/>
      <c r="K34" s="124"/>
    </row>
    <row r="35" spans="1:11" ht="15.75" customHeight="1">
      <c r="A35" s="702" t="s">
        <v>514</v>
      </c>
      <c r="B35" s="244"/>
      <c r="C35" s="244"/>
      <c r="D35" s="245"/>
      <c r="E35" s="245"/>
      <c r="F35" s="245"/>
      <c r="G35" s="700"/>
      <c r="H35" s="700"/>
      <c r="I35" s="700"/>
      <c r="J35" s="244"/>
      <c r="K35" s="246">
        <f>K33+K31+K29+K24+K19+K11+K9</f>
        <v>1090000</v>
      </c>
    </row>
    <row r="36" spans="1:11" ht="15.75" customHeight="1">
      <c r="K36" s="203"/>
    </row>
    <row r="37" spans="1:11" ht="15.75" customHeight="1">
      <c r="K37" s="203"/>
    </row>
    <row r="38" spans="1:11" ht="15.75" customHeight="1">
      <c r="K38" s="203"/>
    </row>
    <row r="39" spans="1:11" ht="15.75" customHeight="1">
      <c r="K39" s="203"/>
    </row>
    <row r="40" spans="1:11" ht="15.75" customHeight="1">
      <c r="K40" s="203"/>
    </row>
    <row r="41" spans="1:11" ht="15.75" customHeight="1">
      <c r="K41" s="203"/>
    </row>
    <row r="42" spans="1:11" ht="15.75" customHeight="1">
      <c r="K42" s="203"/>
    </row>
    <row r="43" spans="1:11" ht="15.75" customHeight="1">
      <c r="K43" s="203"/>
    </row>
    <row r="44" spans="1:11" ht="15.75" customHeight="1">
      <c r="K44" s="203"/>
    </row>
    <row r="45" spans="1:11" ht="15.75" customHeight="1">
      <c r="K45" s="203"/>
    </row>
    <row r="46" spans="1:11" ht="15.75" customHeight="1">
      <c r="K46" s="203"/>
    </row>
    <row r="47" spans="1:11" ht="15.75" customHeight="1">
      <c r="K47" s="203"/>
    </row>
    <row r="48" spans="1:11" ht="15.75" customHeight="1">
      <c r="K48" s="203"/>
    </row>
    <row r="49" spans="11:11" ht="15.75" customHeight="1">
      <c r="K49" s="203"/>
    </row>
    <row r="50" spans="11:11" ht="15.75" customHeight="1">
      <c r="K50" s="203"/>
    </row>
    <row r="51" spans="11:11" ht="15.75" customHeight="1">
      <c r="K51" s="203"/>
    </row>
    <row r="52" spans="11:11" ht="15.75" customHeight="1">
      <c r="K52" s="203"/>
    </row>
    <row r="53" spans="11:11" ht="15.75" customHeight="1">
      <c r="K53" s="203"/>
    </row>
    <row r="54" spans="11:11" ht="15.75" customHeight="1">
      <c r="K54" s="203"/>
    </row>
    <row r="55" spans="11:11" ht="15.75" customHeight="1">
      <c r="K55" s="203"/>
    </row>
    <row r="56" spans="11:11" ht="15.75" customHeight="1">
      <c r="K56" s="203"/>
    </row>
    <row r="57" spans="11:11" ht="15.75" customHeight="1">
      <c r="K57" s="203"/>
    </row>
    <row r="58" spans="11:11" ht="15.75" customHeight="1">
      <c r="K58" s="203"/>
    </row>
    <row r="59" spans="11:11" ht="15.75" customHeight="1">
      <c r="K59" s="203"/>
    </row>
    <row r="60" spans="11:11" ht="15.75" customHeight="1">
      <c r="K60" s="203"/>
    </row>
    <row r="61" spans="11:11" ht="15.75" customHeight="1">
      <c r="K61" s="203"/>
    </row>
    <row r="62" spans="11:11" ht="15.75" customHeight="1">
      <c r="K62" s="203"/>
    </row>
    <row r="63" spans="11:11" ht="15.75" customHeight="1">
      <c r="K63" s="203"/>
    </row>
    <row r="64" spans="11:11" ht="15.75" customHeight="1">
      <c r="K64" s="203"/>
    </row>
    <row r="65" spans="11:11" ht="15.75" customHeight="1">
      <c r="K65" s="203"/>
    </row>
    <row r="66" spans="11:11" ht="15.75" customHeight="1">
      <c r="K66" s="203"/>
    </row>
    <row r="67" spans="11:11" ht="15.75" customHeight="1">
      <c r="K67" s="203"/>
    </row>
    <row r="68" spans="11:11" ht="15.75" customHeight="1">
      <c r="K68" s="203"/>
    </row>
    <row r="69" spans="11:11" ht="15.75" customHeight="1">
      <c r="K69" s="203"/>
    </row>
    <row r="70" spans="11:11" ht="15.75" customHeight="1">
      <c r="K70" s="203"/>
    </row>
    <row r="71" spans="11:11" ht="15.75" customHeight="1">
      <c r="K71" s="203"/>
    </row>
    <row r="72" spans="11:11" ht="15.75" customHeight="1">
      <c r="K72" s="203"/>
    </row>
    <row r="73" spans="11:11" ht="15.75" customHeight="1">
      <c r="K73" s="203"/>
    </row>
    <row r="74" spans="11:11" ht="15.75" customHeight="1">
      <c r="K74" s="203"/>
    </row>
    <row r="75" spans="11:11" ht="15.75" customHeight="1">
      <c r="K75" s="203"/>
    </row>
    <row r="76" spans="11:11" ht="15.75" customHeight="1">
      <c r="K76" s="203"/>
    </row>
    <row r="77" spans="11:11" ht="15.75" customHeight="1">
      <c r="K77" s="203"/>
    </row>
    <row r="78" spans="11:11" ht="15.75" customHeight="1">
      <c r="K78" s="203"/>
    </row>
    <row r="79" spans="11:11" ht="15.75" customHeight="1">
      <c r="K79" s="203"/>
    </row>
    <row r="80" spans="11:11" ht="15.75" customHeight="1">
      <c r="K80" s="203"/>
    </row>
    <row r="81" spans="11:11" ht="15.75" customHeight="1">
      <c r="K81" s="203"/>
    </row>
    <row r="82" spans="11:11" ht="15.75" customHeight="1">
      <c r="K82" s="203"/>
    </row>
    <row r="83" spans="11:11" ht="15.75" customHeight="1">
      <c r="K83" s="203"/>
    </row>
    <row r="84" spans="11:11" ht="15.75" customHeight="1">
      <c r="K84" s="203"/>
    </row>
    <row r="85" spans="11:11" ht="15.75" customHeight="1">
      <c r="K85" s="203"/>
    </row>
    <row r="86" spans="11:11" ht="15.75" customHeight="1">
      <c r="K86" s="203"/>
    </row>
    <row r="87" spans="11:11" ht="15.75" customHeight="1">
      <c r="K87" s="203"/>
    </row>
    <row r="88" spans="11:11" ht="15.75" customHeight="1">
      <c r="K88" s="203"/>
    </row>
    <row r="89" spans="11:11" ht="15.75" customHeight="1">
      <c r="K89" s="203"/>
    </row>
    <row r="90" spans="11:11" ht="15.75" customHeight="1">
      <c r="K90" s="203"/>
    </row>
    <row r="91" spans="11:11" ht="15.75" customHeight="1">
      <c r="K91" s="203"/>
    </row>
    <row r="92" spans="11:11" ht="15.75" customHeight="1">
      <c r="K92" s="203"/>
    </row>
    <row r="93" spans="11:11" ht="15.75" customHeight="1">
      <c r="K93" s="203"/>
    </row>
    <row r="94" spans="11:11" ht="15.75" customHeight="1">
      <c r="K94" s="203"/>
    </row>
    <row r="95" spans="11:11" ht="15.75" customHeight="1">
      <c r="K95" s="203"/>
    </row>
    <row r="96" spans="11:11" ht="15.75" customHeight="1">
      <c r="K96" s="203"/>
    </row>
    <row r="97" spans="11:11" ht="15.75" customHeight="1">
      <c r="K97" s="203"/>
    </row>
    <row r="98" spans="11:11" ht="15.75" customHeight="1">
      <c r="K98" s="203"/>
    </row>
    <row r="99" spans="11:11" ht="15.75" customHeight="1">
      <c r="K99" s="203"/>
    </row>
    <row r="100" spans="11:11" ht="15.75" customHeight="1">
      <c r="K100" s="203"/>
    </row>
    <row r="101" spans="11:11" ht="15.75" customHeight="1">
      <c r="K101" s="203"/>
    </row>
    <row r="102" spans="11:11" ht="15.75" customHeight="1">
      <c r="K102" s="203"/>
    </row>
    <row r="103" spans="11:11" ht="15.75" customHeight="1">
      <c r="K103" s="203"/>
    </row>
    <row r="104" spans="11:11" ht="15.75" customHeight="1">
      <c r="K104" s="203"/>
    </row>
    <row r="105" spans="11:11" ht="15.75" customHeight="1">
      <c r="K105" s="203"/>
    </row>
    <row r="106" spans="11:11" ht="15.75" customHeight="1">
      <c r="K106" s="203"/>
    </row>
    <row r="107" spans="11:11" ht="15.75" customHeight="1">
      <c r="K107" s="203"/>
    </row>
    <row r="108" spans="11:11" ht="15.75" customHeight="1">
      <c r="K108" s="203"/>
    </row>
    <row r="109" spans="11:11" ht="15.75" customHeight="1">
      <c r="K109" s="203"/>
    </row>
    <row r="110" spans="11:11" ht="15.75" customHeight="1">
      <c r="K110" s="203"/>
    </row>
    <row r="111" spans="11:11" ht="15.75" customHeight="1">
      <c r="K111" s="203"/>
    </row>
    <row r="112" spans="11:11" ht="15.75" customHeight="1">
      <c r="K112" s="203"/>
    </row>
    <row r="113" spans="11:11" ht="15.75" customHeight="1">
      <c r="K113" s="203"/>
    </row>
    <row r="114" spans="11:11" ht="15.75" customHeight="1">
      <c r="K114" s="203"/>
    </row>
    <row r="115" spans="11:11" ht="15.75" customHeight="1">
      <c r="K115" s="203"/>
    </row>
    <row r="116" spans="11:11" ht="15.75" customHeight="1">
      <c r="K116" s="203"/>
    </row>
    <row r="117" spans="11:11" ht="15.75" customHeight="1">
      <c r="K117" s="203"/>
    </row>
    <row r="118" spans="11:11" ht="15.75" customHeight="1">
      <c r="K118" s="203"/>
    </row>
    <row r="119" spans="11:11" ht="15.75" customHeight="1">
      <c r="K119" s="203"/>
    </row>
    <row r="120" spans="11:11" ht="15.75" customHeight="1">
      <c r="K120" s="203"/>
    </row>
    <row r="121" spans="11:11" ht="15.75" customHeight="1">
      <c r="K121" s="203"/>
    </row>
    <row r="122" spans="11:11" ht="15.75" customHeight="1">
      <c r="K122" s="203"/>
    </row>
    <row r="123" spans="11:11" ht="15.75" customHeight="1">
      <c r="K123" s="203"/>
    </row>
    <row r="124" spans="11:11" ht="15.75" customHeight="1">
      <c r="K124" s="203"/>
    </row>
    <row r="125" spans="11:11" ht="15.75" customHeight="1">
      <c r="K125" s="203"/>
    </row>
    <row r="126" spans="11:11" ht="15.75" customHeight="1">
      <c r="K126" s="203"/>
    </row>
    <row r="127" spans="11:11" ht="15.75" customHeight="1">
      <c r="K127" s="203"/>
    </row>
    <row r="128" spans="11:11" ht="15.75" customHeight="1">
      <c r="K128" s="203"/>
    </row>
    <row r="129" spans="11:11" ht="15.75" customHeight="1">
      <c r="K129" s="203"/>
    </row>
    <row r="130" spans="11:11" ht="15.75" customHeight="1">
      <c r="K130" s="203"/>
    </row>
    <row r="131" spans="11:11" ht="15.75" customHeight="1">
      <c r="K131" s="203"/>
    </row>
    <row r="132" spans="11:11" ht="15.75" customHeight="1">
      <c r="K132" s="203"/>
    </row>
    <row r="133" spans="11:11" ht="15.75" customHeight="1">
      <c r="K133" s="203"/>
    </row>
    <row r="134" spans="11:11" ht="15.75" customHeight="1">
      <c r="K134" s="203"/>
    </row>
    <row r="135" spans="11:11" ht="15.75" customHeight="1">
      <c r="K135" s="203"/>
    </row>
    <row r="136" spans="11:11" ht="15.75" customHeight="1">
      <c r="K136" s="203"/>
    </row>
    <row r="137" spans="11:11" ht="15.75" customHeight="1">
      <c r="K137" s="203"/>
    </row>
    <row r="138" spans="11:11" ht="15.75" customHeight="1">
      <c r="K138" s="203"/>
    </row>
    <row r="139" spans="11:11" ht="15.75" customHeight="1">
      <c r="K139" s="203"/>
    </row>
    <row r="140" spans="11:11" ht="15.75" customHeight="1">
      <c r="K140" s="203"/>
    </row>
    <row r="141" spans="11:11" ht="15.75" customHeight="1">
      <c r="K141" s="203"/>
    </row>
    <row r="142" spans="11:11" ht="15.75" customHeight="1">
      <c r="K142" s="203"/>
    </row>
    <row r="143" spans="11:11" ht="15.75" customHeight="1">
      <c r="K143" s="203"/>
    </row>
    <row r="144" spans="11:11" ht="15.75" customHeight="1">
      <c r="K144" s="203"/>
    </row>
    <row r="145" spans="11:11" ht="15.75" customHeight="1">
      <c r="K145" s="203"/>
    </row>
    <row r="146" spans="11:11" ht="15.75" customHeight="1">
      <c r="K146" s="203"/>
    </row>
    <row r="147" spans="11:11" ht="15.75" customHeight="1">
      <c r="K147" s="203"/>
    </row>
    <row r="148" spans="11:11" ht="15.75" customHeight="1">
      <c r="K148" s="203"/>
    </row>
    <row r="149" spans="11:11" ht="15.75" customHeight="1">
      <c r="K149" s="203"/>
    </row>
    <row r="150" spans="11:11" ht="15.75" customHeight="1">
      <c r="K150" s="203"/>
    </row>
    <row r="151" spans="11:11" ht="15.75" customHeight="1">
      <c r="K151" s="203"/>
    </row>
    <row r="152" spans="11:11" ht="15.75" customHeight="1">
      <c r="K152" s="203"/>
    </row>
    <row r="153" spans="11:11" ht="15.75" customHeight="1">
      <c r="K153" s="203"/>
    </row>
    <row r="154" spans="11:11" ht="15.75" customHeight="1">
      <c r="K154" s="203"/>
    </row>
    <row r="155" spans="11:11" ht="15.75" customHeight="1">
      <c r="K155" s="203"/>
    </row>
    <row r="156" spans="11:11" ht="15.75" customHeight="1">
      <c r="K156" s="203"/>
    </row>
    <row r="157" spans="11:11" ht="15.75" customHeight="1">
      <c r="K157" s="203"/>
    </row>
    <row r="158" spans="11:11" ht="15.75" customHeight="1">
      <c r="K158" s="203"/>
    </row>
    <row r="159" spans="11:11" ht="15.75" customHeight="1">
      <c r="K159" s="203"/>
    </row>
    <row r="160" spans="11:11" ht="15.75" customHeight="1">
      <c r="K160" s="203"/>
    </row>
    <row r="161" spans="11:11" ht="15.75" customHeight="1">
      <c r="K161" s="203"/>
    </row>
    <row r="162" spans="11:11" ht="15.75" customHeight="1">
      <c r="K162" s="203"/>
    </row>
    <row r="163" spans="11:11" ht="15.75" customHeight="1">
      <c r="K163" s="203"/>
    </row>
    <row r="164" spans="11:11" ht="15.75" customHeight="1">
      <c r="K164" s="203"/>
    </row>
    <row r="165" spans="11:11" ht="15.75" customHeight="1">
      <c r="K165" s="203"/>
    </row>
    <row r="166" spans="11:11" ht="15.75" customHeight="1">
      <c r="K166" s="203"/>
    </row>
    <row r="167" spans="11:11" ht="15.75" customHeight="1">
      <c r="K167" s="203"/>
    </row>
    <row r="168" spans="11:11" ht="15.75" customHeight="1">
      <c r="K168" s="203"/>
    </row>
    <row r="169" spans="11:11" ht="15.75" customHeight="1">
      <c r="K169" s="203"/>
    </row>
    <row r="170" spans="11:11" ht="15.75" customHeight="1">
      <c r="K170" s="203"/>
    </row>
    <row r="171" spans="11:11" ht="15.75" customHeight="1">
      <c r="K171" s="203"/>
    </row>
    <row r="172" spans="11:11" ht="15.75" customHeight="1">
      <c r="K172" s="203"/>
    </row>
    <row r="173" spans="11:11" ht="15.75" customHeight="1">
      <c r="K173" s="203"/>
    </row>
    <row r="174" spans="11:11" ht="15.75" customHeight="1">
      <c r="K174" s="203"/>
    </row>
    <row r="175" spans="11:11" ht="15.75" customHeight="1">
      <c r="K175" s="203"/>
    </row>
    <row r="176" spans="11:11" ht="15.75" customHeight="1">
      <c r="K176" s="203"/>
    </row>
    <row r="177" spans="11:11" ht="15.75" customHeight="1">
      <c r="K177" s="203"/>
    </row>
    <row r="178" spans="11:11" ht="15.75" customHeight="1">
      <c r="K178" s="203"/>
    </row>
    <row r="179" spans="11:11" ht="15.75" customHeight="1">
      <c r="K179" s="203"/>
    </row>
    <row r="180" spans="11:11" ht="15.75" customHeight="1">
      <c r="K180" s="203"/>
    </row>
    <row r="181" spans="11:11" ht="15.75" customHeight="1">
      <c r="K181" s="203"/>
    </row>
    <row r="182" spans="11:11" ht="15.75" customHeight="1">
      <c r="K182" s="203"/>
    </row>
    <row r="183" spans="11:11" ht="15.75" customHeight="1">
      <c r="K183" s="203"/>
    </row>
    <row r="184" spans="11:11" ht="15.75" customHeight="1">
      <c r="K184" s="203"/>
    </row>
    <row r="185" spans="11:11" ht="15.75" customHeight="1">
      <c r="K185" s="203"/>
    </row>
    <row r="186" spans="11:11" ht="15.75" customHeight="1">
      <c r="K186" s="203"/>
    </row>
    <row r="187" spans="11:11" ht="15.75" customHeight="1">
      <c r="K187" s="203"/>
    </row>
    <row r="188" spans="11:11" ht="15.75" customHeight="1">
      <c r="K188" s="203"/>
    </row>
    <row r="189" spans="11:11" ht="15.75" customHeight="1">
      <c r="K189" s="203"/>
    </row>
    <row r="190" spans="11:11" ht="15.75" customHeight="1">
      <c r="K190" s="203"/>
    </row>
    <row r="191" spans="11:11" ht="15.75" customHeight="1">
      <c r="K191" s="203"/>
    </row>
    <row r="192" spans="11:11" ht="15.75" customHeight="1">
      <c r="K192" s="203"/>
    </row>
    <row r="193" spans="11:11" ht="15.75" customHeight="1">
      <c r="K193" s="203"/>
    </row>
    <row r="194" spans="11:11" ht="15.75" customHeight="1">
      <c r="K194" s="203"/>
    </row>
    <row r="195" spans="11:11" ht="15.75" customHeight="1">
      <c r="K195" s="203"/>
    </row>
    <row r="196" spans="11:11" ht="15.75" customHeight="1">
      <c r="K196" s="203"/>
    </row>
    <row r="197" spans="11:11" ht="15.75" customHeight="1">
      <c r="K197" s="203"/>
    </row>
    <row r="198" spans="11:11" ht="15.75" customHeight="1">
      <c r="K198" s="203"/>
    </row>
    <row r="199" spans="11:11" ht="15.75" customHeight="1">
      <c r="K199" s="203"/>
    </row>
    <row r="200" spans="11:11" ht="15.75" customHeight="1">
      <c r="K200" s="203"/>
    </row>
    <row r="201" spans="11:11" ht="15.75" customHeight="1">
      <c r="K201" s="203"/>
    </row>
    <row r="202" spans="11:11" ht="15.75" customHeight="1">
      <c r="K202" s="203"/>
    </row>
    <row r="203" spans="11:11" ht="15.75" customHeight="1">
      <c r="K203" s="203"/>
    </row>
    <row r="204" spans="11:11" ht="15.75" customHeight="1">
      <c r="K204" s="203"/>
    </row>
    <row r="205" spans="11:11" ht="15.75" customHeight="1">
      <c r="K205" s="203"/>
    </row>
    <row r="206" spans="11:11" ht="15.75" customHeight="1">
      <c r="K206" s="203"/>
    </row>
    <row r="207" spans="11:11" ht="15.75" customHeight="1">
      <c r="K207" s="203"/>
    </row>
    <row r="208" spans="11:11" ht="15.75" customHeight="1">
      <c r="K208" s="203"/>
    </row>
    <row r="209" spans="11:11" ht="15.75" customHeight="1">
      <c r="K209" s="203"/>
    </row>
    <row r="210" spans="11:11" ht="15.75" customHeight="1">
      <c r="K210" s="203"/>
    </row>
    <row r="211" spans="11:11" ht="15.75" customHeight="1">
      <c r="K211" s="203"/>
    </row>
    <row r="212" spans="11:11" ht="15.75" customHeight="1">
      <c r="K212" s="203"/>
    </row>
    <row r="213" spans="11:11" ht="15.75" customHeight="1">
      <c r="K213" s="203"/>
    </row>
    <row r="214" spans="11:11" ht="15.75" customHeight="1">
      <c r="K214" s="203"/>
    </row>
    <row r="215" spans="11:11" ht="15.75" customHeight="1">
      <c r="K215" s="203"/>
    </row>
    <row r="216" spans="11:11" ht="15.75" customHeight="1">
      <c r="K216" s="203"/>
    </row>
    <row r="217" spans="11:11" ht="15.75" customHeight="1">
      <c r="K217" s="203"/>
    </row>
    <row r="218" spans="11:11" ht="15.75" customHeight="1">
      <c r="K218" s="203"/>
    </row>
    <row r="219" spans="11:11" ht="15.75" customHeight="1">
      <c r="K219" s="203"/>
    </row>
    <row r="220" spans="11:11" ht="15.75" customHeight="1">
      <c r="K220" s="203"/>
    </row>
    <row r="221" spans="11:11" ht="15.75" customHeight="1">
      <c r="K221" s="203"/>
    </row>
    <row r="222" spans="11:11" ht="15.75" customHeight="1">
      <c r="K222" s="203"/>
    </row>
    <row r="223" spans="11:11" ht="15.75" customHeight="1">
      <c r="K223" s="203"/>
    </row>
    <row r="224" spans="11:11" ht="15.75" customHeight="1">
      <c r="K224" s="203"/>
    </row>
    <row r="225" spans="11:11" ht="15.75" customHeight="1">
      <c r="K225" s="203"/>
    </row>
    <row r="226" spans="11:11" ht="15.75" customHeight="1">
      <c r="K226" s="203"/>
    </row>
    <row r="227" spans="11:11" ht="15.75" customHeight="1">
      <c r="K227" s="203"/>
    </row>
    <row r="228" spans="11:11" ht="15.75" customHeight="1">
      <c r="K228" s="203"/>
    </row>
    <row r="229" spans="11:11" ht="15.75" customHeight="1">
      <c r="K229" s="203"/>
    </row>
    <row r="230" spans="11:11" ht="15.75" customHeight="1">
      <c r="K230" s="203"/>
    </row>
    <row r="231" spans="11:11" ht="15.75" customHeight="1">
      <c r="K231" s="203"/>
    </row>
    <row r="232" spans="11:11" ht="15.75" customHeight="1">
      <c r="K232" s="203"/>
    </row>
    <row r="233" spans="11:11" ht="15.75" customHeight="1">
      <c r="K233" s="203"/>
    </row>
    <row r="234" spans="11:11" ht="15.75" customHeight="1">
      <c r="K234" s="203"/>
    </row>
    <row r="235" spans="11:11" ht="15.75" customHeight="1">
      <c r="K235" s="203"/>
    </row>
    <row r="236" spans="11:11" ht="15.75" customHeight="1"/>
    <row r="237" spans="11:11" ht="15.75" customHeight="1"/>
    <row r="238" spans="11:11" ht="15.75" customHeight="1"/>
    <row r="239" spans="11:11" ht="15.75" customHeight="1"/>
    <row r="240" spans="11: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showGridLines="0" topLeftCell="C1" workbookViewId="0">
      <selection activeCell="A7" sqref="A7:K9"/>
    </sheetView>
  </sheetViews>
  <sheetFormatPr baseColWidth="10" defaultColWidth="12.625" defaultRowHeight="15" customHeight="1"/>
  <cols>
    <col min="1" max="1" width="44.875" bestFit="1" customWidth="1"/>
    <col min="2" max="2" width="36.5" bestFit="1" customWidth="1"/>
    <col min="3" max="3" width="27.25" bestFit="1" customWidth="1"/>
    <col min="4" max="4" width="15" bestFit="1" customWidth="1"/>
    <col min="5" max="5" width="10.375" customWidth="1"/>
    <col min="6" max="6" width="10.875" customWidth="1"/>
    <col min="7" max="7" width="13.75" bestFit="1" customWidth="1"/>
    <col min="8" max="8" width="9.25" customWidth="1"/>
    <col min="9" max="9" width="9.625" customWidth="1"/>
    <col min="10" max="10" width="26.75" bestFit="1" customWidth="1"/>
    <col min="11" max="11" width="14.375" bestFit="1" customWidth="1"/>
  </cols>
  <sheetData>
    <row r="1" spans="1:11" ht="15.75">
      <c r="A1" s="218"/>
      <c r="B1" s="219"/>
      <c r="C1" s="2"/>
      <c r="D1" s="2"/>
      <c r="E1" s="2"/>
      <c r="F1" s="2"/>
      <c r="G1" s="2"/>
      <c r="H1" s="2"/>
      <c r="I1" s="2"/>
      <c r="J1" s="2"/>
      <c r="K1" s="2"/>
    </row>
    <row r="2" spans="1:11">
      <c r="A2" s="133" t="s">
        <v>100</v>
      </c>
      <c r="B2" s="219"/>
      <c r="C2" s="221"/>
      <c r="D2" s="221"/>
      <c r="E2" s="221"/>
      <c r="F2" s="221"/>
      <c r="G2" s="221"/>
      <c r="H2" s="221"/>
      <c r="I2" s="221"/>
      <c r="J2" s="221"/>
      <c r="K2" s="277" t="s">
        <v>101</v>
      </c>
    </row>
    <row r="3" spans="1:11">
      <c r="A3" s="57" t="s">
        <v>173</v>
      </c>
      <c r="B3" s="219"/>
      <c r="C3" s="221"/>
      <c r="D3" s="221"/>
      <c r="E3" s="221"/>
      <c r="F3" s="221"/>
      <c r="G3" s="221"/>
      <c r="H3" s="221"/>
      <c r="I3" s="221"/>
      <c r="J3" s="221"/>
      <c r="K3" s="221"/>
    </row>
    <row r="4" spans="1:11">
      <c r="A4" s="459" t="s">
        <v>2500</v>
      </c>
      <c r="B4" s="219"/>
      <c r="C4" s="221"/>
      <c r="D4" s="221"/>
      <c r="E4" s="221"/>
      <c r="F4" s="221"/>
      <c r="G4" s="221"/>
      <c r="H4" s="221"/>
      <c r="I4" s="221"/>
      <c r="J4" s="221"/>
      <c r="K4" s="221"/>
    </row>
    <row r="5" spans="1:11">
      <c r="A5" s="224"/>
      <c r="B5" s="219"/>
      <c r="C5" s="221"/>
      <c r="D5" s="221"/>
      <c r="E5" s="221"/>
      <c r="F5" s="221"/>
      <c r="G5" s="221"/>
      <c r="H5" s="221"/>
      <c r="I5" s="221"/>
      <c r="J5" s="221"/>
      <c r="K5" s="221"/>
    </row>
    <row r="6" spans="1:11">
      <c r="A6" s="259" t="s">
        <v>102</v>
      </c>
      <c r="B6" s="259" t="s">
        <v>103</v>
      </c>
      <c r="C6" s="259" t="s">
        <v>104</v>
      </c>
      <c r="D6" s="259"/>
      <c r="E6" s="1009" t="s">
        <v>105</v>
      </c>
      <c r="F6" s="953"/>
      <c r="G6" s="259" t="s">
        <v>106</v>
      </c>
      <c r="H6" s="1009" t="s">
        <v>107</v>
      </c>
      <c r="I6" s="1010"/>
      <c r="J6" s="259" t="s">
        <v>108</v>
      </c>
      <c r="K6" s="259" t="s">
        <v>109</v>
      </c>
    </row>
    <row r="7" spans="1:11" ht="14.25">
      <c r="A7" s="974" t="s">
        <v>110</v>
      </c>
      <c r="B7" s="975" t="s">
        <v>111</v>
      </c>
      <c r="C7" s="975" t="s">
        <v>112</v>
      </c>
      <c r="D7" s="975" t="s">
        <v>113</v>
      </c>
      <c r="E7" s="976" t="s">
        <v>114</v>
      </c>
      <c r="F7" s="915"/>
      <c r="G7" s="975" t="s">
        <v>115</v>
      </c>
      <c r="H7" s="976" t="s">
        <v>116</v>
      </c>
      <c r="I7" s="915"/>
      <c r="J7" s="975" t="s">
        <v>117</v>
      </c>
      <c r="K7" s="1034" t="s">
        <v>118</v>
      </c>
    </row>
    <row r="8" spans="1:11" ht="14.25">
      <c r="A8" s="908"/>
      <c r="B8" s="908"/>
      <c r="C8" s="908"/>
      <c r="D8" s="908"/>
      <c r="E8" s="228" t="s">
        <v>119</v>
      </c>
      <c r="F8" s="228" t="s">
        <v>120</v>
      </c>
      <c r="G8" s="908"/>
      <c r="H8" s="228" t="s">
        <v>119</v>
      </c>
      <c r="I8" s="228" t="s">
        <v>120</v>
      </c>
      <c r="J8" s="908"/>
      <c r="K8" s="908"/>
    </row>
    <row r="9" spans="1:11" ht="15" customHeight="1">
      <c r="A9" s="52" t="s">
        <v>122</v>
      </c>
      <c r="B9" s="68"/>
      <c r="C9" s="68"/>
      <c r="D9" s="107"/>
      <c r="E9" s="107"/>
      <c r="F9" s="107"/>
      <c r="G9" s="68"/>
      <c r="H9" s="68"/>
      <c r="I9" s="68"/>
      <c r="J9" s="68"/>
      <c r="K9" s="105">
        <f>SUM(K10:K13)</f>
        <v>99600000</v>
      </c>
    </row>
    <row r="10" spans="1:11">
      <c r="A10" s="73" t="s">
        <v>1565</v>
      </c>
      <c r="B10" s="75" t="s">
        <v>1566</v>
      </c>
      <c r="C10" s="75" t="s">
        <v>759</v>
      </c>
      <c r="D10" s="85" t="s">
        <v>1567</v>
      </c>
      <c r="E10" s="76" t="s">
        <v>1568</v>
      </c>
      <c r="F10" s="76" t="s">
        <v>1569</v>
      </c>
      <c r="G10" s="75"/>
      <c r="H10" s="75" t="s">
        <v>1570</v>
      </c>
      <c r="I10" s="75" t="s">
        <v>1571</v>
      </c>
      <c r="J10" s="75" t="s">
        <v>1572</v>
      </c>
      <c r="K10" s="83">
        <v>45500000</v>
      </c>
    </row>
    <row r="11" spans="1:11">
      <c r="A11" s="73" t="s">
        <v>1573</v>
      </c>
      <c r="B11" s="75" t="s">
        <v>1574</v>
      </c>
      <c r="C11" s="75" t="s">
        <v>1375</v>
      </c>
      <c r="D11" s="76"/>
      <c r="E11" s="278">
        <v>0.25019999999999998</v>
      </c>
      <c r="F11" s="278">
        <v>0.75060000000000004</v>
      </c>
      <c r="G11" s="75"/>
      <c r="H11" s="77">
        <v>13.2</v>
      </c>
      <c r="I11" s="77">
        <v>206.5</v>
      </c>
      <c r="J11" s="75" t="s">
        <v>1572</v>
      </c>
      <c r="K11" s="83">
        <v>22880000</v>
      </c>
    </row>
    <row r="12" spans="1:11">
      <c r="A12" s="73" t="s">
        <v>1575</v>
      </c>
      <c r="B12" s="75" t="s">
        <v>1576</v>
      </c>
      <c r="C12" s="75" t="s">
        <v>759</v>
      </c>
      <c r="D12" s="76"/>
      <c r="E12" s="76">
        <v>0.12</v>
      </c>
      <c r="F12" s="76">
        <v>0.14000000000000001</v>
      </c>
      <c r="G12" s="75"/>
      <c r="H12" s="75"/>
      <c r="I12" s="75"/>
      <c r="J12" s="75" t="s">
        <v>1572</v>
      </c>
      <c r="K12" s="83">
        <v>18720000</v>
      </c>
    </row>
    <row r="13" spans="1:11">
      <c r="A13" s="73" t="s">
        <v>1577</v>
      </c>
      <c r="B13" s="75" t="s">
        <v>1578</v>
      </c>
      <c r="C13" s="75" t="s">
        <v>1579</v>
      </c>
      <c r="D13" s="76"/>
      <c r="E13" s="76">
        <v>0.05</v>
      </c>
      <c r="F13" s="76">
        <v>0.15</v>
      </c>
      <c r="G13" s="75"/>
      <c r="H13" s="77">
        <v>10</v>
      </c>
      <c r="I13" s="77">
        <v>2385.6999999999998</v>
      </c>
      <c r="J13" s="75" t="s">
        <v>1572</v>
      </c>
      <c r="K13" s="83">
        <v>12500000</v>
      </c>
    </row>
    <row r="14" spans="1:11">
      <c r="A14" s="73"/>
      <c r="B14" s="73"/>
      <c r="C14" s="73"/>
      <c r="D14" s="93"/>
      <c r="E14" s="93"/>
      <c r="F14" s="93"/>
      <c r="G14" s="73"/>
      <c r="H14" s="73"/>
      <c r="I14" s="73"/>
      <c r="J14" s="73"/>
      <c r="K14" s="106"/>
    </row>
    <row r="15" spans="1:11">
      <c r="A15" s="67" t="s">
        <v>130</v>
      </c>
      <c r="B15" s="68"/>
      <c r="C15" s="68"/>
      <c r="D15" s="107"/>
      <c r="E15" s="107"/>
      <c r="F15" s="107"/>
      <c r="G15" s="68"/>
      <c r="H15" s="68"/>
      <c r="I15" s="68"/>
      <c r="J15" s="68"/>
      <c r="K15" s="105">
        <f>SUM(K16:K31)</f>
        <v>53575800</v>
      </c>
    </row>
    <row r="16" spans="1:11">
      <c r="A16" s="73" t="s">
        <v>1580</v>
      </c>
      <c r="B16" s="75" t="s">
        <v>1576</v>
      </c>
      <c r="C16" s="75" t="s">
        <v>759</v>
      </c>
      <c r="D16" s="85">
        <v>8.6900000000000005E-2</v>
      </c>
      <c r="E16" s="76"/>
      <c r="F16" s="76"/>
      <c r="G16" s="75"/>
      <c r="H16" s="75"/>
      <c r="I16" s="75"/>
      <c r="J16" s="75" t="s">
        <v>1572</v>
      </c>
      <c r="K16" s="83">
        <v>39000000</v>
      </c>
    </row>
    <row r="17" spans="1:11">
      <c r="A17" s="73" t="s">
        <v>1581</v>
      </c>
      <c r="B17" s="75" t="s">
        <v>1582</v>
      </c>
      <c r="C17" s="75" t="s">
        <v>1583</v>
      </c>
      <c r="D17" s="76"/>
      <c r="E17" s="76"/>
      <c r="F17" s="76"/>
      <c r="G17" s="75"/>
      <c r="H17" s="75" t="s">
        <v>1584</v>
      </c>
      <c r="I17" s="75" t="s">
        <v>1585</v>
      </c>
      <c r="J17" s="75" t="s">
        <v>1572</v>
      </c>
      <c r="K17" s="83">
        <v>6000000</v>
      </c>
    </row>
    <row r="18" spans="1:11">
      <c r="A18" s="73" t="s">
        <v>1586</v>
      </c>
      <c r="B18" s="75" t="s">
        <v>1587</v>
      </c>
      <c r="C18" s="75" t="s">
        <v>1588</v>
      </c>
      <c r="D18" s="76"/>
      <c r="E18" s="76"/>
      <c r="F18" s="76"/>
      <c r="G18" s="75"/>
      <c r="H18" s="77">
        <v>47</v>
      </c>
      <c r="I18" s="77">
        <v>1890</v>
      </c>
      <c r="J18" s="75" t="s">
        <v>1572</v>
      </c>
      <c r="K18" s="83">
        <v>2200000</v>
      </c>
    </row>
    <row r="19" spans="1:11">
      <c r="A19" s="73" t="s">
        <v>1589</v>
      </c>
      <c r="B19" s="75" t="s">
        <v>1590</v>
      </c>
      <c r="C19" s="75" t="s">
        <v>933</v>
      </c>
      <c r="D19" s="76"/>
      <c r="E19" s="76"/>
      <c r="F19" s="76"/>
      <c r="G19" s="75"/>
      <c r="H19" s="75" t="s">
        <v>1591</v>
      </c>
      <c r="I19" s="75" t="s">
        <v>1592</v>
      </c>
      <c r="J19" s="75"/>
      <c r="K19" s="83">
        <v>1500000</v>
      </c>
    </row>
    <row r="20" spans="1:11">
      <c r="A20" s="73" t="s">
        <v>1593</v>
      </c>
      <c r="B20" s="75" t="s">
        <v>1594</v>
      </c>
      <c r="C20" s="75" t="s">
        <v>933</v>
      </c>
      <c r="D20" s="76"/>
      <c r="E20" s="76"/>
      <c r="F20" s="76"/>
      <c r="G20" s="75"/>
      <c r="H20" s="75" t="s">
        <v>500</v>
      </c>
      <c r="I20" s="75" t="s">
        <v>1595</v>
      </c>
      <c r="J20" s="75"/>
      <c r="K20" s="83">
        <v>1500000</v>
      </c>
    </row>
    <row r="21" spans="1:11" ht="15.75" customHeight="1">
      <c r="A21" s="73" t="s">
        <v>1596</v>
      </c>
      <c r="B21" s="75" t="s">
        <v>1597</v>
      </c>
      <c r="C21" s="75" t="s">
        <v>1598</v>
      </c>
      <c r="D21" s="76"/>
      <c r="E21" s="76"/>
      <c r="F21" s="76"/>
      <c r="G21" s="75"/>
      <c r="H21" s="77">
        <v>20.25</v>
      </c>
      <c r="I21" s="77">
        <v>8332</v>
      </c>
      <c r="J21" s="75" t="s">
        <v>1572</v>
      </c>
      <c r="K21" s="83">
        <v>1340000</v>
      </c>
    </row>
    <row r="22" spans="1:11" ht="15.75" customHeight="1">
      <c r="A22" s="73" t="s">
        <v>1599</v>
      </c>
      <c r="B22" s="75" t="s">
        <v>1600</v>
      </c>
      <c r="C22" s="75" t="s">
        <v>1601</v>
      </c>
      <c r="D22" s="76"/>
      <c r="E22" s="76"/>
      <c r="F22" s="76"/>
      <c r="G22" s="75"/>
      <c r="H22" s="77">
        <v>34.5</v>
      </c>
      <c r="I22" s="77">
        <v>12579</v>
      </c>
      <c r="J22" s="75" t="s">
        <v>1572</v>
      </c>
      <c r="K22" s="83">
        <v>770000</v>
      </c>
    </row>
    <row r="23" spans="1:11" ht="15.75" customHeight="1">
      <c r="A23" s="73" t="s">
        <v>1602</v>
      </c>
      <c r="B23" s="75" t="s">
        <v>1603</v>
      </c>
      <c r="C23" s="75" t="s">
        <v>1604</v>
      </c>
      <c r="D23" s="76"/>
      <c r="E23" s="76" t="s">
        <v>1605</v>
      </c>
      <c r="F23" s="76">
        <v>0.1</v>
      </c>
      <c r="G23" s="75"/>
      <c r="H23" s="75" t="s">
        <v>1606</v>
      </c>
      <c r="I23" s="75" t="s">
        <v>1607</v>
      </c>
      <c r="J23" s="75" t="s">
        <v>1572</v>
      </c>
      <c r="K23" s="83">
        <v>770000</v>
      </c>
    </row>
    <row r="24" spans="1:11" ht="15.75" customHeight="1">
      <c r="A24" s="73" t="s">
        <v>1608</v>
      </c>
      <c r="B24" s="75" t="s">
        <v>1609</v>
      </c>
      <c r="C24" s="75" t="s">
        <v>933</v>
      </c>
      <c r="D24" s="76"/>
      <c r="E24" s="76"/>
      <c r="F24" s="76"/>
      <c r="G24" s="75"/>
      <c r="H24" s="75" t="s">
        <v>1610</v>
      </c>
      <c r="I24" s="75" t="s">
        <v>502</v>
      </c>
      <c r="J24" s="75"/>
      <c r="K24" s="83">
        <v>250000</v>
      </c>
    </row>
    <row r="25" spans="1:11" ht="15.75" customHeight="1">
      <c r="A25" s="73" t="s">
        <v>1611</v>
      </c>
      <c r="B25" s="75" t="s">
        <v>1612</v>
      </c>
      <c r="C25" s="75" t="s">
        <v>759</v>
      </c>
      <c r="D25" s="76"/>
      <c r="E25" s="76"/>
      <c r="F25" s="76"/>
      <c r="G25" s="75"/>
      <c r="H25" s="77">
        <v>300</v>
      </c>
      <c r="I25" s="75"/>
      <c r="J25" s="75"/>
      <c r="K25" s="83">
        <v>130000</v>
      </c>
    </row>
    <row r="26" spans="1:11" ht="15.75" customHeight="1">
      <c r="A26" s="73" t="s">
        <v>1613</v>
      </c>
      <c r="B26" s="75" t="s">
        <v>1614</v>
      </c>
      <c r="C26" s="75" t="s">
        <v>1615</v>
      </c>
      <c r="D26" s="76"/>
      <c r="E26" s="76">
        <v>0.02</v>
      </c>
      <c r="F26" s="76">
        <v>0.2</v>
      </c>
      <c r="G26" s="75"/>
      <c r="H26" s="75" t="s">
        <v>1616</v>
      </c>
      <c r="I26" s="75" t="s">
        <v>1617</v>
      </c>
      <c r="J26" s="75" t="s">
        <v>1572</v>
      </c>
      <c r="K26" s="83">
        <v>40000</v>
      </c>
    </row>
    <row r="27" spans="1:11" ht="15.75" customHeight="1">
      <c r="A27" s="73" t="s">
        <v>1618</v>
      </c>
      <c r="B27" s="75" t="s">
        <v>1619</v>
      </c>
      <c r="C27" s="75" t="s">
        <v>1620</v>
      </c>
      <c r="D27" s="76"/>
      <c r="E27" s="76"/>
      <c r="F27" s="76"/>
      <c r="G27" s="75"/>
      <c r="H27" s="75"/>
      <c r="I27" s="75"/>
      <c r="J27" s="75" t="s">
        <v>1621</v>
      </c>
      <c r="K27" s="83">
        <v>30000</v>
      </c>
    </row>
    <row r="28" spans="1:11" ht="15.75" customHeight="1">
      <c r="A28" s="73" t="s">
        <v>1622</v>
      </c>
      <c r="B28" s="75" t="s">
        <v>1609</v>
      </c>
      <c r="C28" s="75" t="s">
        <v>933</v>
      </c>
      <c r="D28" s="76"/>
      <c r="E28" s="76"/>
      <c r="F28" s="76"/>
      <c r="G28" s="75"/>
      <c r="H28" s="75"/>
      <c r="I28" s="75" t="s">
        <v>1623</v>
      </c>
      <c r="J28" s="75"/>
      <c r="K28" s="83">
        <v>25000</v>
      </c>
    </row>
    <row r="29" spans="1:11" ht="15.75" customHeight="1">
      <c r="A29" s="73" t="s">
        <v>1624</v>
      </c>
      <c r="B29" s="75" t="s">
        <v>1625</v>
      </c>
      <c r="C29" s="75" t="s">
        <v>1626</v>
      </c>
      <c r="D29" s="76"/>
      <c r="E29" s="76">
        <v>0.03</v>
      </c>
      <c r="F29" s="76">
        <v>0.1</v>
      </c>
      <c r="G29" s="75"/>
      <c r="H29" s="77">
        <v>27.7</v>
      </c>
      <c r="I29" s="77">
        <v>2839.3</v>
      </c>
      <c r="J29" s="75" t="s">
        <v>1572</v>
      </c>
      <c r="K29" s="83">
        <v>13000</v>
      </c>
    </row>
    <row r="30" spans="1:11" ht="15.75" customHeight="1">
      <c r="A30" s="73" t="s">
        <v>1627</v>
      </c>
      <c r="B30" s="75" t="s">
        <v>1628</v>
      </c>
      <c r="C30" s="75" t="s">
        <v>1629</v>
      </c>
      <c r="D30" s="76"/>
      <c r="E30" s="76"/>
      <c r="F30" s="76"/>
      <c r="G30" s="75"/>
      <c r="H30" s="75" t="s">
        <v>1630</v>
      </c>
      <c r="I30" s="75" t="s">
        <v>1631</v>
      </c>
      <c r="J30" s="75" t="s">
        <v>1572</v>
      </c>
      <c r="K30" s="83">
        <v>6500</v>
      </c>
    </row>
    <row r="31" spans="1:11" ht="15.75" customHeight="1">
      <c r="A31" s="73" t="s">
        <v>1632</v>
      </c>
      <c r="B31" s="75" t="s">
        <v>1633</v>
      </c>
      <c r="C31" s="75" t="s">
        <v>1634</v>
      </c>
      <c r="D31" s="76"/>
      <c r="E31" s="76"/>
      <c r="F31" s="76"/>
      <c r="G31" s="75"/>
      <c r="H31" s="75" t="s">
        <v>1635</v>
      </c>
      <c r="I31" s="75" t="s">
        <v>1636</v>
      </c>
      <c r="J31" s="75" t="s">
        <v>1572</v>
      </c>
      <c r="K31" s="83">
        <v>1300</v>
      </c>
    </row>
    <row r="32" spans="1:11" ht="15.75" customHeight="1">
      <c r="A32" s="110"/>
      <c r="B32" s="251"/>
      <c r="C32" s="251"/>
      <c r="D32" s="99"/>
      <c r="E32" s="99"/>
      <c r="F32" s="99"/>
      <c r="G32" s="251"/>
      <c r="H32" s="251"/>
      <c r="I32" s="251"/>
      <c r="J32" s="251"/>
      <c r="K32" s="89"/>
    </row>
    <row r="33" spans="1:11" ht="15.75" customHeight="1">
      <c r="A33" s="67" t="s">
        <v>134</v>
      </c>
      <c r="B33" s="68"/>
      <c r="C33" s="68"/>
      <c r="D33" s="107"/>
      <c r="E33" s="107"/>
      <c r="F33" s="107"/>
      <c r="G33" s="68"/>
      <c r="H33" s="68"/>
      <c r="I33" s="68"/>
      <c r="J33" s="68"/>
      <c r="K33" s="105">
        <f>SUM(K34:K37)</f>
        <v>6100000</v>
      </c>
    </row>
    <row r="34" spans="1:11" ht="15.75" customHeight="1">
      <c r="A34" s="73" t="s">
        <v>1637</v>
      </c>
      <c r="B34" s="75" t="s">
        <v>1638</v>
      </c>
      <c r="C34" s="75" t="s">
        <v>1639</v>
      </c>
      <c r="D34" s="75"/>
      <c r="E34" s="76"/>
      <c r="F34" s="76"/>
      <c r="G34" s="75"/>
      <c r="H34" s="75"/>
      <c r="I34" s="75"/>
      <c r="J34" s="75" t="s">
        <v>1572</v>
      </c>
      <c r="K34" s="83">
        <v>3500000</v>
      </c>
    </row>
    <row r="35" spans="1:11" ht="15.75" customHeight="1">
      <c r="A35" s="73" t="s">
        <v>1640</v>
      </c>
      <c r="B35" s="75" t="s">
        <v>1638</v>
      </c>
      <c r="C35" s="75" t="s">
        <v>933</v>
      </c>
      <c r="D35" s="279">
        <v>6.7000000000000002E-4</v>
      </c>
      <c r="E35" s="76"/>
      <c r="F35" s="76"/>
      <c r="G35" s="75"/>
      <c r="H35" s="75"/>
      <c r="I35" s="75"/>
      <c r="J35" s="75" t="s">
        <v>1572</v>
      </c>
      <c r="K35" s="83">
        <v>2300000</v>
      </c>
    </row>
    <row r="36" spans="1:11" ht="15.75" customHeight="1">
      <c r="A36" s="73" t="s">
        <v>1641</v>
      </c>
      <c r="B36" s="75" t="s">
        <v>1642</v>
      </c>
      <c r="C36" s="75" t="s">
        <v>1643</v>
      </c>
      <c r="D36" s="75"/>
      <c r="E36" s="76"/>
      <c r="F36" s="76"/>
      <c r="G36" s="75"/>
      <c r="H36" s="75"/>
      <c r="I36" s="75"/>
      <c r="J36" s="75" t="s">
        <v>1572</v>
      </c>
      <c r="K36" s="83">
        <v>0</v>
      </c>
    </row>
    <row r="37" spans="1:11" ht="15.75" customHeight="1">
      <c r="A37" s="73" t="s">
        <v>1644</v>
      </c>
      <c r="B37" s="75" t="s">
        <v>1645</v>
      </c>
      <c r="C37" s="75" t="s">
        <v>1646</v>
      </c>
      <c r="D37" s="75"/>
      <c r="E37" s="76"/>
      <c r="F37" s="76"/>
      <c r="G37" s="75"/>
      <c r="H37" s="75"/>
      <c r="I37" s="75"/>
      <c r="J37" s="75" t="s">
        <v>1572</v>
      </c>
      <c r="K37" s="83">
        <v>300000</v>
      </c>
    </row>
    <row r="38" spans="1:11" ht="15.75" customHeight="1">
      <c r="A38" s="73"/>
      <c r="B38" s="73"/>
      <c r="C38" s="73"/>
      <c r="D38" s="93"/>
      <c r="E38" s="93"/>
      <c r="F38" s="93"/>
      <c r="G38" s="73"/>
      <c r="H38" s="73"/>
      <c r="I38" s="73"/>
      <c r="J38" s="73"/>
      <c r="K38" s="106"/>
    </row>
    <row r="39" spans="1:11" ht="15.75" customHeight="1">
      <c r="A39" s="67" t="s">
        <v>136</v>
      </c>
      <c r="B39" s="68"/>
      <c r="C39" s="68"/>
      <c r="D39" s="107"/>
      <c r="E39" s="107"/>
      <c r="F39" s="107"/>
      <c r="G39" s="68"/>
      <c r="H39" s="68"/>
      <c r="I39" s="68"/>
      <c r="J39" s="68"/>
      <c r="K39" s="105">
        <f>SUM(K40:K49)</f>
        <v>19838000</v>
      </c>
    </row>
    <row r="40" spans="1:11" ht="15.75" customHeight="1">
      <c r="A40" s="73" t="s">
        <v>1647</v>
      </c>
      <c r="B40" s="75" t="s">
        <v>1648</v>
      </c>
      <c r="C40" s="75" t="s">
        <v>1649</v>
      </c>
      <c r="D40" s="76">
        <v>0.12</v>
      </c>
      <c r="E40" s="76"/>
      <c r="F40" s="76"/>
      <c r="G40" s="75"/>
      <c r="H40" s="75"/>
      <c r="I40" s="75"/>
      <c r="J40" s="75" t="s">
        <v>1572</v>
      </c>
      <c r="K40" s="83">
        <v>8800000</v>
      </c>
    </row>
    <row r="41" spans="1:11" ht="15.75" customHeight="1">
      <c r="A41" s="73" t="s">
        <v>1650</v>
      </c>
      <c r="B41" s="75" t="s">
        <v>1651</v>
      </c>
      <c r="C41" s="75" t="s">
        <v>1652</v>
      </c>
      <c r="D41" s="76">
        <v>0.2</v>
      </c>
      <c r="E41" s="76"/>
      <c r="F41" s="76"/>
      <c r="G41" s="75"/>
      <c r="H41" s="75" t="s">
        <v>1653</v>
      </c>
      <c r="I41" s="75" t="s">
        <v>1654</v>
      </c>
      <c r="J41" s="75" t="s">
        <v>1572</v>
      </c>
      <c r="K41" s="83">
        <v>3068000</v>
      </c>
    </row>
    <row r="42" spans="1:11" ht="15.75" customHeight="1">
      <c r="A42" s="73" t="s">
        <v>1655</v>
      </c>
      <c r="B42" s="75" t="s">
        <v>1656</v>
      </c>
      <c r="C42" s="75" t="s">
        <v>759</v>
      </c>
      <c r="D42" s="76"/>
      <c r="E42" s="76"/>
      <c r="F42" s="76"/>
      <c r="G42" s="75"/>
      <c r="H42" s="75"/>
      <c r="I42" s="75"/>
      <c r="J42" s="75" t="s">
        <v>1657</v>
      </c>
      <c r="K42" s="83">
        <v>1500000</v>
      </c>
    </row>
    <row r="43" spans="1:11" ht="15.75" customHeight="1">
      <c r="A43" s="73" t="s">
        <v>1658</v>
      </c>
      <c r="B43" s="75" t="s">
        <v>1659</v>
      </c>
      <c r="C43" s="75" t="s">
        <v>1660</v>
      </c>
      <c r="D43" s="76"/>
      <c r="E43" s="76"/>
      <c r="F43" s="76"/>
      <c r="G43" s="75"/>
      <c r="H43" s="75"/>
      <c r="I43" s="75"/>
      <c r="J43" s="75" t="s">
        <v>1572</v>
      </c>
      <c r="K43" s="83">
        <v>3700000</v>
      </c>
    </row>
    <row r="44" spans="1:11" ht="15.75" customHeight="1">
      <c r="A44" s="73" t="s">
        <v>1661</v>
      </c>
      <c r="B44" s="75"/>
      <c r="C44" s="75"/>
      <c r="D44" s="76"/>
      <c r="E44" s="76"/>
      <c r="F44" s="76"/>
      <c r="G44" s="75"/>
      <c r="H44" s="75"/>
      <c r="I44" s="75"/>
      <c r="J44" s="75"/>
      <c r="K44" s="83">
        <v>1400000</v>
      </c>
    </row>
    <row r="45" spans="1:11" ht="15.75" customHeight="1">
      <c r="A45" s="73" t="s">
        <v>1662</v>
      </c>
      <c r="B45" s="75" t="s">
        <v>1663</v>
      </c>
      <c r="C45" s="75" t="s">
        <v>1620</v>
      </c>
      <c r="D45" s="76"/>
      <c r="E45" s="76"/>
      <c r="F45" s="76"/>
      <c r="G45" s="75"/>
      <c r="H45" s="75"/>
      <c r="I45" s="75"/>
      <c r="J45" s="75" t="s">
        <v>1664</v>
      </c>
      <c r="K45" s="83">
        <v>500000</v>
      </c>
    </row>
    <row r="46" spans="1:11" ht="15.75" customHeight="1">
      <c r="A46" s="73" t="s">
        <v>1665</v>
      </c>
      <c r="B46" s="75" t="s">
        <v>1666</v>
      </c>
      <c r="C46" s="75" t="s">
        <v>1652</v>
      </c>
      <c r="D46" s="76"/>
      <c r="E46" s="76"/>
      <c r="F46" s="76"/>
      <c r="G46" s="75" t="s">
        <v>1667</v>
      </c>
      <c r="H46" s="75"/>
      <c r="I46" s="75"/>
      <c r="J46" s="75" t="s">
        <v>1668</v>
      </c>
      <c r="K46" s="83">
        <v>500000</v>
      </c>
    </row>
    <row r="47" spans="1:11" ht="15.75" customHeight="1">
      <c r="A47" s="73" t="s">
        <v>1669</v>
      </c>
      <c r="B47" s="75" t="s">
        <v>1002</v>
      </c>
      <c r="C47" s="75" t="s">
        <v>1670</v>
      </c>
      <c r="D47" s="76"/>
      <c r="E47" s="76"/>
      <c r="F47" s="76"/>
      <c r="G47" s="75"/>
      <c r="H47" s="75" t="s">
        <v>1671</v>
      </c>
      <c r="I47" s="75" t="s">
        <v>1672</v>
      </c>
      <c r="J47" s="75" t="s">
        <v>1673</v>
      </c>
      <c r="K47" s="83">
        <v>300000</v>
      </c>
    </row>
    <row r="48" spans="1:11" ht="15.75" customHeight="1">
      <c r="A48" s="73" t="s">
        <v>1674</v>
      </c>
      <c r="B48" s="75" t="s">
        <v>1675</v>
      </c>
      <c r="C48" s="75" t="s">
        <v>759</v>
      </c>
      <c r="D48" s="76"/>
      <c r="E48" s="76"/>
      <c r="F48" s="76"/>
      <c r="G48" s="75" t="s">
        <v>1676</v>
      </c>
      <c r="H48" s="75"/>
      <c r="I48" s="75"/>
      <c r="J48" s="75" t="s">
        <v>1572</v>
      </c>
      <c r="K48" s="83">
        <v>70000</v>
      </c>
    </row>
    <row r="49" spans="1:11" ht="15.75" customHeight="1">
      <c r="A49" s="73" t="s">
        <v>1677</v>
      </c>
      <c r="B49" s="75"/>
      <c r="C49" s="75"/>
      <c r="D49" s="76"/>
      <c r="E49" s="76"/>
      <c r="F49" s="76"/>
      <c r="G49" s="75"/>
      <c r="H49" s="75"/>
      <c r="I49" s="75"/>
      <c r="J49" s="75"/>
      <c r="K49" s="83">
        <v>0</v>
      </c>
    </row>
    <row r="50" spans="1:11" ht="15.75" customHeight="1">
      <c r="A50" s="110"/>
      <c r="B50" s="251"/>
      <c r="C50" s="251"/>
      <c r="D50" s="99"/>
      <c r="E50" s="99"/>
      <c r="F50" s="99"/>
      <c r="G50" s="251"/>
      <c r="H50" s="251"/>
      <c r="I50" s="251"/>
      <c r="J50" s="251"/>
      <c r="K50" s="89"/>
    </row>
    <row r="51" spans="1:11" ht="15.75" customHeight="1">
      <c r="A51" s="100" t="s">
        <v>137</v>
      </c>
      <c r="B51" s="102"/>
      <c r="C51" s="102"/>
      <c r="D51" s="178"/>
      <c r="E51" s="178"/>
      <c r="F51" s="178"/>
      <c r="G51" s="102"/>
      <c r="H51" s="102"/>
      <c r="I51" s="102"/>
      <c r="J51" s="102"/>
      <c r="K51" s="179">
        <f>SUM(K9,K15,K33,K39)</f>
        <v>179113800</v>
      </c>
    </row>
    <row r="52" spans="1:11" ht="15.75" customHeight="1"/>
    <row r="53" spans="1:11" ht="15.75" customHeight="1"/>
    <row r="54" spans="1:11" ht="15.75" customHeight="1"/>
    <row r="55" spans="1:11" ht="15.75" customHeight="1"/>
    <row r="56" spans="1:11" ht="15.75" customHeight="1"/>
    <row r="57" spans="1:11" ht="15.75" customHeight="1"/>
    <row r="58" spans="1:11" ht="15.75" customHeight="1"/>
    <row r="59" spans="1:11" ht="15.75" customHeight="1"/>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11811023622047245" right="0.11811023622047245" top="0.74803149606299213" bottom="0.74803149606299213" header="0" footer="0"/>
  <pageSetup paperSize="5" scale="47" orientation="landscape"/>
  <ignoredErrors>
    <ignoredError sqref="H17:I31 H10:I10 G41:I4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2"/>
  <sheetViews>
    <sheetView showGridLines="0" workbookViewId="0">
      <selection activeCell="D39" sqref="D39"/>
    </sheetView>
  </sheetViews>
  <sheetFormatPr baseColWidth="10" defaultColWidth="12.625" defaultRowHeight="15" customHeight="1"/>
  <cols>
    <col min="1" max="1" width="43.75" bestFit="1" customWidth="1"/>
    <col min="2" max="2" width="16" style="600" bestFit="1" customWidth="1"/>
    <col min="3" max="3" width="14.75" style="600" bestFit="1" customWidth="1"/>
    <col min="4" max="6" width="12.625" style="600" customWidth="1"/>
    <col min="7" max="9" width="12.625" style="600"/>
    <col min="10" max="10" width="14.75" style="600" bestFit="1" customWidth="1"/>
    <col min="11" max="11" width="13.5" bestFit="1" customWidth="1"/>
  </cols>
  <sheetData>
    <row r="1" spans="1:11" ht="15.75">
      <c r="A1" s="45"/>
      <c r="B1" s="367"/>
      <c r="C1" s="154"/>
      <c r="D1" s="154"/>
      <c r="E1" s="154"/>
      <c r="F1" s="154"/>
      <c r="G1" s="154"/>
      <c r="H1" s="154"/>
      <c r="I1" s="154"/>
      <c r="J1" s="154"/>
      <c r="K1" s="46"/>
    </row>
    <row r="2" spans="1:11">
      <c r="A2" s="133" t="s">
        <v>100</v>
      </c>
      <c r="B2" s="368"/>
      <c r="C2" s="368"/>
      <c r="D2" s="368"/>
      <c r="E2" s="368"/>
      <c r="F2" s="368"/>
      <c r="G2" s="368"/>
      <c r="H2" s="368"/>
      <c r="I2" s="368"/>
      <c r="J2" s="368"/>
      <c r="K2" s="49" t="s">
        <v>101</v>
      </c>
    </row>
    <row r="3" spans="1:11">
      <c r="A3" s="57" t="s">
        <v>173</v>
      </c>
      <c r="B3" s="368"/>
      <c r="C3" s="368"/>
      <c r="D3" s="368"/>
      <c r="E3" s="368"/>
      <c r="F3" s="368"/>
      <c r="G3" s="368"/>
      <c r="H3" s="368"/>
      <c r="I3" s="368"/>
      <c r="J3" s="368"/>
      <c r="K3" s="48"/>
    </row>
    <row r="4" spans="1:11" s="599" customFormat="1">
      <c r="A4" s="459" t="s">
        <v>2501</v>
      </c>
      <c r="B4" s="469"/>
      <c r="C4" s="469"/>
      <c r="D4" s="469"/>
      <c r="E4" s="469"/>
      <c r="F4" s="469"/>
      <c r="G4" s="469"/>
      <c r="H4" s="469"/>
      <c r="I4" s="469"/>
      <c r="J4" s="469"/>
      <c r="K4" s="461"/>
    </row>
    <row r="5" spans="1:11" ht="15.75">
      <c r="A5" s="50"/>
      <c r="B5" s="368"/>
      <c r="C5" s="368"/>
      <c r="D5" s="368"/>
      <c r="E5" s="368"/>
      <c r="F5" s="368"/>
      <c r="G5" s="368"/>
      <c r="H5" s="368"/>
      <c r="I5" s="368"/>
      <c r="J5" s="368"/>
      <c r="K5" s="48"/>
    </row>
    <row r="6" spans="1:11">
      <c r="A6" s="42" t="s">
        <v>102</v>
      </c>
      <c r="B6" s="369" t="s">
        <v>103</v>
      </c>
      <c r="C6" s="369" t="s">
        <v>104</v>
      </c>
      <c r="D6" s="369"/>
      <c r="E6" s="1035" t="s">
        <v>105</v>
      </c>
      <c r="F6" s="1035"/>
      <c r="G6" s="369" t="s">
        <v>106</v>
      </c>
      <c r="H6" s="909" t="s">
        <v>107</v>
      </c>
      <c r="I6" s="910"/>
      <c r="J6" s="369" t="s">
        <v>108</v>
      </c>
      <c r="K6" s="43" t="s">
        <v>109</v>
      </c>
    </row>
    <row r="7" spans="1:11" ht="14.45" customHeight="1">
      <c r="A7" s="974" t="s">
        <v>110</v>
      </c>
      <c r="B7" s="975" t="s">
        <v>111</v>
      </c>
      <c r="C7" s="975" t="s">
        <v>112</v>
      </c>
      <c r="D7" s="975" t="s">
        <v>113</v>
      </c>
      <c r="E7" s="976" t="s">
        <v>114</v>
      </c>
      <c r="F7" s="921"/>
      <c r="G7" s="975" t="s">
        <v>115</v>
      </c>
      <c r="H7" s="976" t="s">
        <v>116</v>
      </c>
      <c r="I7" s="921"/>
      <c r="J7" s="975" t="s">
        <v>117</v>
      </c>
      <c r="K7" s="1034" t="s">
        <v>118</v>
      </c>
    </row>
    <row r="8" spans="1:11" ht="14.25">
      <c r="A8" s="908"/>
      <c r="B8" s="919"/>
      <c r="C8" s="919"/>
      <c r="D8" s="919"/>
      <c r="E8" s="228" t="s">
        <v>119</v>
      </c>
      <c r="F8" s="228" t="s">
        <v>120</v>
      </c>
      <c r="G8" s="919"/>
      <c r="H8" s="228" t="s">
        <v>119</v>
      </c>
      <c r="I8" s="228" t="s">
        <v>120</v>
      </c>
      <c r="J8" s="919"/>
      <c r="K8" s="908"/>
    </row>
    <row r="9" spans="1:11">
      <c r="A9" s="52" t="s">
        <v>121</v>
      </c>
      <c r="B9" s="160"/>
      <c r="C9" s="160"/>
      <c r="D9" s="164"/>
      <c r="E9" s="164"/>
      <c r="F9" s="164"/>
      <c r="G9" s="160"/>
      <c r="H9" s="160"/>
      <c r="I9" s="160"/>
      <c r="J9" s="160"/>
      <c r="K9" s="105">
        <f>SUM(K10)</f>
        <v>0</v>
      </c>
    </row>
    <row r="10" spans="1:11">
      <c r="A10" s="349"/>
      <c r="B10" s="447"/>
      <c r="C10" s="447"/>
      <c r="D10" s="448"/>
      <c r="E10" s="448"/>
      <c r="F10" s="448"/>
      <c r="G10" s="447"/>
      <c r="H10" s="447"/>
      <c r="I10" s="447"/>
      <c r="J10" s="447"/>
      <c r="K10" s="351"/>
    </row>
    <row r="11" spans="1:11">
      <c r="A11" s="347" t="s">
        <v>122</v>
      </c>
      <c r="B11" s="446"/>
      <c r="C11" s="446"/>
      <c r="D11" s="449"/>
      <c r="E11" s="449"/>
      <c r="F11" s="449"/>
      <c r="G11" s="446"/>
      <c r="H11" s="446"/>
      <c r="I11" s="446"/>
      <c r="J11" s="446"/>
      <c r="K11" s="354">
        <f>SUM(K12:K17)</f>
        <v>47638500</v>
      </c>
    </row>
    <row r="12" spans="1:11" ht="15.75" customHeight="1">
      <c r="A12" s="349" t="s">
        <v>1678</v>
      </c>
      <c r="B12" s="447" t="s">
        <v>1679</v>
      </c>
      <c r="C12" s="447" t="s">
        <v>759</v>
      </c>
      <c r="D12" s="448" t="s">
        <v>1680</v>
      </c>
      <c r="E12" s="448"/>
      <c r="F12" s="448"/>
      <c r="G12" s="447"/>
      <c r="H12" s="447"/>
      <c r="I12" s="447"/>
      <c r="J12" s="447" t="s">
        <v>1681</v>
      </c>
      <c r="K12" s="351">
        <v>11993000</v>
      </c>
    </row>
    <row r="13" spans="1:11" ht="15.75" customHeight="1">
      <c r="A13" s="349" t="s">
        <v>1682</v>
      </c>
      <c r="B13" s="447" t="s">
        <v>1679</v>
      </c>
      <c r="C13" s="447" t="s">
        <v>759</v>
      </c>
      <c r="D13" s="448">
        <v>0.22</v>
      </c>
      <c r="E13" s="448"/>
      <c r="F13" s="448"/>
      <c r="G13" s="447"/>
      <c r="H13" s="447"/>
      <c r="I13" s="447"/>
      <c r="J13" s="447" t="s">
        <v>1683</v>
      </c>
      <c r="K13" s="351">
        <v>17745620</v>
      </c>
    </row>
    <row r="14" spans="1:11" ht="15.75" customHeight="1">
      <c r="A14" s="349" t="s">
        <v>1684</v>
      </c>
      <c r="B14" s="447" t="s">
        <v>1685</v>
      </c>
      <c r="C14" s="447" t="s">
        <v>1686</v>
      </c>
      <c r="D14" s="448"/>
      <c r="E14" s="448"/>
      <c r="F14" s="448"/>
      <c r="G14" s="447" t="s">
        <v>1687</v>
      </c>
      <c r="H14" s="447"/>
      <c r="I14" s="447"/>
      <c r="J14" s="447" t="s">
        <v>1688</v>
      </c>
      <c r="K14" s="351">
        <v>3886000</v>
      </c>
    </row>
    <row r="15" spans="1:11" ht="15.75" customHeight="1">
      <c r="A15" s="349" t="s">
        <v>1689</v>
      </c>
      <c r="B15" s="447" t="s">
        <v>1690</v>
      </c>
      <c r="C15" s="447" t="s">
        <v>178</v>
      </c>
      <c r="D15" s="448"/>
      <c r="E15" s="448"/>
      <c r="F15" s="448"/>
      <c r="G15" s="447"/>
      <c r="H15" s="447"/>
      <c r="I15" s="447"/>
      <c r="J15" s="447" t="s">
        <v>1691</v>
      </c>
      <c r="K15" s="351">
        <v>1139000</v>
      </c>
    </row>
    <row r="16" spans="1:11" ht="15.75" customHeight="1">
      <c r="A16" s="349" t="s">
        <v>1692</v>
      </c>
      <c r="B16" s="447"/>
      <c r="C16" s="447"/>
      <c r="D16" s="448"/>
      <c r="E16" s="448"/>
      <c r="F16" s="448"/>
      <c r="G16" s="447"/>
      <c r="H16" s="447"/>
      <c r="I16" s="447"/>
      <c r="J16" s="447"/>
      <c r="K16" s="351">
        <v>12874880</v>
      </c>
    </row>
    <row r="17" spans="1:11" ht="15.75" customHeight="1">
      <c r="A17" s="349"/>
      <c r="B17" s="447"/>
      <c r="C17" s="447"/>
      <c r="D17" s="448"/>
      <c r="E17" s="448"/>
      <c r="F17" s="448"/>
      <c r="G17" s="447"/>
      <c r="H17" s="447"/>
      <c r="I17" s="447"/>
      <c r="J17" s="447"/>
      <c r="K17" s="351"/>
    </row>
    <row r="18" spans="1:11" ht="15.75" customHeight="1">
      <c r="A18" s="347" t="s">
        <v>129</v>
      </c>
      <c r="B18" s="446"/>
      <c r="C18" s="446"/>
      <c r="D18" s="449"/>
      <c r="E18" s="449"/>
      <c r="F18" s="449"/>
      <c r="G18" s="446"/>
      <c r="H18" s="446"/>
      <c r="I18" s="446"/>
      <c r="J18" s="446"/>
      <c r="K18" s="354">
        <f>SUM(K19:K20)</f>
        <v>350000</v>
      </c>
    </row>
    <row r="19" spans="1:11" ht="15.75" customHeight="1">
      <c r="A19" s="355" t="s">
        <v>2263</v>
      </c>
      <c r="B19" s="604" t="s">
        <v>1690</v>
      </c>
      <c r="C19" s="604" t="s">
        <v>1693</v>
      </c>
      <c r="D19" s="455"/>
      <c r="E19" s="455"/>
      <c r="F19" s="455"/>
      <c r="G19" s="604"/>
      <c r="H19" s="604"/>
      <c r="I19" s="604"/>
      <c r="J19" s="604" t="s">
        <v>1694</v>
      </c>
      <c r="K19" s="629">
        <v>350000</v>
      </c>
    </row>
    <row r="20" spans="1:11" ht="15.75" customHeight="1">
      <c r="A20" s="349"/>
      <c r="B20" s="704"/>
      <c r="C20" s="704"/>
      <c r="D20" s="448"/>
      <c r="E20" s="448"/>
      <c r="F20" s="448"/>
      <c r="G20" s="704"/>
      <c r="H20" s="704"/>
      <c r="I20" s="704"/>
      <c r="J20" s="704"/>
      <c r="K20" s="703"/>
    </row>
    <row r="21" spans="1:11" ht="15.75" customHeight="1">
      <c r="A21" s="347" t="s">
        <v>130</v>
      </c>
      <c r="B21" s="446"/>
      <c r="C21" s="446"/>
      <c r="D21" s="449"/>
      <c r="E21" s="449"/>
      <c r="F21" s="449"/>
      <c r="G21" s="446"/>
      <c r="H21" s="446"/>
      <c r="I21" s="446"/>
      <c r="J21" s="446"/>
      <c r="K21" s="354">
        <f>SUM(K22:K25)</f>
        <v>1909500</v>
      </c>
    </row>
    <row r="22" spans="1:11" ht="15.75" customHeight="1">
      <c r="A22" s="349" t="s">
        <v>300</v>
      </c>
      <c r="B22" s="447" t="s">
        <v>1690</v>
      </c>
      <c r="C22" s="447" t="s">
        <v>1472</v>
      </c>
      <c r="D22" s="448"/>
      <c r="E22" s="448"/>
      <c r="F22" s="448"/>
      <c r="G22" s="447"/>
      <c r="H22" s="447"/>
      <c r="I22" s="447"/>
      <c r="J22" s="447" t="s">
        <v>1695</v>
      </c>
      <c r="K22" s="351">
        <v>1477500</v>
      </c>
    </row>
    <row r="23" spans="1:11" ht="15.75" customHeight="1">
      <c r="A23" s="349" t="s">
        <v>1001</v>
      </c>
      <c r="B23" s="447" t="s">
        <v>1690</v>
      </c>
      <c r="C23" s="447" t="s">
        <v>334</v>
      </c>
      <c r="D23" s="448"/>
      <c r="E23" s="448"/>
      <c r="F23" s="448"/>
      <c r="G23" s="447"/>
      <c r="H23" s="447"/>
      <c r="I23" s="447"/>
      <c r="J23" s="447" t="s">
        <v>1696</v>
      </c>
      <c r="K23" s="351">
        <v>164000</v>
      </c>
    </row>
    <row r="24" spans="1:11" ht="15.75" customHeight="1">
      <c r="A24" s="349" t="s">
        <v>278</v>
      </c>
      <c r="B24" s="447" t="s">
        <v>1697</v>
      </c>
      <c r="C24" s="447" t="s">
        <v>1698</v>
      </c>
      <c r="D24" s="448"/>
      <c r="E24" s="448"/>
      <c r="F24" s="448"/>
      <c r="G24" s="447"/>
      <c r="H24" s="447"/>
      <c r="I24" s="447"/>
      <c r="J24" s="447" t="s">
        <v>1699</v>
      </c>
      <c r="K24" s="351">
        <v>268000</v>
      </c>
    </row>
    <row r="25" spans="1:11" ht="15.75" customHeight="1">
      <c r="A25" s="349"/>
      <c r="B25" s="447"/>
      <c r="C25" s="447"/>
      <c r="D25" s="448"/>
      <c r="E25" s="448"/>
      <c r="F25" s="448"/>
      <c r="G25" s="447"/>
      <c r="H25" s="447"/>
      <c r="I25" s="447"/>
      <c r="J25" s="447"/>
      <c r="K25" s="351"/>
    </row>
    <row r="26" spans="1:11" ht="15.75" customHeight="1">
      <c r="A26" s="347" t="s">
        <v>133</v>
      </c>
      <c r="B26" s="446"/>
      <c r="C26" s="446"/>
      <c r="D26" s="449"/>
      <c r="E26" s="449"/>
      <c r="F26" s="449"/>
      <c r="G26" s="446"/>
      <c r="H26" s="446"/>
      <c r="I26" s="446"/>
      <c r="J26" s="446"/>
      <c r="K26" s="354">
        <f>SUM(K27:K27)</f>
        <v>0</v>
      </c>
    </row>
    <row r="27" spans="1:11" ht="15.75" customHeight="1">
      <c r="A27" s="349"/>
      <c r="B27" s="447"/>
      <c r="C27" s="447"/>
      <c r="D27" s="448"/>
      <c r="E27" s="448"/>
      <c r="F27" s="448"/>
      <c r="G27" s="447"/>
      <c r="H27" s="447"/>
      <c r="I27" s="447"/>
      <c r="J27" s="447"/>
      <c r="K27" s="351"/>
    </row>
    <row r="28" spans="1:11" ht="15.75" customHeight="1">
      <c r="A28" s="347" t="s">
        <v>134</v>
      </c>
      <c r="B28" s="446"/>
      <c r="C28" s="446"/>
      <c r="D28" s="449"/>
      <c r="E28" s="449"/>
      <c r="F28" s="449"/>
      <c r="G28" s="446"/>
      <c r="H28" s="446"/>
      <c r="I28" s="446"/>
      <c r="J28" s="446"/>
      <c r="K28" s="354">
        <f>SUM(K29:K30)</f>
        <v>268000</v>
      </c>
    </row>
    <row r="29" spans="1:11" ht="15.75" customHeight="1">
      <c r="A29" s="349" t="s">
        <v>1700</v>
      </c>
      <c r="B29" s="447" t="s">
        <v>1701</v>
      </c>
      <c r="C29" s="447" t="s">
        <v>1472</v>
      </c>
      <c r="D29" s="448"/>
      <c r="E29" s="448"/>
      <c r="F29" s="448"/>
      <c r="G29" s="447"/>
      <c r="H29" s="447"/>
      <c r="I29" s="447"/>
      <c r="J29" s="447" t="s">
        <v>1702</v>
      </c>
      <c r="K29" s="351">
        <v>268000</v>
      </c>
    </row>
    <row r="30" spans="1:11" ht="15.75" customHeight="1">
      <c r="A30" s="349"/>
      <c r="B30" s="447"/>
      <c r="C30" s="447"/>
      <c r="D30" s="448"/>
      <c r="E30" s="448"/>
      <c r="F30" s="448"/>
      <c r="G30" s="447"/>
      <c r="H30" s="447"/>
      <c r="I30" s="447"/>
      <c r="J30" s="447"/>
      <c r="K30" s="351"/>
    </row>
    <row r="31" spans="1:11" ht="15.75" customHeight="1">
      <c r="A31" s="347" t="s">
        <v>135</v>
      </c>
      <c r="B31" s="446"/>
      <c r="C31" s="446"/>
      <c r="D31" s="449"/>
      <c r="E31" s="449"/>
      <c r="F31" s="449"/>
      <c r="G31" s="446"/>
      <c r="H31" s="446"/>
      <c r="I31" s="446"/>
      <c r="J31" s="446"/>
      <c r="K31" s="354">
        <f>SUM(K32)</f>
        <v>134000</v>
      </c>
    </row>
    <row r="32" spans="1:11" ht="15.75" customHeight="1">
      <c r="A32" s="355" t="s">
        <v>2502</v>
      </c>
      <c r="B32" s="604" t="s">
        <v>1690</v>
      </c>
      <c r="C32" s="604" t="s">
        <v>1703</v>
      </c>
      <c r="D32" s="455"/>
      <c r="E32" s="455"/>
      <c r="F32" s="455"/>
      <c r="G32" s="604"/>
      <c r="H32" s="604"/>
      <c r="I32" s="604"/>
      <c r="J32" s="604" t="s">
        <v>1704</v>
      </c>
      <c r="K32" s="629">
        <v>134000</v>
      </c>
    </row>
    <row r="33" spans="1:11" s="599" customFormat="1" ht="15.75" customHeight="1">
      <c r="A33" s="355"/>
      <c r="B33" s="604"/>
      <c r="C33" s="604"/>
      <c r="D33" s="455"/>
      <c r="E33" s="455"/>
      <c r="F33" s="455"/>
      <c r="G33" s="604"/>
      <c r="H33" s="604"/>
      <c r="I33" s="604"/>
      <c r="J33" s="604"/>
      <c r="K33" s="629"/>
    </row>
    <row r="34" spans="1:11" ht="15.75" customHeight="1">
      <c r="A34" s="347" t="s">
        <v>136</v>
      </c>
      <c r="B34" s="446"/>
      <c r="C34" s="446"/>
      <c r="D34" s="449"/>
      <c r="E34" s="449"/>
      <c r="F34" s="449"/>
      <c r="G34" s="446"/>
      <c r="H34" s="446"/>
      <c r="I34" s="446"/>
      <c r="J34" s="446"/>
      <c r="K34" s="354">
        <f>SUM(K35)</f>
        <v>0</v>
      </c>
    </row>
    <row r="35" spans="1:11" ht="15.75" customHeight="1">
      <c r="A35" s="349"/>
      <c r="B35" s="447"/>
      <c r="C35" s="447"/>
      <c r="D35" s="448"/>
      <c r="E35" s="448"/>
      <c r="F35" s="448"/>
      <c r="G35" s="447"/>
      <c r="H35" s="447"/>
      <c r="I35" s="447"/>
      <c r="J35" s="447"/>
      <c r="K35" s="351"/>
    </row>
    <row r="36" spans="1:11" ht="15.75" customHeight="1">
      <c r="A36" s="416" t="s">
        <v>137</v>
      </c>
      <c r="B36" s="602"/>
      <c r="C36" s="602"/>
      <c r="D36" s="458"/>
      <c r="E36" s="458"/>
      <c r="F36" s="458"/>
      <c r="G36" s="602"/>
      <c r="H36" s="602"/>
      <c r="I36" s="602"/>
      <c r="J36" s="602"/>
      <c r="K36" s="419">
        <f>+K9+K11+K18+K21+K26+K28+K31+K34</f>
        <v>50300000</v>
      </c>
    </row>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11">
    <mergeCell ref="H6:I6"/>
    <mergeCell ref="H7:I7"/>
    <mergeCell ref="J7:J8"/>
    <mergeCell ref="E6:F6"/>
    <mergeCell ref="K7:K8"/>
    <mergeCell ref="A7:A8"/>
    <mergeCell ref="B7:B8"/>
    <mergeCell ref="C7:C8"/>
    <mergeCell ref="G7:G8"/>
    <mergeCell ref="D7:D8"/>
    <mergeCell ref="E7:F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workbookViewId="0">
      <selection activeCell="K27" sqref="K27"/>
    </sheetView>
  </sheetViews>
  <sheetFormatPr baseColWidth="10" defaultColWidth="12.625" defaultRowHeight="15" customHeight="1"/>
  <cols>
    <col min="1" max="1" width="56.5" bestFit="1" customWidth="1"/>
    <col min="2" max="2" width="15.25" bestFit="1" customWidth="1"/>
    <col min="3" max="3" width="11.5" bestFit="1" customWidth="1"/>
    <col min="4" max="4" width="15" bestFit="1" customWidth="1"/>
    <col min="5" max="6" width="12.625" customWidth="1"/>
    <col min="7" max="7" width="10.375" customWidth="1"/>
    <col min="8" max="8" width="8.5" customWidth="1"/>
    <col min="9" max="9" width="8.75" customWidth="1"/>
    <col min="10" max="10" width="11.375" customWidth="1"/>
    <col min="11" max="11" width="14.75" style="717" bestFit="1" customWidth="1"/>
  </cols>
  <sheetData>
    <row r="1" spans="1:11" ht="15.75">
      <c r="A1" s="45"/>
      <c r="B1" s="181"/>
      <c r="C1" s="116"/>
      <c r="D1" s="116"/>
      <c r="E1" s="116"/>
      <c r="F1" s="116"/>
      <c r="G1" s="116"/>
      <c r="H1" s="116"/>
      <c r="I1" s="116"/>
      <c r="J1" s="116"/>
      <c r="K1" s="708"/>
    </row>
    <row r="2" spans="1:11">
      <c r="A2" s="133" t="s">
        <v>100</v>
      </c>
      <c r="B2" s="118"/>
      <c r="C2" s="118"/>
      <c r="D2" s="118"/>
      <c r="E2" s="118"/>
      <c r="F2" s="118"/>
      <c r="G2" s="118"/>
      <c r="H2" s="118"/>
      <c r="I2" s="118"/>
      <c r="J2" s="118"/>
      <c r="K2" s="709" t="s">
        <v>101</v>
      </c>
    </row>
    <row r="3" spans="1:11">
      <c r="A3" s="57" t="s">
        <v>173</v>
      </c>
      <c r="B3" s="118"/>
      <c r="C3" s="118"/>
      <c r="D3" s="118"/>
      <c r="E3" s="118"/>
      <c r="F3" s="118"/>
      <c r="G3" s="118"/>
      <c r="H3" s="118"/>
      <c r="I3" s="118"/>
      <c r="J3" s="118"/>
      <c r="K3" s="710"/>
    </row>
    <row r="4" spans="1:11">
      <c r="A4" s="444" t="s">
        <v>2503</v>
      </c>
      <c r="B4" s="118"/>
      <c r="C4" s="118"/>
      <c r="D4" s="118"/>
      <c r="E4" s="118"/>
      <c r="F4" s="118"/>
      <c r="G4" s="118"/>
      <c r="H4" s="118"/>
      <c r="I4" s="118"/>
      <c r="J4" s="118"/>
      <c r="K4" s="710"/>
    </row>
    <row r="5" spans="1:11">
      <c r="A5" s="51"/>
      <c r="B5" s="118"/>
      <c r="C5" s="118"/>
      <c r="D5" s="118"/>
      <c r="E5" s="118"/>
      <c r="F5" s="118"/>
      <c r="G5" s="118"/>
      <c r="H5" s="118"/>
      <c r="I5" s="118"/>
      <c r="J5" s="118"/>
      <c r="K5" s="710"/>
    </row>
    <row r="6" spans="1:11">
      <c r="A6" s="204">
        <v>-1</v>
      </c>
      <c r="B6" s="60" t="s">
        <v>103</v>
      </c>
      <c r="C6" s="60" t="s">
        <v>104</v>
      </c>
      <c r="D6" s="60"/>
      <c r="E6" s="60" t="s">
        <v>105</v>
      </c>
      <c r="F6" s="60"/>
      <c r="G6" s="60" t="s">
        <v>106</v>
      </c>
      <c r="H6" s="916" t="s">
        <v>107</v>
      </c>
      <c r="I6" s="897"/>
      <c r="J6" s="60" t="s">
        <v>108</v>
      </c>
      <c r="K6" s="711" t="s">
        <v>109</v>
      </c>
    </row>
    <row r="7" spans="1:11" ht="14.25">
      <c r="A7" s="974" t="s">
        <v>110</v>
      </c>
      <c r="B7" s="975" t="s">
        <v>111</v>
      </c>
      <c r="C7" s="975" t="s">
        <v>112</v>
      </c>
      <c r="D7" s="975" t="s">
        <v>113</v>
      </c>
      <c r="E7" s="976" t="s">
        <v>114</v>
      </c>
      <c r="F7" s="915"/>
      <c r="G7" s="975" t="s">
        <v>115</v>
      </c>
      <c r="H7" s="976" t="s">
        <v>116</v>
      </c>
      <c r="I7" s="915"/>
      <c r="J7" s="975" t="s">
        <v>117</v>
      </c>
      <c r="K7" s="1036" t="s">
        <v>118</v>
      </c>
    </row>
    <row r="8" spans="1:11" ht="14.25">
      <c r="A8" s="908"/>
      <c r="B8" s="908"/>
      <c r="C8" s="908"/>
      <c r="D8" s="908"/>
      <c r="E8" s="228" t="s">
        <v>119</v>
      </c>
      <c r="F8" s="228" t="s">
        <v>120</v>
      </c>
      <c r="G8" s="908"/>
      <c r="H8" s="228" t="s">
        <v>119</v>
      </c>
      <c r="I8" s="228" t="s">
        <v>120</v>
      </c>
      <c r="J8" s="908"/>
      <c r="K8" s="1037"/>
    </row>
    <row r="9" spans="1:11">
      <c r="A9" s="67" t="s">
        <v>478</v>
      </c>
      <c r="B9" s="188"/>
      <c r="C9" s="188"/>
      <c r="D9" s="188"/>
      <c r="E9" s="188"/>
      <c r="F9" s="188"/>
      <c r="G9" s="188"/>
      <c r="H9" s="188"/>
      <c r="I9" s="188"/>
      <c r="J9" s="188"/>
      <c r="K9" s="707" t="s">
        <v>740</v>
      </c>
    </row>
    <row r="10" spans="1:11">
      <c r="A10" s="73"/>
      <c r="B10" s="75"/>
      <c r="C10" s="75"/>
      <c r="D10" s="75"/>
      <c r="E10" s="75"/>
      <c r="F10" s="75"/>
      <c r="G10" s="75"/>
      <c r="H10" s="75"/>
      <c r="I10" s="75"/>
      <c r="J10" s="75"/>
      <c r="K10" s="712"/>
    </row>
    <row r="11" spans="1:11">
      <c r="A11" s="67" t="s">
        <v>479</v>
      </c>
      <c r="B11" s="188"/>
      <c r="C11" s="188"/>
      <c r="D11" s="188"/>
      <c r="E11" s="188"/>
      <c r="F11" s="188"/>
      <c r="G11" s="188"/>
      <c r="H11" s="188"/>
      <c r="I11" s="188"/>
      <c r="J11" s="188"/>
      <c r="K11" s="707">
        <f>SUM(K12:K24)</f>
        <v>146365646</v>
      </c>
    </row>
    <row r="12" spans="1:11">
      <c r="A12" s="73" t="s">
        <v>1705</v>
      </c>
      <c r="B12" s="75" t="s">
        <v>1706</v>
      </c>
      <c r="C12" s="75" t="s">
        <v>184</v>
      </c>
      <c r="D12" s="75">
        <v>1.5</v>
      </c>
      <c r="E12" s="75"/>
      <c r="F12" s="75"/>
      <c r="G12" s="75"/>
      <c r="H12" s="75">
        <v>1.5</v>
      </c>
      <c r="I12" s="75">
        <v>2.2000000000000002</v>
      </c>
      <c r="J12" s="75" t="s">
        <v>1707</v>
      </c>
      <c r="K12" s="712">
        <v>92107968</v>
      </c>
    </row>
    <row r="13" spans="1:11">
      <c r="A13" s="73" t="s">
        <v>452</v>
      </c>
      <c r="B13" s="75"/>
      <c r="C13" s="75" t="s">
        <v>184</v>
      </c>
      <c r="D13" s="75"/>
      <c r="E13" s="75"/>
      <c r="F13" s="75"/>
      <c r="G13" s="75"/>
      <c r="H13" s="75"/>
      <c r="I13" s="75"/>
      <c r="J13" s="75" t="s">
        <v>1707</v>
      </c>
      <c r="K13" s="712">
        <v>17101875</v>
      </c>
    </row>
    <row r="14" spans="1:11">
      <c r="A14" s="73" t="s">
        <v>138</v>
      </c>
      <c r="B14" s="75" t="s">
        <v>320</v>
      </c>
      <c r="C14" s="75" t="s">
        <v>178</v>
      </c>
      <c r="D14" s="75"/>
      <c r="E14" s="75"/>
      <c r="F14" s="75"/>
      <c r="G14" s="75"/>
      <c r="H14" s="75">
        <v>0.1</v>
      </c>
      <c r="I14" s="75">
        <v>0.6</v>
      </c>
      <c r="J14" s="75" t="s">
        <v>1707</v>
      </c>
      <c r="K14" s="712">
        <v>8994972</v>
      </c>
    </row>
    <row r="15" spans="1:11">
      <c r="A15" s="73" t="s">
        <v>422</v>
      </c>
      <c r="B15" s="75" t="s">
        <v>1708</v>
      </c>
      <c r="C15" s="75" t="s">
        <v>178</v>
      </c>
      <c r="D15" s="75"/>
      <c r="E15" s="75"/>
      <c r="F15" s="75"/>
      <c r="G15" s="75"/>
      <c r="H15" s="75">
        <v>0.215</v>
      </c>
      <c r="I15" s="75">
        <v>0.48749999999999999</v>
      </c>
      <c r="J15" s="75" t="s">
        <v>1707</v>
      </c>
      <c r="K15" s="712">
        <v>8588131</v>
      </c>
    </row>
    <row r="16" spans="1:11">
      <c r="A16" s="73" t="s">
        <v>215</v>
      </c>
      <c r="B16" s="75"/>
      <c r="C16" s="75" t="s">
        <v>334</v>
      </c>
      <c r="D16" s="75"/>
      <c r="E16" s="75"/>
      <c r="F16" s="75"/>
      <c r="G16" s="75"/>
      <c r="H16" s="75">
        <v>450</v>
      </c>
      <c r="I16" s="75">
        <v>2068</v>
      </c>
      <c r="J16" s="75" t="s">
        <v>1707</v>
      </c>
      <c r="K16" s="712">
        <v>2777345</v>
      </c>
    </row>
    <row r="17" spans="1:11">
      <c r="A17" s="73" t="s">
        <v>211</v>
      </c>
      <c r="B17" s="75" t="s">
        <v>1709</v>
      </c>
      <c r="C17" s="75"/>
      <c r="D17" s="75"/>
      <c r="E17" s="75"/>
      <c r="F17" s="75"/>
      <c r="G17" s="75"/>
      <c r="H17" s="75">
        <v>95.2</v>
      </c>
      <c r="I17" s="75">
        <v>1071</v>
      </c>
      <c r="J17" s="75" t="s">
        <v>1707</v>
      </c>
      <c r="K17" s="712">
        <v>2683156</v>
      </c>
    </row>
    <row r="18" spans="1:11">
      <c r="A18" s="73" t="s">
        <v>1710</v>
      </c>
      <c r="B18" s="75" t="s">
        <v>1711</v>
      </c>
      <c r="C18" s="75" t="s">
        <v>184</v>
      </c>
      <c r="D18" s="75"/>
      <c r="E18" s="75"/>
      <c r="F18" s="75"/>
      <c r="G18" s="75"/>
      <c r="H18" s="75"/>
      <c r="I18" s="75"/>
      <c r="J18" s="75" t="s">
        <v>1707</v>
      </c>
      <c r="K18" s="712">
        <v>5568930</v>
      </c>
    </row>
    <row r="19" spans="1:11">
      <c r="A19" s="73" t="s">
        <v>1712</v>
      </c>
      <c r="B19" s="75" t="s">
        <v>1709</v>
      </c>
      <c r="C19" s="75"/>
      <c r="D19" s="75"/>
      <c r="E19" s="75"/>
      <c r="F19" s="75"/>
      <c r="G19" s="75"/>
      <c r="H19" s="75">
        <v>189</v>
      </c>
      <c r="I19" s="75">
        <v>347.2</v>
      </c>
      <c r="J19" s="75" t="s">
        <v>1707</v>
      </c>
      <c r="K19" s="712">
        <v>171234</v>
      </c>
    </row>
    <row r="20" spans="1:11">
      <c r="A20" s="73" t="s">
        <v>1713</v>
      </c>
      <c r="B20" s="75" t="s">
        <v>1714</v>
      </c>
      <c r="C20" s="75"/>
      <c r="D20" s="75"/>
      <c r="E20" s="75"/>
      <c r="F20" s="75"/>
      <c r="G20" s="75"/>
      <c r="H20" s="75"/>
      <c r="I20" s="75"/>
      <c r="J20" s="75" t="s">
        <v>1707</v>
      </c>
      <c r="K20" s="712">
        <v>30062</v>
      </c>
    </row>
    <row r="21" spans="1:11" ht="15.75" customHeight="1">
      <c r="A21" s="73" t="s">
        <v>370</v>
      </c>
      <c r="B21" s="75" t="s">
        <v>1709</v>
      </c>
      <c r="C21" s="75"/>
      <c r="D21" s="75"/>
      <c r="E21" s="75"/>
      <c r="F21" s="75"/>
      <c r="G21" s="75"/>
      <c r="H21" s="75">
        <v>180</v>
      </c>
      <c r="I21" s="75">
        <v>2248</v>
      </c>
      <c r="J21" s="75" t="s">
        <v>1707</v>
      </c>
      <c r="K21" s="712">
        <v>16062</v>
      </c>
    </row>
    <row r="22" spans="1:11" ht="15.75" customHeight="1">
      <c r="A22" s="73" t="s">
        <v>1715</v>
      </c>
      <c r="B22" s="75" t="s">
        <v>1716</v>
      </c>
      <c r="C22" s="75" t="s">
        <v>184</v>
      </c>
      <c r="D22" s="75"/>
      <c r="E22" s="75"/>
      <c r="F22" s="75"/>
      <c r="G22" s="75"/>
      <c r="H22" s="75"/>
      <c r="I22" s="75"/>
      <c r="J22" s="75" t="s">
        <v>1707</v>
      </c>
      <c r="K22" s="712">
        <v>647536</v>
      </c>
    </row>
    <row r="23" spans="1:11" ht="15.75" customHeight="1">
      <c r="A23" s="73" t="s">
        <v>1717</v>
      </c>
      <c r="B23" s="75" t="s">
        <v>1718</v>
      </c>
      <c r="C23" s="75" t="s">
        <v>184</v>
      </c>
      <c r="D23" s="76">
        <v>0.04</v>
      </c>
      <c r="E23" s="75"/>
      <c r="F23" s="75"/>
      <c r="G23" s="75"/>
      <c r="H23" s="75"/>
      <c r="I23" s="75"/>
      <c r="J23" s="75" t="s">
        <v>1707</v>
      </c>
      <c r="K23" s="712">
        <v>4387643</v>
      </c>
    </row>
    <row r="24" spans="1:11" ht="15.75" customHeight="1">
      <c r="A24" s="73" t="s">
        <v>1719</v>
      </c>
      <c r="B24" s="75" t="s">
        <v>1718</v>
      </c>
      <c r="C24" s="75" t="s">
        <v>184</v>
      </c>
      <c r="D24" s="76">
        <v>0.03</v>
      </c>
      <c r="E24" s="75"/>
      <c r="F24" s="75"/>
      <c r="G24" s="75"/>
      <c r="H24" s="75"/>
      <c r="I24" s="75"/>
      <c r="J24" s="75" t="s">
        <v>1707</v>
      </c>
      <c r="K24" s="712">
        <v>3290732</v>
      </c>
    </row>
    <row r="25" spans="1:11" ht="15.75" customHeight="1">
      <c r="A25" s="110"/>
      <c r="B25" s="75"/>
      <c r="C25" s="75"/>
      <c r="D25" s="75"/>
      <c r="E25" s="75"/>
      <c r="F25" s="75"/>
      <c r="G25" s="75"/>
      <c r="H25" s="75"/>
      <c r="I25" s="75"/>
      <c r="J25" s="75"/>
      <c r="K25" s="713"/>
    </row>
    <row r="26" spans="1:11" ht="15.75" customHeight="1">
      <c r="A26" s="67" t="s">
        <v>1720</v>
      </c>
      <c r="B26" s="188"/>
      <c r="C26" s="188"/>
      <c r="D26" s="188"/>
      <c r="E26" s="188"/>
      <c r="F26" s="188"/>
      <c r="G26" s="188"/>
      <c r="H26" s="188"/>
      <c r="I26" s="188"/>
      <c r="J26" s="188"/>
      <c r="K26" s="707">
        <f>+K27</f>
        <v>1200000</v>
      </c>
    </row>
    <row r="27" spans="1:11" ht="15.75" customHeight="1">
      <c r="A27" s="73" t="s">
        <v>1721</v>
      </c>
      <c r="B27" s="75"/>
      <c r="C27" s="75"/>
      <c r="D27" s="75"/>
      <c r="E27" s="75"/>
      <c r="F27" s="75"/>
      <c r="G27" s="75"/>
      <c r="H27" s="75"/>
      <c r="I27" s="75"/>
      <c r="J27" s="75"/>
      <c r="K27" s="718">
        <v>1200000</v>
      </c>
    </row>
    <row r="28" spans="1:11" ht="15.75" customHeight="1">
      <c r="A28" s="73"/>
      <c r="B28" s="75"/>
      <c r="C28" s="75"/>
      <c r="D28" s="75"/>
      <c r="E28" s="75"/>
      <c r="F28" s="75"/>
      <c r="G28" s="75"/>
      <c r="H28" s="75"/>
      <c r="I28" s="75"/>
      <c r="J28" s="75"/>
      <c r="K28" s="713"/>
    </row>
    <row r="29" spans="1:11" ht="15.75" customHeight="1">
      <c r="A29" s="67" t="s">
        <v>497</v>
      </c>
      <c r="B29" s="188"/>
      <c r="C29" s="188"/>
      <c r="D29" s="188"/>
      <c r="E29" s="188"/>
      <c r="F29" s="188"/>
      <c r="G29" s="188"/>
      <c r="H29" s="188"/>
      <c r="I29" s="188"/>
      <c r="J29" s="188"/>
      <c r="K29" s="707">
        <f>+K30</f>
        <v>197195</v>
      </c>
    </row>
    <row r="30" spans="1:11" ht="15.75" customHeight="1">
      <c r="A30" s="73" t="s">
        <v>1722</v>
      </c>
      <c r="B30" s="75" t="s">
        <v>1709</v>
      </c>
      <c r="C30" s="75"/>
      <c r="D30" s="75"/>
      <c r="E30" s="75"/>
      <c r="F30" s="75"/>
      <c r="G30" s="75"/>
      <c r="H30" s="75"/>
      <c r="I30" s="75"/>
      <c r="J30" s="75" t="s">
        <v>1707</v>
      </c>
      <c r="K30" s="712">
        <v>197195</v>
      </c>
    </row>
    <row r="31" spans="1:11" ht="15.75" customHeight="1">
      <c r="A31" s="73"/>
      <c r="B31" s="75"/>
      <c r="C31" s="75"/>
      <c r="D31" s="75"/>
      <c r="E31" s="75"/>
      <c r="F31" s="75"/>
      <c r="G31" s="75"/>
      <c r="H31" s="75"/>
      <c r="I31" s="75"/>
      <c r="J31" s="75"/>
      <c r="K31" s="712"/>
    </row>
    <row r="32" spans="1:11" ht="15.75" customHeight="1">
      <c r="A32" s="67" t="s">
        <v>506</v>
      </c>
      <c r="B32" s="188"/>
      <c r="C32" s="188"/>
      <c r="D32" s="188"/>
      <c r="E32" s="188"/>
      <c r="F32" s="188"/>
      <c r="G32" s="188"/>
      <c r="H32" s="188"/>
      <c r="I32" s="188"/>
      <c r="J32" s="188"/>
      <c r="K32" s="707">
        <f>SUM(K33:K36)</f>
        <v>309626</v>
      </c>
    </row>
    <row r="33" spans="1:11" ht="15.75" customHeight="1">
      <c r="A33" s="73" t="s">
        <v>1723</v>
      </c>
      <c r="B33" s="75" t="s">
        <v>1716</v>
      </c>
      <c r="C33" s="75" t="s">
        <v>184</v>
      </c>
      <c r="D33" s="75"/>
      <c r="E33" s="75"/>
      <c r="F33" s="75"/>
      <c r="G33" s="75"/>
      <c r="H33" s="75"/>
      <c r="I33" s="75"/>
      <c r="J33" s="75" t="s">
        <v>1707</v>
      </c>
      <c r="K33" s="712">
        <v>96915</v>
      </c>
    </row>
    <row r="34" spans="1:11" ht="15.75" customHeight="1">
      <c r="A34" s="73" t="s">
        <v>1724</v>
      </c>
      <c r="B34" s="75" t="s">
        <v>1716</v>
      </c>
      <c r="C34" s="75" t="s">
        <v>184</v>
      </c>
      <c r="D34" s="75"/>
      <c r="E34" s="75"/>
      <c r="F34" s="75"/>
      <c r="G34" s="75"/>
      <c r="H34" s="75"/>
      <c r="I34" s="75"/>
      <c r="J34" s="75" t="s">
        <v>1707</v>
      </c>
      <c r="K34" s="712">
        <v>130574</v>
      </c>
    </row>
    <row r="35" spans="1:11" ht="15.75" customHeight="1">
      <c r="A35" s="73" t="s">
        <v>1725</v>
      </c>
      <c r="B35" s="75" t="s">
        <v>1716</v>
      </c>
      <c r="C35" s="75" t="s">
        <v>184</v>
      </c>
      <c r="D35" s="75"/>
      <c r="E35" s="75"/>
      <c r="F35" s="75"/>
      <c r="G35" s="75"/>
      <c r="H35" s="75"/>
      <c r="I35" s="75"/>
      <c r="J35" s="75" t="s">
        <v>1707</v>
      </c>
      <c r="K35" s="712">
        <v>13883</v>
      </c>
    </row>
    <row r="36" spans="1:11" ht="15.75" customHeight="1">
      <c r="A36" s="73" t="s">
        <v>1726</v>
      </c>
      <c r="B36" s="75" t="s">
        <v>1716</v>
      </c>
      <c r="C36" s="75" t="s">
        <v>184</v>
      </c>
      <c r="D36" s="75"/>
      <c r="E36" s="75"/>
      <c r="F36" s="75"/>
      <c r="G36" s="75"/>
      <c r="H36" s="75"/>
      <c r="I36" s="75"/>
      <c r="J36" s="75" t="s">
        <v>1707</v>
      </c>
      <c r="K36" s="712">
        <v>68254</v>
      </c>
    </row>
    <row r="37" spans="1:11" ht="15.75" customHeight="1">
      <c r="A37" s="110"/>
      <c r="B37" s="75"/>
      <c r="C37" s="75"/>
      <c r="D37" s="75"/>
      <c r="E37" s="75"/>
      <c r="F37" s="75"/>
      <c r="G37" s="75"/>
      <c r="H37" s="75"/>
      <c r="I37" s="75"/>
      <c r="J37" s="75"/>
      <c r="K37" s="713"/>
    </row>
    <row r="38" spans="1:11" ht="15.75" customHeight="1">
      <c r="A38" s="67" t="s">
        <v>507</v>
      </c>
      <c r="B38" s="188"/>
      <c r="C38" s="188"/>
      <c r="D38" s="188"/>
      <c r="E38" s="188"/>
      <c r="F38" s="188"/>
      <c r="G38" s="188"/>
      <c r="H38" s="188"/>
      <c r="I38" s="188"/>
      <c r="J38" s="188"/>
      <c r="K38" s="707">
        <f>SUM(K39:K40)</f>
        <v>512094</v>
      </c>
    </row>
    <row r="39" spans="1:11" ht="15.75" customHeight="1">
      <c r="A39" s="73" t="s">
        <v>1727</v>
      </c>
      <c r="B39" s="75"/>
      <c r="C39" s="75"/>
      <c r="D39" s="75"/>
      <c r="E39" s="75"/>
      <c r="F39" s="75"/>
      <c r="G39" s="75"/>
      <c r="H39" s="75"/>
      <c r="I39" s="75"/>
      <c r="J39" s="75"/>
      <c r="K39" s="712">
        <v>62542</v>
      </c>
    </row>
    <row r="40" spans="1:11" ht="15.75" customHeight="1">
      <c r="A40" s="73" t="s">
        <v>1728</v>
      </c>
      <c r="B40" s="75"/>
      <c r="C40" s="75"/>
      <c r="D40" s="75"/>
      <c r="E40" s="75"/>
      <c r="F40" s="75"/>
      <c r="G40" s="75"/>
      <c r="H40" s="75"/>
      <c r="I40" s="75"/>
      <c r="J40" s="75"/>
      <c r="K40" s="712">
        <v>449552</v>
      </c>
    </row>
    <row r="41" spans="1:11" ht="15.75" customHeight="1">
      <c r="A41" s="110"/>
      <c r="B41" s="75"/>
      <c r="C41" s="75"/>
      <c r="D41" s="75"/>
      <c r="E41" s="75"/>
      <c r="F41" s="75"/>
      <c r="G41" s="75"/>
      <c r="H41" s="75"/>
      <c r="I41" s="75"/>
      <c r="J41" s="75"/>
      <c r="K41" s="712"/>
    </row>
    <row r="42" spans="1:11" ht="15.75" customHeight="1">
      <c r="A42" s="67" t="s">
        <v>1729</v>
      </c>
      <c r="B42" s="188"/>
      <c r="C42" s="188"/>
      <c r="D42" s="188"/>
      <c r="E42" s="188"/>
      <c r="F42" s="188"/>
      <c r="G42" s="188"/>
      <c r="H42" s="188"/>
      <c r="I42" s="188"/>
      <c r="J42" s="188"/>
      <c r="K42" s="707">
        <f>SUM(K43:K44)</f>
        <v>1690684</v>
      </c>
    </row>
    <row r="43" spans="1:11" ht="15.75" customHeight="1">
      <c r="A43" s="66" t="s">
        <v>1730</v>
      </c>
      <c r="B43" s="79"/>
      <c r="C43" s="79"/>
      <c r="D43" s="79"/>
      <c r="E43" s="79"/>
      <c r="F43" s="79"/>
      <c r="G43" s="79"/>
      <c r="H43" s="79"/>
      <c r="I43" s="79"/>
      <c r="J43" s="79"/>
      <c r="K43" s="714">
        <v>576362</v>
      </c>
    </row>
    <row r="44" spans="1:11" ht="15.75" customHeight="1">
      <c r="A44" s="73" t="s">
        <v>1731</v>
      </c>
      <c r="B44" s="75"/>
      <c r="C44" s="75"/>
      <c r="D44" s="75"/>
      <c r="E44" s="75"/>
      <c r="F44" s="75"/>
      <c r="G44" s="75"/>
      <c r="H44" s="75"/>
      <c r="I44" s="75"/>
      <c r="J44" s="75"/>
      <c r="K44" s="712">
        <v>1114322</v>
      </c>
    </row>
    <row r="45" spans="1:11" ht="15.75" customHeight="1">
      <c r="A45" s="110"/>
      <c r="B45" s="75"/>
      <c r="C45" s="75"/>
      <c r="D45" s="75"/>
      <c r="E45" s="75"/>
      <c r="F45" s="75"/>
      <c r="G45" s="75"/>
      <c r="H45" s="75"/>
      <c r="I45" s="75"/>
      <c r="J45" s="75"/>
      <c r="K45" s="713"/>
    </row>
    <row r="46" spans="1:11" ht="15.75" customHeight="1">
      <c r="A46" s="67" t="s">
        <v>511</v>
      </c>
      <c r="B46" s="188"/>
      <c r="C46" s="188"/>
      <c r="D46" s="188"/>
      <c r="E46" s="188"/>
      <c r="F46" s="188"/>
      <c r="G46" s="188"/>
      <c r="H46" s="188"/>
      <c r="I46" s="188"/>
      <c r="J46" s="188"/>
      <c r="K46" s="707">
        <f>+K47</f>
        <v>1158888</v>
      </c>
    </row>
    <row r="47" spans="1:11" ht="15.75" customHeight="1">
      <c r="A47" s="73" t="s">
        <v>700</v>
      </c>
      <c r="B47" s="75"/>
      <c r="C47" s="75"/>
      <c r="D47" s="75"/>
      <c r="E47" s="75"/>
      <c r="F47" s="75"/>
      <c r="G47" s="75"/>
      <c r="H47" s="75"/>
      <c r="I47" s="75"/>
      <c r="J47" s="75"/>
      <c r="K47" s="712">
        <v>1158888</v>
      </c>
    </row>
    <row r="48" spans="1:11" ht="15.75" customHeight="1">
      <c r="A48" s="281"/>
      <c r="B48" s="282"/>
      <c r="C48" s="282"/>
      <c r="D48" s="283"/>
      <c r="E48" s="283"/>
      <c r="F48" s="283"/>
      <c r="G48" s="282"/>
      <c r="H48" s="282"/>
      <c r="I48" s="282"/>
      <c r="J48" s="282"/>
      <c r="K48" s="715"/>
    </row>
    <row r="49" spans="1:11" ht="15.75" customHeight="1">
      <c r="A49" s="243" t="s">
        <v>514</v>
      </c>
      <c r="B49" s="244"/>
      <c r="C49" s="244"/>
      <c r="D49" s="245"/>
      <c r="E49" s="245"/>
      <c r="F49" s="245"/>
      <c r="G49" s="244"/>
      <c r="H49" s="244"/>
      <c r="I49" s="244"/>
      <c r="J49" s="244"/>
      <c r="K49" s="700">
        <f>+K46+K42+K38+K32+K29+K26+K11</f>
        <v>151434133</v>
      </c>
    </row>
    <row r="50" spans="1:11" ht="15.75" customHeight="1">
      <c r="B50" s="126"/>
      <c r="C50" s="126"/>
      <c r="D50" s="126"/>
      <c r="E50" s="126"/>
      <c r="F50" s="126"/>
      <c r="G50" s="126"/>
      <c r="H50" s="126"/>
      <c r="I50" s="126"/>
      <c r="J50" s="126"/>
      <c r="K50" s="716"/>
    </row>
    <row r="51" spans="1:11" ht="15.75" customHeight="1">
      <c r="B51" s="126"/>
      <c r="C51" s="126"/>
      <c r="D51" s="126"/>
      <c r="E51" s="126"/>
      <c r="F51" s="126"/>
      <c r="G51" s="126"/>
      <c r="H51" s="126"/>
      <c r="I51" s="126"/>
      <c r="J51" s="126"/>
      <c r="K51" s="716"/>
    </row>
    <row r="52" spans="1:11" ht="15.75" customHeight="1">
      <c r="B52" s="126"/>
      <c r="C52" s="126"/>
      <c r="D52" s="126"/>
      <c r="E52" s="126"/>
      <c r="F52" s="126"/>
      <c r="G52" s="126"/>
      <c r="H52" s="126"/>
      <c r="I52" s="126"/>
      <c r="J52" s="126"/>
      <c r="K52" s="716"/>
    </row>
    <row r="53" spans="1:11" ht="15.75" customHeight="1">
      <c r="B53" s="126"/>
      <c r="C53" s="126"/>
      <c r="D53" s="126"/>
      <c r="E53" s="126"/>
      <c r="F53" s="126"/>
      <c r="G53" s="126"/>
      <c r="H53" s="126"/>
      <c r="I53" s="126"/>
      <c r="J53" s="126"/>
      <c r="K53" s="716"/>
    </row>
    <row r="54" spans="1:11" ht="15.75" customHeight="1">
      <c r="B54" s="126"/>
      <c r="C54" s="126"/>
      <c r="D54" s="126"/>
      <c r="E54" s="126"/>
      <c r="F54" s="126"/>
      <c r="G54" s="126"/>
      <c r="H54" s="126"/>
      <c r="I54" s="126"/>
      <c r="J54" s="126"/>
      <c r="K54" s="716"/>
    </row>
    <row r="55" spans="1:11" ht="15.75" customHeight="1">
      <c r="B55" s="126"/>
      <c r="C55" s="126"/>
      <c r="D55" s="126"/>
      <c r="E55" s="126"/>
      <c r="F55" s="126"/>
      <c r="G55" s="126"/>
      <c r="H55" s="126"/>
      <c r="I55" s="126"/>
      <c r="J55" s="126"/>
      <c r="K55" s="716"/>
    </row>
    <row r="56" spans="1:11" ht="15.75" customHeight="1">
      <c r="B56" s="126"/>
      <c r="C56" s="126"/>
      <c r="D56" s="126"/>
      <c r="E56" s="126"/>
      <c r="F56" s="126"/>
      <c r="G56" s="126"/>
      <c r="H56" s="126"/>
      <c r="I56" s="126"/>
      <c r="J56" s="126"/>
      <c r="K56" s="716"/>
    </row>
    <row r="57" spans="1:11" ht="15.75" customHeight="1">
      <c r="B57" s="126"/>
      <c r="C57" s="126"/>
      <c r="D57" s="126"/>
      <c r="E57" s="126"/>
      <c r="F57" s="126"/>
      <c r="G57" s="126"/>
      <c r="H57" s="126"/>
      <c r="I57" s="126"/>
      <c r="J57" s="126"/>
      <c r="K57" s="716"/>
    </row>
    <row r="58" spans="1:11" ht="15.75" customHeight="1">
      <c r="B58" s="126"/>
      <c r="C58" s="126"/>
      <c r="D58" s="126"/>
      <c r="E58" s="126"/>
      <c r="F58" s="126"/>
      <c r="G58" s="126"/>
      <c r="H58" s="126"/>
      <c r="I58" s="126"/>
      <c r="J58" s="126"/>
      <c r="K58" s="716"/>
    </row>
    <row r="59" spans="1:11" ht="15.75" customHeight="1">
      <c r="A59" s="51"/>
      <c r="B59" s="118"/>
      <c r="C59" s="118"/>
      <c r="D59" s="118"/>
      <c r="E59" s="118"/>
      <c r="F59" s="118"/>
      <c r="G59" s="118"/>
      <c r="H59" s="118"/>
      <c r="I59" s="118"/>
      <c r="J59" s="118"/>
      <c r="K59" s="710"/>
    </row>
    <row r="60" spans="1:11" ht="15.75" customHeight="1">
      <c r="B60" s="126"/>
      <c r="C60" s="126"/>
      <c r="D60" s="126"/>
      <c r="E60" s="126"/>
      <c r="F60" s="126"/>
      <c r="G60" s="126"/>
      <c r="H60" s="126"/>
      <c r="I60" s="126"/>
      <c r="J60" s="126"/>
      <c r="K60" s="716"/>
    </row>
    <row r="61" spans="1:11" ht="15.75" customHeight="1">
      <c r="B61" s="126"/>
      <c r="C61" s="126"/>
      <c r="D61" s="126"/>
      <c r="E61" s="126"/>
      <c r="F61" s="126"/>
      <c r="G61" s="126"/>
      <c r="H61" s="126"/>
      <c r="I61" s="126"/>
      <c r="J61" s="126"/>
      <c r="K61" s="716"/>
    </row>
    <row r="62" spans="1:11" ht="15.75" customHeight="1">
      <c r="B62" s="126"/>
      <c r="C62" s="126"/>
      <c r="D62" s="126"/>
      <c r="E62" s="126"/>
      <c r="F62" s="126"/>
      <c r="G62" s="126"/>
      <c r="H62" s="126"/>
      <c r="I62" s="126"/>
      <c r="J62" s="126"/>
      <c r="K62" s="716"/>
    </row>
    <row r="63" spans="1:11" ht="15.75" customHeight="1">
      <c r="B63" s="126"/>
      <c r="C63" s="126"/>
      <c r="D63" s="126"/>
      <c r="E63" s="126"/>
      <c r="F63" s="126"/>
      <c r="G63" s="126"/>
      <c r="H63" s="126"/>
      <c r="I63" s="126"/>
      <c r="J63" s="126"/>
      <c r="K63" s="716"/>
    </row>
    <row r="64" spans="1:11" ht="15.75" customHeight="1">
      <c r="B64" s="126"/>
      <c r="C64" s="126"/>
      <c r="D64" s="126"/>
      <c r="E64" s="126"/>
      <c r="F64" s="126"/>
      <c r="G64" s="126"/>
      <c r="H64" s="126"/>
      <c r="I64" s="126"/>
      <c r="J64" s="126"/>
      <c r="K64" s="716"/>
    </row>
    <row r="65" spans="2:11" ht="15.75" customHeight="1">
      <c r="B65" s="126"/>
      <c r="C65" s="126"/>
      <c r="D65" s="126"/>
      <c r="E65" s="126"/>
      <c r="F65" s="126"/>
      <c r="G65" s="126"/>
      <c r="H65" s="126"/>
      <c r="I65" s="126"/>
      <c r="J65" s="126"/>
      <c r="K65" s="716"/>
    </row>
    <row r="66" spans="2:11" ht="15.75" customHeight="1">
      <c r="B66" s="126"/>
      <c r="C66" s="126"/>
      <c r="D66" s="126"/>
      <c r="E66" s="126"/>
      <c r="F66" s="126"/>
      <c r="G66" s="126"/>
      <c r="H66" s="126"/>
      <c r="I66" s="126"/>
      <c r="J66" s="126"/>
      <c r="K66" s="716"/>
    </row>
    <row r="67" spans="2:11" ht="15.75" customHeight="1">
      <c r="B67" s="126"/>
      <c r="C67" s="126"/>
      <c r="D67" s="126"/>
      <c r="E67" s="126"/>
      <c r="F67" s="126"/>
      <c r="G67" s="126"/>
      <c r="H67" s="126"/>
      <c r="I67" s="126"/>
      <c r="J67" s="126"/>
      <c r="K67" s="716"/>
    </row>
    <row r="68" spans="2:11" ht="15.75" customHeight="1">
      <c r="B68" s="126"/>
      <c r="C68" s="126"/>
      <c r="D68" s="126"/>
      <c r="E68" s="126"/>
      <c r="F68" s="126"/>
      <c r="G68" s="126"/>
      <c r="H68" s="126"/>
      <c r="I68" s="126"/>
      <c r="J68" s="126"/>
      <c r="K68" s="716"/>
    </row>
    <row r="69" spans="2:11" ht="15.75" customHeight="1">
      <c r="B69" s="126"/>
      <c r="C69" s="126"/>
      <c r="D69" s="126"/>
      <c r="E69" s="126"/>
      <c r="F69" s="126"/>
      <c r="G69" s="126"/>
      <c r="H69" s="126"/>
      <c r="I69" s="126"/>
      <c r="J69" s="126"/>
      <c r="K69" s="716"/>
    </row>
    <row r="70" spans="2:11" ht="15.75" customHeight="1">
      <c r="B70" s="126"/>
      <c r="C70" s="126"/>
      <c r="D70" s="126"/>
      <c r="E70" s="126"/>
      <c r="F70" s="126"/>
      <c r="G70" s="126"/>
      <c r="H70" s="126"/>
      <c r="I70" s="126"/>
      <c r="J70" s="126"/>
      <c r="K70" s="716"/>
    </row>
    <row r="71" spans="2:11" ht="15.75" customHeight="1">
      <c r="B71" s="126"/>
      <c r="C71" s="126"/>
      <c r="D71" s="126"/>
      <c r="E71" s="126"/>
      <c r="F71" s="126"/>
      <c r="G71" s="126"/>
      <c r="H71" s="126"/>
      <c r="I71" s="126"/>
      <c r="J71" s="126"/>
      <c r="K71" s="716"/>
    </row>
    <row r="72" spans="2:11" ht="15.75" customHeight="1">
      <c r="B72" s="126"/>
      <c r="C72" s="126"/>
      <c r="D72" s="126"/>
      <c r="E72" s="126"/>
      <c r="F72" s="126"/>
      <c r="G72" s="126"/>
      <c r="H72" s="126"/>
      <c r="I72" s="126"/>
      <c r="J72" s="126"/>
      <c r="K72" s="716"/>
    </row>
    <row r="73" spans="2:11" ht="15.75" customHeight="1">
      <c r="B73" s="126"/>
      <c r="C73" s="126"/>
      <c r="D73" s="126"/>
      <c r="E73" s="126"/>
      <c r="F73" s="126"/>
      <c r="G73" s="126"/>
      <c r="H73" s="126"/>
      <c r="I73" s="126"/>
      <c r="J73" s="126"/>
      <c r="K73" s="716"/>
    </row>
    <row r="74" spans="2:11" ht="15.75" customHeight="1">
      <c r="B74" s="126"/>
      <c r="C74" s="126"/>
      <c r="D74" s="126"/>
      <c r="E74" s="126"/>
      <c r="F74" s="126"/>
      <c r="G74" s="126"/>
      <c r="H74" s="126"/>
      <c r="I74" s="126"/>
      <c r="J74" s="126"/>
      <c r="K74" s="716"/>
    </row>
    <row r="75" spans="2:11" ht="15.75" customHeight="1">
      <c r="B75" s="126"/>
      <c r="C75" s="126"/>
      <c r="D75" s="126"/>
      <c r="E75" s="126"/>
      <c r="F75" s="126"/>
      <c r="G75" s="126"/>
      <c r="H75" s="126"/>
      <c r="I75" s="126"/>
      <c r="J75" s="126"/>
      <c r="K75" s="716"/>
    </row>
    <row r="76" spans="2:11" ht="15.75" customHeight="1">
      <c r="B76" s="126"/>
      <c r="C76" s="126"/>
      <c r="D76" s="126"/>
      <c r="E76" s="126"/>
      <c r="F76" s="126"/>
      <c r="G76" s="126"/>
      <c r="H76" s="126"/>
      <c r="I76" s="126"/>
      <c r="J76" s="126"/>
      <c r="K76" s="716"/>
    </row>
    <row r="77" spans="2:11" ht="15.75" customHeight="1">
      <c r="B77" s="126"/>
      <c r="C77" s="126"/>
      <c r="D77" s="126"/>
      <c r="E77" s="126"/>
      <c r="F77" s="126"/>
      <c r="G77" s="126"/>
      <c r="H77" s="126"/>
      <c r="I77" s="126"/>
      <c r="J77" s="126"/>
      <c r="K77" s="716"/>
    </row>
    <row r="78" spans="2:11" ht="15.75" customHeight="1">
      <c r="B78" s="126"/>
      <c r="C78" s="126"/>
      <c r="D78" s="126"/>
      <c r="E78" s="126"/>
      <c r="F78" s="126"/>
      <c r="G78" s="126"/>
      <c r="H78" s="126"/>
      <c r="I78" s="126"/>
      <c r="J78" s="126"/>
      <c r="K78" s="716"/>
    </row>
    <row r="79" spans="2:11" ht="15.75" customHeight="1">
      <c r="B79" s="126"/>
      <c r="C79" s="126"/>
      <c r="D79" s="126"/>
      <c r="E79" s="126"/>
      <c r="F79" s="126"/>
      <c r="G79" s="126"/>
      <c r="H79" s="126"/>
      <c r="I79" s="126"/>
      <c r="J79" s="126"/>
      <c r="K79" s="716"/>
    </row>
    <row r="80" spans="2:11" ht="15.75" customHeight="1">
      <c r="B80" s="126"/>
      <c r="C80" s="126"/>
      <c r="D80" s="126"/>
      <c r="E80" s="126"/>
      <c r="F80" s="126"/>
      <c r="G80" s="126"/>
      <c r="H80" s="126"/>
      <c r="I80" s="126"/>
      <c r="J80" s="126"/>
      <c r="K80" s="716"/>
    </row>
    <row r="81" spans="2:11" ht="15.75" customHeight="1">
      <c r="B81" s="126"/>
      <c r="C81" s="126"/>
      <c r="D81" s="126"/>
      <c r="E81" s="126"/>
      <c r="F81" s="126"/>
      <c r="G81" s="126"/>
      <c r="H81" s="126"/>
      <c r="I81" s="126"/>
      <c r="J81" s="126"/>
      <c r="K81" s="716"/>
    </row>
    <row r="82" spans="2:11" ht="15.75" customHeight="1">
      <c r="B82" s="126"/>
      <c r="C82" s="126"/>
      <c r="D82" s="126"/>
      <c r="E82" s="126"/>
      <c r="F82" s="126"/>
      <c r="G82" s="126"/>
      <c r="H82" s="126"/>
      <c r="I82" s="126"/>
      <c r="J82" s="126"/>
      <c r="K82" s="716"/>
    </row>
    <row r="83" spans="2:11" ht="15.75" customHeight="1">
      <c r="B83" s="126"/>
      <c r="C83" s="126"/>
      <c r="D83" s="126"/>
      <c r="E83" s="126"/>
      <c r="F83" s="126"/>
      <c r="G83" s="126"/>
      <c r="H83" s="126"/>
      <c r="I83" s="126"/>
      <c r="J83" s="126"/>
      <c r="K83" s="716"/>
    </row>
    <row r="84" spans="2:11" ht="15.75" customHeight="1">
      <c r="B84" s="126"/>
      <c r="C84" s="126"/>
      <c r="D84" s="126"/>
      <c r="E84" s="126"/>
      <c r="F84" s="126"/>
      <c r="G84" s="126"/>
      <c r="H84" s="126"/>
      <c r="I84" s="126"/>
      <c r="J84" s="126"/>
      <c r="K84" s="716"/>
    </row>
    <row r="85" spans="2:11" ht="15.75" customHeight="1">
      <c r="B85" s="126"/>
      <c r="C85" s="126"/>
      <c r="D85" s="126"/>
      <c r="E85" s="126"/>
      <c r="F85" s="126"/>
      <c r="G85" s="126"/>
      <c r="H85" s="126"/>
      <c r="I85" s="126"/>
      <c r="J85" s="126"/>
      <c r="K85" s="716"/>
    </row>
    <row r="86" spans="2:11" ht="15.75" customHeight="1">
      <c r="B86" s="126"/>
      <c r="C86" s="126"/>
      <c r="D86" s="126"/>
      <c r="E86" s="126"/>
      <c r="F86" s="126"/>
      <c r="G86" s="126"/>
      <c r="H86" s="126"/>
      <c r="I86" s="126"/>
      <c r="J86" s="126"/>
      <c r="K86" s="716"/>
    </row>
    <row r="87" spans="2:11" ht="15.75" customHeight="1">
      <c r="B87" s="126"/>
      <c r="C87" s="126"/>
      <c r="D87" s="126"/>
      <c r="E87" s="126"/>
      <c r="F87" s="126"/>
      <c r="G87" s="126"/>
      <c r="H87" s="126"/>
      <c r="I87" s="126"/>
      <c r="J87" s="126"/>
      <c r="K87" s="716"/>
    </row>
    <row r="88" spans="2:11" ht="15.75" customHeight="1">
      <c r="B88" s="126"/>
      <c r="C88" s="126"/>
      <c r="D88" s="126"/>
      <c r="E88" s="126"/>
      <c r="F88" s="126"/>
      <c r="G88" s="126"/>
      <c r="H88" s="126"/>
      <c r="I88" s="126"/>
      <c r="J88" s="126"/>
      <c r="K88" s="716"/>
    </row>
    <row r="89" spans="2:11" ht="15.75" customHeight="1">
      <c r="B89" s="126"/>
      <c r="C89" s="126"/>
      <c r="D89" s="126"/>
      <c r="E89" s="126"/>
      <c r="F89" s="126"/>
      <c r="G89" s="126"/>
      <c r="H89" s="126"/>
      <c r="I89" s="126"/>
      <c r="J89" s="126"/>
      <c r="K89" s="716"/>
    </row>
    <row r="90" spans="2:11" ht="15.75" customHeight="1">
      <c r="B90" s="126"/>
      <c r="C90" s="126"/>
      <c r="D90" s="126"/>
      <c r="E90" s="126"/>
      <c r="F90" s="126"/>
      <c r="G90" s="126"/>
      <c r="H90" s="126"/>
      <c r="I90" s="126"/>
      <c r="J90" s="126"/>
      <c r="K90" s="716"/>
    </row>
    <row r="91" spans="2:11" ht="15.75" customHeight="1">
      <c r="B91" s="126"/>
      <c r="C91" s="126"/>
      <c r="D91" s="126"/>
      <c r="E91" s="126"/>
      <c r="F91" s="126"/>
      <c r="G91" s="126"/>
      <c r="H91" s="126"/>
      <c r="I91" s="126"/>
      <c r="J91" s="126"/>
      <c r="K91" s="716"/>
    </row>
    <row r="92" spans="2:11" ht="15.75" customHeight="1">
      <c r="B92" s="126"/>
      <c r="C92" s="126"/>
      <c r="D92" s="126"/>
      <c r="E92" s="126"/>
      <c r="F92" s="126"/>
      <c r="G92" s="126"/>
      <c r="H92" s="126"/>
      <c r="I92" s="126"/>
      <c r="J92" s="126"/>
      <c r="K92" s="716"/>
    </row>
    <row r="93" spans="2:11" ht="15.75" customHeight="1">
      <c r="B93" s="126"/>
      <c r="C93" s="126"/>
      <c r="D93" s="126"/>
      <c r="E93" s="126"/>
      <c r="F93" s="126"/>
      <c r="G93" s="126"/>
      <c r="H93" s="126"/>
      <c r="I93" s="126"/>
      <c r="J93" s="126"/>
      <c r="K93" s="716"/>
    </row>
    <row r="94" spans="2:11" ht="15.75" customHeight="1">
      <c r="B94" s="126"/>
      <c r="C94" s="126"/>
      <c r="D94" s="126"/>
      <c r="E94" s="126"/>
      <c r="F94" s="126"/>
      <c r="G94" s="126"/>
      <c r="H94" s="126"/>
      <c r="I94" s="126"/>
      <c r="J94" s="126"/>
      <c r="K94" s="716"/>
    </row>
    <row r="95" spans="2:11" ht="15.75" customHeight="1">
      <c r="B95" s="126"/>
      <c r="C95" s="126"/>
      <c r="D95" s="126"/>
      <c r="E95" s="126"/>
      <c r="F95" s="126"/>
      <c r="G95" s="126"/>
      <c r="H95" s="126"/>
      <c r="I95" s="126"/>
      <c r="J95" s="126"/>
      <c r="K95" s="716"/>
    </row>
    <row r="96" spans="2:11" ht="15.75" customHeight="1">
      <c r="B96" s="126"/>
      <c r="C96" s="126"/>
      <c r="D96" s="126"/>
      <c r="E96" s="126"/>
      <c r="F96" s="126"/>
      <c r="G96" s="126"/>
      <c r="H96" s="126"/>
      <c r="I96" s="126"/>
      <c r="J96" s="126"/>
      <c r="K96" s="716"/>
    </row>
    <row r="97" spans="2:11" ht="15.75" customHeight="1">
      <c r="B97" s="126"/>
      <c r="C97" s="126"/>
      <c r="D97" s="126"/>
      <c r="E97" s="126"/>
      <c r="F97" s="126"/>
      <c r="G97" s="126"/>
      <c r="H97" s="126"/>
      <c r="I97" s="126"/>
      <c r="J97" s="126"/>
      <c r="K97" s="716"/>
    </row>
    <row r="98" spans="2:11" ht="15.75" customHeight="1">
      <c r="B98" s="126"/>
      <c r="C98" s="126"/>
      <c r="D98" s="126"/>
      <c r="E98" s="126"/>
      <c r="F98" s="126"/>
      <c r="G98" s="126"/>
      <c r="H98" s="126"/>
      <c r="I98" s="126"/>
      <c r="J98" s="126"/>
      <c r="K98" s="716"/>
    </row>
    <row r="99" spans="2:11" ht="15.75" customHeight="1">
      <c r="B99" s="126"/>
      <c r="C99" s="126"/>
      <c r="D99" s="126"/>
      <c r="E99" s="126"/>
      <c r="F99" s="126"/>
      <c r="G99" s="126"/>
      <c r="H99" s="126"/>
      <c r="I99" s="126"/>
      <c r="J99" s="126"/>
      <c r="K99" s="716"/>
    </row>
    <row r="100" spans="2:11" ht="15.75" customHeight="1">
      <c r="B100" s="126"/>
      <c r="C100" s="126"/>
      <c r="D100" s="126"/>
      <c r="E100" s="126"/>
      <c r="F100" s="126"/>
      <c r="G100" s="126"/>
      <c r="H100" s="126"/>
      <c r="I100" s="126"/>
      <c r="J100" s="126"/>
      <c r="K100" s="716"/>
    </row>
    <row r="101" spans="2:11" ht="15.75" customHeight="1">
      <c r="B101" s="126"/>
      <c r="C101" s="126"/>
      <c r="D101" s="126"/>
      <c r="E101" s="126"/>
      <c r="F101" s="126"/>
      <c r="G101" s="126"/>
      <c r="H101" s="126"/>
      <c r="I101" s="126"/>
      <c r="J101" s="126"/>
      <c r="K101" s="716"/>
    </row>
    <row r="102" spans="2:11" ht="15.75" customHeight="1">
      <c r="B102" s="126"/>
      <c r="C102" s="126"/>
      <c r="D102" s="126"/>
      <c r="E102" s="126"/>
      <c r="F102" s="126"/>
      <c r="G102" s="126"/>
      <c r="H102" s="126"/>
      <c r="I102" s="126"/>
      <c r="J102" s="126"/>
      <c r="K102" s="716"/>
    </row>
    <row r="103" spans="2:11" ht="15.75" customHeight="1">
      <c r="B103" s="126"/>
      <c r="C103" s="126"/>
      <c r="D103" s="126"/>
      <c r="E103" s="126"/>
      <c r="F103" s="126"/>
      <c r="G103" s="126"/>
      <c r="H103" s="126"/>
      <c r="I103" s="126"/>
      <c r="J103" s="126"/>
      <c r="K103" s="716"/>
    </row>
    <row r="104" spans="2:11" ht="15.75" customHeight="1">
      <c r="B104" s="126"/>
      <c r="C104" s="126"/>
      <c r="D104" s="126"/>
      <c r="E104" s="126"/>
      <c r="F104" s="126"/>
      <c r="G104" s="126"/>
      <c r="H104" s="126"/>
      <c r="I104" s="126"/>
      <c r="J104" s="126"/>
      <c r="K104" s="716"/>
    </row>
    <row r="105" spans="2:11" ht="15.75" customHeight="1">
      <c r="B105" s="126"/>
      <c r="C105" s="126"/>
      <c r="D105" s="126"/>
      <c r="E105" s="126"/>
      <c r="F105" s="126"/>
      <c r="G105" s="126"/>
      <c r="H105" s="126"/>
      <c r="I105" s="126"/>
      <c r="J105" s="126"/>
      <c r="K105" s="716"/>
    </row>
    <row r="106" spans="2:11" ht="15.75" customHeight="1">
      <c r="B106" s="126"/>
      <c r="C106" s="126"/>
      <c r="D106" s="126"/>
      <c r="E106" s="126"/>
      <c r="F106" s="126"/>
      <c r="G106" s="126"/>
      <c r="H106" s="126"/>
      <c r="I106" s="126"/>
      <c r="J106" s="126"/>
      <c r="K106" s="716"/>
    </row>
    <row r="107" spans="2:11" ht="15.75" customHeight="1">
      <c r="B107" s="126"/>
      <c r="C107" s="126"/>
      <c r="D107" s="126"/>
      <c r="E107" s="126"/>
      <c r="F107" s="126"/>
      <c r="G107" s="126"/>
      <c r="H107" s="126"/>
      <c r="I107" s="126"/>
      <c r="J107" s="126"/>
      <c r="K107" s="716"/>
    </row>
    <row r="108" spans="2:11" ht="15.75" customHeight="1">
      <c r="B108" s="126"/>
      <c r="C108" s="126"/>
      <c r="D108" s="126"/>
      <c r="E108" s="126"/>
      <c r="F108" s="126"/>
      <c r="G108" s="126"/>
      <c r="H108" s="126"/>
      <c r="I108" s="126"/>
      <c r="J108" s="126"/>
      <c r="K108" s="716"/>
    </row>
    <row r="109" spans="2:11" ht="15.75" customHeight="1">
      <c r="B109" s="126"/>
      <c r="C109" s="126"/>
      <c r="D109" s="126"/>
      <c r="E109" s="126"/>
      <c r="F109" s="126"/>
      <c r="G109" s="126"/>
      <c r="H109" s="126"/>
      <c r="I109" s="126"/>
      <c r="J109" s="126"/>
      <c r="K109" s="716"/>
    </row>
    <row r="110" spans="2:11" ht="15.75" customHeight="1">
      <c r="B110" s="126"/>
      <c r="C110" s="126"/>
      <c r="D110" s="126"/>
      <c r="E110" s="126"/>
      <c r="F110" s="126"/>
      <c r="G110" s="126"/>
      <c r="H110" s="126"/>
      <c r="I110" s="126"/>
      <c r="J110" s="126"/>
      <c r="K110" s="716"/>
    </row>
    <row r="111" spans="2:11" ht="15.75" customHeight="1">
      <c r="B111" s="126"/>
      <c r="C111" s="126"/>
      <c r="D111" s="126"/>
      <c r="E111" s="126"/>
      <c r="F111" s="126"/>
      <c r="G111" s="126"/>
      <c r="H111" s="126"/>
      <c r="I111" s="126"/>
      <c r="J111" s="126"/>
      <c r="K111" s="716"/>
    </row>
    <row r="112" spans="2:11" ht="15.75" customHeight="1">
      <c r="B112" s="126"/>
      <c r="C112" s="126"/>
      <c r="D112" s="126"/>
      <c r="E112" s="126"/>
      <c r="F112" s="126"/>
      <c r="G112" s="126"/>
      <c r="H112" s="126"/>
      <c r="I112" s="126"/>
      <c r="J112" s="126"/>
      <c r="K112" s="716"/>
    </row>
    <row r="113" spans="2:11" ht="15.75" customHeight="1">
      <c r="B113" s="126"/>
      <c r="C113" s="126"/>
      <c r="D113" s="126"/>
      <c r="E113" s="126"/>
      <c r="F113" s="126"/>
      <c r="G113" s="126"/>
      <c r="H113" s="126"/>
      <c r="I113" s="126"/>
      <c r="J113" s="126"/>
      <c r="K113" s="716"/>
    </row>
    <row r="114" spans="2:11" ht="15.75" customHeight="1">
      <c r="B114" s="126"/>
      <c r="C114" s="126"/>
      <c r="D114" s="126"/>
      <c r="E114" s="126"/>
      <c r="F114" s="126"/>
      <c r="G114" s="126"/>
      <c r="H114" s="126"/>
      <c r="I114" s="126"/>
      <c r="J114" s="126"/>
      <c r="K114" s="716"/>
    </row>
    <row r="115" spans="2:11" ht="15.75" customHeight="1">
      <c r="B115" s="126"/>
      <c r="C115" s="126"/>
      <c r="D115" s="126"/>
      <c r="E115" s="126"/>
      <c r="F115" s="126"/>
      <c r="G115" s="126"/>
      <c r="H115" s="126"/>
      <c r="I115" s="126"/>
      <c r="J115" s="126"/>
      <c r="K115" s="716"/>
    </row>
    <row r="116" spans="2:11" ht="15.75" customHeight="1">
      <c r="B116" s="126"/>
      <c r="C116" s="126"/>
      <c r="D116" s="126"/>
      <c r="E116" s="126"/>
      <c r="F116" s="126"/>
      <c r="G116" s="126"/>
      <c r="H116" s="126"/>
      <c r="I116" s="126"/>
      <c r="J116" s="126"/>
      <c r="K116" s="716"/>
    </row>
    <row r="117" spans="2:11" ht="15.75" customHeight="1">
      <c r="B117" s="126"/>
      <c r="C117" s="126"/>
      <c r="D117" s="126"/>
      <c r="E117" s="126"/>
      <c r="F117" s="126"/>
      <c r="G117" s="126"/>
      <c r="H117" s="126"/>
      <c r="I117" s="126"/>
      <c r="J117" s="126"/>
      <c r="K117" s="716"/>
    </row>
    <row r="118" spans="2:11" ht="15.75" customHeight="1">
      <c r="B118" s="126"/>
      <c r="C118" s="126"/>
      <c r="D118" s="126"/>
      <c r="E118" s="126"/>
      <c r="F118" s="126"/>
      <c r="G118" s="126"/>
      <c r="H118" s="126"/>
      <c r="I118" s="126"/>
      <c r="J118" s="126"/>
      <c r="K118" s="716"/>
    </row>
    <row r="119" spans="2:11" ht="15.75" customHeight="1">
      <c r="B119" s="126"/>
      <c r="C119" s="126"/>
      <c r="D119" s="126"/>
      <c r="E119" s="126"/>
      <c r="F119" s="126"/>
      <c r="G119" s="126"/>
      <c r="H119" s="126"/>
      <c r="I119" s="126"/>
      <c r="J119" s="126"/>
      <c r="K119" s="716"/>
    </row>
    <row r="120" spans="2:11" ht="15.75" customHeight="1">
      <c r="B120" s="126"/>
      <c r="C120" s="126"/>
      <c r="D120" s="126"/>
      <c r="E120" s="126"/>
      <c r="F120" s="126"/>
      <c r="G120" s="126"/>
      <c r="H120" s="126"/>
      <c r="I120" s="126"/>
      <c r="J120" s="126"/>
      <c r="K120" s="716"/>
    </row>
    <row r="121" spans="2:11" ht="15.75" customHeight="1">
      <c r="B121" s="126"/>
      <c r="C121" s="126"/>
      <c r="D121" s="126"/>
      <c r="E121" s="126"/>
      <c r="F121" s="126"/>
      <c r="G121" s="126"/>
      <c r="H121" s="126"/>
      <c r="I121" s="126"/>
      <c r="J121" s="126"/>
      <c r="K121" s="716"/>
    </row>
    <row r="122" spans="2:11" ht="15.75" customHeight="1">
      <c r="B122" s="126"/>
      <c r="C122" s="126"/>
      <c r="D122" s="126"/>
      <c r="E122" s="126"/>
      <c r="F122" s="126"/>
      <c r="G122" s="126"/>
      <c r="H122" s="126"/>
      <c r="I122" s="126"/>
      <c r="J122" s="126"/>
      <c r="K122" s="716"/>
    </row>
    <row r="123" spans="2:11" ht="15.75" customHeight="1">
      <c r="B123" s="126"/>
      <c r="C123" s="126"/>
      <c r="D123" s="126"/>
      <c r="E123" s="126"/>
      <c r="F123" s="126"/>
      <c r="G123" s="126"/>
      <c r="H123" s="126"/>
      <c r="I123" s="126"/>
      <c r="J123" s="126"/>
      <c r="K123" s="716"/>
    </row>
    <row r="124" spans="2:11" ht="15.75" customHeight="1">
      <c r="B124" s="126"/>
      <c r="C124" s="126"/>
      <c r="D124" s="126"/>
      <c r="E124" s="126"/>
      <c r="F124" s="126"/>
      <c r="G124" s="126"/>
      <c r="H124" s="126"/>
      <c r="I124" s="126"/>
      <c r="J124" s="126"/>
      <c r="K124" s="716"/>
    </row>
    <row r="125" spans="2:11" ht="15.75" customHeight="1">
      <c r="B125" s="126"/>
      <c r="C125" s="126"/>
      <c r="D125" s="126"/>
      <c r="E125" s="126"/>
      <c r="F125" s="126"/>
      <c r="G125" s="126"/>
      <c r="H125" s="126"/>
      <c r="I125" s="126"/>
      <c r="J125" s="126"/>
      <c r="K125" s="716"/>
    </row>
    <row r="126" spans="2:11" ht="15.75" customHeight="1">
      <c r="B126" s="126"/>
      <c r="C126" s="126"/>
      <c r="D126" s="126"/>
      <c r="E126" s="126"/>
      <c r="F126" s="126"/>
      <c r="G126" s="126"/>
      <c r="H126" s="126"/>
      <c r="I126" s="126"/>
      <c r="J126" s="126"/>
      <c r="K126" s="716"/>
    </row>
    <row r="127" spans="2:11" ht="15.75" customHeight="1">
      <c r="B127" s="126"/>
      <c r="C127" s="126"/>
      <c r="D127" s="126"/>
      <c r="E127" s="126"/>
      <c r="F127" s="126"/>
      <c r="G127" s="126"/>
      <c r="H127" s="126"/>
      <c r="I127" s="126"/>
      <c r="J127" s="126"/>
      <c r="K127" s="716"/>
    </row>
    <row r="128" spans="2:11" ht="15.75" customHeight="1">
      <c r="B128" s="126"/>
      <c r="C128" s="126"/>
      <c r="D128" s="126"/>
      <c r="E128" s="126"/>
      <c r="F128" s="126"/>
      <c r="G128" s="126"/>
      <c r="H128" s="126"/>
      <c r="I128" s="126"/>
      <c r="J128" s="126"/>
      <c r="K128" s="716"/>
    </row>
    <row r="129" spans="2:11" ht="15.75" customHeight="1">
      <c r="B129" s="126"/>
      <c r="C129" s="126"/>
      <c r="D129" s="126"/>
      <c r="E129" s="126"/>
      <c r="F129" s="126"/>
      <c r="G129" s="126"/>
      <c r="H129" s="126"/>
      <c r="I129" s="126"/>
      <c r="J129" s="126"/>
      <c r="K129" s="716"/>
    </row>
    <row r="130" spans="2:11" ht="15.75" customHeight="1">
      <c r="B130" s="126"/>
      <c r="C130" s="126"/>
      <c r="D130" s="126"/>
      <c r="E130" s="126"/>
      <c r="F130" s="126"/>
      <c r="G130" s="126"/>
      <c r="H130" s="126"/>
      <c r="I130" s="126"/>
      <c r="J130" s="126"/>
      <c r="K130" s="716"/>
    </row>
    <row r="131" spans="2:11" ht="15.75" customHeight="1">
      <c r="B131" s="126"/>
      <c r="C131" s="126"/>
      <c r="D131" s="126"/>
      <c r="E131" s="126"/>
      <c r="F131" s="126"/>
      <c r="G131" s="126"/>
      <c r="H131" s="126"/>
      <c r="I131" s="126"/>
      <c r="J131" s="126"/>
      <c r="K131" s="716"/>
    </row>
    <row r="132" spans="2:11" ht="15.75" customHeight="1">
      <c r="B132" s="126"/>
      <c r="C132" s="126"/>
      <c r="D132" s="126"/>
      <c r="E132" s="126"/>
      <c r="F132" s="126"/>
      <c r="G132" s="126"/>
      <c r="H132" s="126"/>
      <c r="I132" s="126"/>
      <c r="J132" s="126"/>
      <c r="K132" s="716"/>
    </row>
    <row r="133" spans="2:11" ht="15.75" customHeight="1">
      <c r="B133" s="126"/>
      <c r="C133" s="126"/>
      <c r="D133" s="126"/>
      <c r="E133" s="126"/>
      <c r="F133" s="126"/>
      <c r="G133" s="126"/>
      <c r="H133" s="126"/>
      <c r="I133" s="126"/>
      <c r="J133" s="126"/>
      <c r="K133" s="716"/>
    </row>
    <row r="134" spans="2:11" ht="15.75" customHeight="1">
      <c r="B134" s="126"/>
      <c r="C134" s="126"/>
      <c r="D134" s="126"/>
      <c r="E134" s="126"/>
      <c r="F134" s="126"/>
      <c r="G134" s="126"/>
      <c r="H134" s="126"/>
      <c r="I134" s="126"/>
      <c r="J134" s="126"/>
      <c r="K134" s="716"/>
    </row>
    <row r="135" spans="2:11" ht="15.75" customHeight="1">
      <c r="B135" s="126"/>
      <c r="C135" s="126"/>
      <c r="D135" s="126"/>
      <c r="E135" s="126"/>
      <c r="F135" s="126"/>
      <c r="G135" s="126"/>
      <c r="H135" s="126"/>
      <c r="I135" s="126"/>
      <c r="J135" s="126"/>
      <c r="K135" s="716"/>
    </row>
    <row r="136" spans="2:11" ht="15.75" customHeight="1">
      <c r="B136" s="126"/>
      <c r="C136" s="126"/>
      <c r="D136" s="126"/>
      <c r="E136" s="126"/>
      <c r="F136" s="126"/>
      <c r="G136" s="126"/>
      <c r="H136" s="126"/>
      <c r="I136" s="126"/>
      <c r="J136" s="126"/>
      <c r="K136" s="716"/>
    </row>
    <row r="137" spans="2:11" ht="15.75" customHeight="1">
      <c r="B137" s="126"/>
      <c r="C137" s="126"/>
      <c r="D137" s="126"/>
      <c r="E137" s="126"/>
      <c r="F137" s="126"/>
      <c r="G137" s="126"/>
      <c r="H137" s="126"/>
      <c r="I137" s="126"/>
      <c r="J137" s="126"/>
      <c r="K137" s="716"/>
    </row>
    <row r="138" spans="2:11" ht="15.75" customHeight="1">
      <c r="B138" s="126"/>
      <c r="C138" s="126"/>
      <c r="D138" s="126"/>
      <c r="E138" s="126"/>
      <c r="F138" s="126"/>
      <c r="G138" s="126"/>
      <c r="H138" s="126"/>
      <c r="I138" s="126"/>
      <c r="J138" s="126"/>
      <c r="K138" s="716"/>
    </row>
    <row r="139" spans="2:11" ht="15.75" customHeight="1">
      <c r="B139" s="126"/>
      <c r="C139" s="126"/>
      <c r="D139" s="126"/>
      <c r="E139" s="126"/>
      <c r="F139" s="126"/>
      <c r="G139" s="126"/>
      <c r="H139" s="126"/>
      <c r="I139" s="126"/>
      <c r="J139" s="126"/>
      <c r="K139" s="716"/>
    </row>
    <row r="140" spans="2:11" ht="15.75" customHeight="1">
      <c r="B140" s="126"/>
      <c r="C140" s="126"/>
      <c r="D140" s="126"/>
      <c r="E140" s="126"/>
      <c r="F140" s="126"/>
      <c r="G140" s="126"/>
      <c r="H140" s="126"/>
      <c r="I140" s="126"/>
      <c r="J140" s="126"/>
      <c r="K140" s="716"/>
    </row>
    <row r="141" spans="2:11" ht="15.75" customHeight="1">
      <c r="B141" s="126"/>
      <c r="C141" s="126"/>
      <c r="D141" s="126"/>
      <c r="E141" s="126"/>
      <c r="F141" s="126"/>
      <c r="G141" s="126"/>
      <c r="H141" s="126"/>
      <c r="I141" s="126"/>
      <c r="J141" s="126"/>
      <c r="K141" s="716"/>
    </row>
    <row r="142" spans="2:11" ht="15.75" customHeight="1">
      <c r="B142" s="126"/>
      <c r="C142" s="126"/>
      <c r="D142" s="126"/>
      <c r="E142" s="126"/>
      <c r="F142" s="126"/>
      <c r="G142" s="126"/>
      <c r="H142" s="126"/>
      <c r="I142" s="126"/>
      <c r="J142" s="126"/>
      <c r="K142" s="716"/>
    </row>
    <row r="143" spans="2:11" ht="15.75" customHeight="1">
      <c r="B143" s="126"/>
      <c r="C143" s="126"/>
      <c r="D143" s="126"/>
      <c r="E143" s="126"/>
      <c r="F143" s="126"/>
      <c r="G143" s="126"/>
      <c r="H143" s="126"/>
      <c r="I143" s="126"/>
      <c r="J143" s="126"/>
      <c r="K143" s="716"/>
    </row>
    <row r="144" spans="2:11" ht="15.75" customHeight="1">
      <c r="B144" s="126"/>
      <c r="C144" s="126"/>
      <c r="D144" s="126"/>
      <c r="E144" s="126"/>
      <c r="F144" s="126"/>
      <c r="G144" s="126"/>
      <c r="H144" s="126"/>
      <c r="I144" s="126"/>
      <c r="J144" s="126"/>
      <c r="K144" s="716"/>
    </row>
    <row r="145" spans="2:11" ht="15.75" customHeight="1">
      <c r="B145" s="126"/>
      <c r="C145" s="126"/>
      <c r="D145" s="126"/>
      <c r="E145" s="126"/>
      <c r="F145" s="126"/>
      <c r="G145" s="126"/>
      <c r="H145" s="126"/>
      <c r="I145" s="126"/>
      <c r="J145" s="126"/>
      <c r="K145" s="716"/>
    </row>
    <row r="146" spans="2:11" ht="15.75" customHeight="1">
      <c r="B146" s="126"/>
      <c r="C146" s="126"/>
      <c r="D146" s="126"/>
      <c r="E146" s="126"/>
      <c r="F146" s="126"/>
      <c r="G146" s="126"/>
      <c r="H146" s="126"/>
      <c r="I146" s="126"/>
      <c r="J146" s="126"/>
      <c r="K146" s="716"/>
    </row>
    <row r="147" spans="2:11" ht="15.75" customHeight="1">
      <c r="B147" s="126"/>
      <c r="C147" s="126"/>
      <c r="D147" s="126"/>
      <c r="E147" s="126"/>
      <c r="F147" s="126"/>
      <c r="G147" s="126"/>
      <c r="H147" s="126"/>
      <c r="I147" s="126"/>
      <c r="J147" s="126"/>
      <c r="K147" s="716"/>
    </row>
    <row r="148" spans="2:11" ht="15.75" customHeight="1">
      <c r="B148" s="126"/>
      <c r="C148" s="126"/>
      <c r="D148" s="126"/>
      <c r="E148" s="126"/>
      <c r="F148" s="126"/>
      <c r="G148" s="126"/>
      <c r="H148" s="126"/>
      <c r="I148" s="126"/>
      <c r="J148" s="126"/>
      <c r="K148" s="716"/>
    </row>
    <row r="149" spans="2:11" ht="15.75" customHeight="1">
      <c r="B149" s="126"/>
      <c r="C149" s="126"/>
      <c r="D149" s="126"/>
      <c r="E149" s="126"/>
      <c r="F149" s="126"/>
      <c r="G149" s="126"/>
      <c r="H149" s="126"/>
      <c r="I149" s="126"/>
      <c r="J149" s="126"/>
      <c r="K149" s="716"/>
    </row>
    <row r="150" spans="2:11" ht="15.75" customHeight="1">
      <c r="B150" s="126"/>
      <c r="C150" s="126"/>
      <c r="D150" s="126"/>
      <c r="E150" s="126"/>
      <c r="F150" s="126"/>
      <c r="G150" s="126"/>
      <c r="H150" s="126"/>
      <c r="I150" s="126"/>
      <c r="J150" s="126"/>
      <c r="K150" s="716"/>
    </row>
    <row r="151" spans="2:11" ht="15.75" customHeight="1">
      <c r="B151" s="126"/>
      <c r="C151" s="126"/>
      <c r="D151" s="126"/>
      <c r="E151" s="126"/>
      <c r="F151" s="126"/>
      <c r="G151" s="126"/>
      <c r="H151" s="126"/>
      <c r="I151" s="126"/>
      <c r="J151" s="126"/>
      <c r="K151" s="716"/>
    </row>
    <row r="152" spans="2:11" ht="15.75" customHeight="1">
      <c r="B152" s="126"/>
      <c r="C152" s="126"/>
      <c r="D152" s="126"/>
      <c r="E152" s="126"/>
      <c r="F152" s="126"/>
      <c r="G152" s="126"/>
      <c r="H152" s="126"/>
      <c r="I152" s="126"/>
      <c r="J152" s="126"/>
      <c r="K152" s="716"/>
    </row>
    <row r="153" spans="2:11" ht="15.75" customHeight="1">
      <c r="B153" s="126"/>
      <c r="C153" s="126"/>
      <c r="D153" s="126"/>
      <c r="E153" s="126"/>
      <c r="F153" s="126"/>
      <c r="G153" s="126"/>
      <c r="H153" s="126"/>
      <c r="I153" s="126"/>
      <c r="J153" s="126"/>
      <c r="K153" s="716"/>
    </row>
    <row r="154" spans="2:11" ht="15.75" customHeight="1">
      <c r="B154" s="126"/>
      <c r="C154" s="126"/>
      <c r="D154" s="126"/>
      <c r="E154" s="126"/>
      <c r="F154" s="126"/>
      <c r="G154" s="126"/>
      <c r="H154" s="126"/>
      <c r="I154" s="126"/>
      <c r="J154" s="126"/>
      <c r="K154" s="716"/>
    </row>
    <row r="155" spans="2:11" ht="15.75" customHeight="1">
      <c r="B155" s="126"/>
      <c r="C155" s="126"/>
      <c r="D155" s="126"/>
      <c r="E155" s="126"/>
      <c r="F155" s="126"/>
      <c r="G155" s="126"/>
      <c r="H155" s="126"/>
      <c r="I155" s="126"/>
      <c r="J155" s="126"/>
      <c r="K155" s="716"/>
    </row>
    <row r="156" spans="2:11" ht="15.75" customHeight="1">
      <c r="B156" s="126"/>
      <c r="C156" s="126"/>
      <c r="D156" s="126"/>
      <c r="E156" s="126"/>
      <c r="F156" s="126"/>
      <c r="G156" s="126"/>
      <c r="H156" s="126"/>
      <c r="I156" s="126"/>
      <c r="J156" s="126"/>
      <c r="K156" s="716"/>
    </row>
    <row r="157" spans="2:11" ht="15.75" customHeight="1">
      <c r="B157" s="126"/>
      <c r="C157" s="126"/>
      <c r="D157" s="126"/>
      <c r="E157" s="126"/>
      <c r="F157" s="126"/>
      <c r="G157" s="126"/>
      <c r="H157" s="126"/>
      <c r="I157" s="126"/>
      <c r="J157" s="126"/>
      <c r="K157" s="716"/>
    </row>
    <row r="158" spans="2:11" ht="15.75" customHeight="1">
      <c r="B158" s="126"/>
      <c r="C158" s="126"/>
      <c r="D158" s="126"/>
      <c r="E158" s="126"/>
      <c r="F158" s="126"/>
      <c r="G158" s="126"/>
      <c r="H158" s="126"/>
      <c r="I158" s="126"/>
      <c r="J158" s="126"/>
      <c r="K158" s="716"/>
    </row>
    <row r="159" spans="2:11" ht="15.75" customHeight="1">
      <c r="B159" s="126"/>
      <c r="C159" s="126"/>
      <c r="D159" s="126"/>
      <c r="E159" s="126"/>
      <c r="F159" s="126"/>
      <c r="G159" s="126"/>
      <c r="H159" s="126"/>
      <c r="I159" s="126"/>
      <c r="J159" s="126"/>
      <c r="K159" s="716"/>
    </row>
    <row r="160" spans="2:11" ht="15.75" customHeight="1">
      <c r="B160" s="126"/>
      <c r="C160" s="126"/>
      <c r="D160" s="126"/>
      <c r="E160" s="126"/>
      <c r="F160" s="126"/>
      <c r="G160" s="126"/>
      <c r="H160" s="126"/>
      <c r="I160" s="126"/>
      <c r="J160" s="126"/>
      <c r="K160" s="716"/>
    </row>
    <row r="161" spans="2:11" ht="15.75" customHeight="1">
      <c r="B161" s="126"/>
      <c r="C161" s="126"/>
      <c r="D161" s="126"/>
      <c r="E161" s="126"/>
      <c r="F161" s="126"/>
      <c r="G161" s="126"/>
      <c r="H161" s="126"/>
      <c r="I161" s="126"/>
      <c r="J161" s="126"/>
      <c r="K161" s="716"/>
    </row>
    <row r="162" spans="2:11" ht="15.75" customHeight="1">
      <c r="B162" s="126"/>
      <c r="C162" s="126"/>
      <c r="D162" s="126"/>
      <c r="E162" s="126"/>
      <c r="F162" s="126"/>
      <c r="G162" s="126"/>
      <c r="H162" s="126"/>
      <c r="I162" s="126"/>
      <c r="J162" s="126"/>
      <c r="K162" s="716"/>
    </row>
    <row r="163" spans="2:11" ht="15.75" customHeight="1">
      <c r="B163" s="126"/>
      <c r="C163" s="126"/>
      <c r="D163" s="126"/>
      <c r="E163" s="126"/>
      <c r="F163" s="126"/>
      <c r="G163" s="126"/>
      <c r="H163" s="126"/>
      <c r="I163" s="126"/>
      <c r="J163" s="126"/>
      <c r="K163" s="716"/>
    </row>
    <row r="164" spans="2:11" ht="15.75" customHeight="1">
      <c r="B164" s="126"/>
      <c r="C164" s="126"/>
      <c r="D164" s="126"/>
      <c r="E164" s="126"/>
      <c r="F164" s="126"/>
      <c r="G164" s="126"/>
      <c r="H164" s="126"/>
      <c r="I164" s="126"/>
      <c r="J164" s="126"/>
      <c r="K164" s="716"/>
    </row>
    <row r="165" spans="2:11" ht="15.75" customHeight="1">
      <c r="B165" s="126"/>
      <c r="C165" s="126"/>
      <c r="D165" s="126"/>
      <c r="E165" s="126"/>
      <c r="F165" s="126"/>
      <c r="G165" s="126"/>
      <c r="H165" s="126"/>
      <c r="I165" s="126"/>
      <c r="J165" s="126"/>
      <c r="K165" s="716"/>
    </row>
    <row r="166" spans="2:11" ht="15.75" customHeight="1">
      <c r="B166" s="126"/>
      <c r="C166" s="126"/>
      <c r="D166" s="126"/>
      <c r="E166" s="126"/>
      <c r="F166" s="126"/>
      <c r="G166" s="126"/>
      <c r="H166" s="126"/>
      <c r="I166" s="126"/>
      <c r="J166" s="126"/>
      <c r="K166" s="716"/>
    </row>
    <row r="167" spans="2:11" ht="15.75" customHeight="1">
      <c r="B167" s="126"/>
      <c r="C167" s="126"/>
      <c r="D167" s="126"/>
      <c r="E167" s="126"/>
      <c r="F167" s="126"/>
      <c r="G167" s="126"/>
      <c r="H167" s="126"/>
      <c r="I167" s="126"/>
      <c r="J167" s="126"/>
      <c r="K167" s="716"/>
    </row>
    <row r="168" spans="2:11" ht="15.75" customHeight="1">
      <c r="B168" s="126"/>
      <c r="C168" s="126"/>
      <c r="D168" s="126"/>
      <c r="E168" s="126"/>
      <c r="F168" s="126"/>
      <c r="G168" s="126"/>
      <c r="H168" s="126"/>
      <c r="I168" s="126"/>
      <c r="J168" s="126"/>
      <c r="K168" s="716"/>
    </row>
    <row r="169" spans="2:11" ht="15.75" customHeight="1">
      <c r="B169" s="126"/>
      <c r="C169" s="126"/>
      <c r="D169" s="126"/>
      <c r="E169" s="126"/>
      <c r="F169" s="126"/>
      <c r="G169" s="126"/>
      <c r="H169" s="126"/>
      <c r="I169" s="126"/>
      <c r="J169" s="126"/>
      <c r="K169" s="716"/>
    </row>
    <row r="170" spans="2:11" ht="15.75" customHeight="1">
      <c r="B170" s="126"/>
      <c r="C170" s="126"/>
      <c r="D170" s="126"/>
      <c r="E170" s="126"/>
      <c r="F170" s="126"/>
      <c r="G170" s="126"/>
      <c r="H170" s="126"/>
      <c r="I170" s="126"/>
      <c r="J170" s="126"/>
      <c r="K170" s="716"/>
    </row>
    <row r="171" spans="2:11" ht="15.75" customHeight="1">
      <c r="B171" s="126"/>
      <c r="C171" s="126"/>
      <c r="D171" s="126"/>
      <c r="E171" s="126"/>
      <c r="F171" s="126"/>
      <c r="G171" s="126"/>
      <c r="H171" s="126"/>
      <c r="I171" s="126"/>
      <c r="J171" s="126"/>
      <c r="K171" s="716"/>
    </row>
    <row r="172" spans="2:11" ht="15.75" customHeight="1">
      <c r="B172" s="126"/>
      <c r="C172" s="126"/>
      <c r="D172" s="126"/>
      <c r="E172" s="126"/>
      <c r="F172" s="126"/>
      <c r="G172" s="126"/>
      <c r="H172" s="126"/>
      <c r="I172" s="126"/>
      <c r="J172" s="126"/>
      <c r="K172" s="716"/>
    </row>
    <row r="173" spans="2:11" ht="15.75" customHeight="1">
      <c r="B173" s="126"/>
      <c r="C173" s="126"/>
      <c r="D173" s="126"/>
      <c r="E173" s="126"/>
      <c r="F173" s="126"/>
      <c r="G173" s="126"/>
      <c r="H173" s="126"/>
      <c r="I173" s="126"/>
      <c r="J173" s="126"/>
      <c r="K173" s="716"/>
    </row>
    <row r="174" spans="2:11" ht="15.75" customHeight="1">
      <c r="B174" s="126"/>
      <c r="C174" s="126"/>
      <c r="D174" s="126"/>
      <c r="E174" s="126"/>
      <c r="F174" s="126"/>
      <c r="G174" s="126"/>
      <c r="H174" s="126"/>
      <c r="I174" s="126"/>
      <c r="J174" s="126"/>
      <c r="K174" s="716"/>
    </row>
    <row r="175" spans="2:11" ht="15.75" customHeight="1">
      <c r="B175" s="126"/>
      <c r="C175" s="126"/>
      <c r="D175" s="126"/>
      <c r="E175" s="126"/>
      <c r="F175" s="126"/>
      <c r="G175" s="126"/>
      <c r="H175" s="126"/>
      <c r="I175" s="126"/>
      <c r="J175" s="126"/>
      <c r="K175" s="716"/>
    </row>
    <row r="176" spans="2:11" ht="15.75" customHeight="1">
      <c r="B176" s="126"/>
      <c r="C176" s="126"/>
      <c r="D176" s="126"/>
      <c r="E176" s="126"/>
      <c r="F176" s="126"/>
      <c r="G176" s="126"/>
      <c r="H176" s="126"/>
      <c r="I176" s="126"/>
      <c r="J176" s="126"/>
      <c r="K176" s="716"/>
    </row>
    <row r="177" spans="2:11" ht="15.75" customHeight="1">
      <c r="B177" s="126"/>
      <c r="C177" s="126"/>
      <c r="D177" s="126"/>
      <c r="E177" s="126"/>
      <c r="F177" s="126"/>
      <c r="G177" s="126"/>
      <c r="H177" s="126"/>
      <c r="I177" s="126"/>
      <c r="J177" s="126"/>
      <c r="K177" s="716"/>
    </row>
    <row r="178" spans="2:11" ht="15.75" customHeight="1">
      <c r="B178" s="126"/>
      <c r="C178" s="126"/>
      <c r="D178" s="126"/>
      <c r="E178" s="126"/>
      <c r="F178" s="126"/>
      <c r="G178" s="126"/>
      <c r="H178" s="126"/>
      <c r="I178" s="126"/>
      <c r="J178" s="126"/>
      <c r="K178" s="716"/>
    </row>
    <row r="179" spans="2:11" ht="15.75" customHeight="1">
      <c r="B179" s="126"/>
      <c r="C179" s="126"/>
      <c r="D179" s="126"/>
      <c r="E179" s="126"/>
      <c r="F179" s="126"/>
      <c r="G179" s="126"/>
      <c r="H179" s="126"/>
      <c r="I179" s="126"/>
      <c r="J179" s="126"/>
      <c r="K179" s="716"/>
    </row>
    <row r="180" spans="2:11" ht="15.75" customHeight="1">
      <c r="B180" s="126"/>
      <c r="C180" s="126"/>
      <c r="D180" s="126"/>
      <c r="E180" s="126"/>
      <c r="F180" s="126"/>
      <c r="G180" s="126"/>
      <c r="H180" s="126"/>
      <c r="I180" s="126"/>
      <c r="J180" s="126"/>
      <c r="K180" s="716"/>
    </row>
    <row r="181" spans="2:11" ht="15.75" customHeight="1">
      <c r="B181" s="126"/>
      <c r="C181" s="126"/>
      <c r="D181" s="126"/>
      <c r="E181" s="126"/>
      <c r="F181" s="126"/>
      <c r="G181" s="126"/>
      <c r="H181" s="126"/>
      <c r="I181" s="126"/>
      <c r="J181" s="126"/>
      <c r="K181" s="716"/>
    </row>
    <row r="182" spans="2:11" ht="15.75" customHeight="1">
      <c r="B182" s="126"/>
      <c r="C182" s="126"/>
      <c r="D182" s="126"/>
      <c r="E182" s="126"/>
      <c r="F182" s="126"/>
      <c r="G182" s="126"/>
      <c r="H182" s="126"/>
      <c r="I182" s="126"/>
      <c r="J182" s="126"/>
      <c r="K182" s="716"/>
    </row>
    <row r="183" spans="2:11" ht="15.75" customHeight="1">
      <c r="B183" s="126"/>
      <c r="C183" s="126"/>
      <c r="D183" s="126"/>
      <c r="E183" s="126"/>
      <c r="F183" s="126"/>
      <c r="G183" s="126"/>
      <c r="H183" s="126"/>
      <c r="I183" s="126"/>
      <c r="J183" s="126"/>
      <c r="K183" s="716"/>
    </row>
    <row r="184" spans="2:11" ht="15.75" customHeight="1">
      <c r="B184" s="126"/>
      <c r="C184" s="126"/>
      <c r="D184" s="126"/>
      <c r="E184" s="126"/>
      <c r="F184" s="126"/>
      <c r="G184" s="126"/>
      <c r="H184" s="126"/>
      <c r="I184" s="126"/>
      <c r="J184" s="126"/>
      <c r="K184" s="716"/>
    </row>
    <row r="185" spans="2:11" ht="15.75" customHeight="1">
      <c r="B185" s="126"/>
      <c r="C185" s="126"/>
      <c r="D185" s="126"/>
      <c r="E185" s="126"/>
      <c r="F185" s="126"/>
      <c r="G185" s="126"/>
      <c r="H185" s="126"/>
      <c r="I185" s="126"/>
      <c r="J185" s="126"/>
      <c r="K185" s="716"/>
    </row>
    <row r="186" spans="2:11" ht="15.75" customHeight="1">
      <c r="B186" s="126"/>
      <c r="C186" s="126"/>
      <c r="D186" s="126"/>
      <c r="E186" s="126"/>
      <c r="F186" s="126"/>
      <c r="G186" s="126"/>
      <c r="H186" s="126"/>
      <c r="I186" s="126"/>
      <c r="J186" s="126"/>
      <c r="K186" s="716"/>
    </row>
    <row r="187" spans="2:11" ht="15.75" customHeight="1">
      <c r="B187" s="126"/>
      <c r="C187" s="126"/>
      <c r="D187" s="126"/>
      <c r="E187" s="126"/>
      <c r="F187" s="126"/>
      <c r="G187" s="126"/>
      <c r="H187" s="126"/>
      <c r="I187" s="126"/>
      <c r="J187" s="126"/>
      <c r="K187" s="716"/>
    </row>
    <row r="188" spans="2:11" ht="15.75" customHeight="1">
      <c r="B188" s="126"/>
      <c r="C188" s="126"/>
      <c r="D188" s="126"/>
      <c r="E188" s="126"/>
      <c r="F188" s="126"/>
      <c r="G188" s="126"/>
      <c r="H188" s="126"/>
      <c r="I188" s="126"/>
      <c r="J188" s="126"/>
      <c r="K188" s="716"/>
    </row>
    <row r="189" spans="2:11" ht="15.75" customHeight="1">
      <c r="B189" s="126"/>
      <c r="C189" s="126"/>
      <c r="D189" s="126"/>
      <c r="E189" s="126"/>
      <c r="F189" s="126"/>
      <c r="G189" s="126"/>
      <c r="H189" s="126"/>
      <c r="I189" s="126"/>
      <c r="J189" s="126"/>
      <c r="K189" s="716"/>
    </row>
    <row r="190" spans="2:11" ht="15.75" customHeight="1">
      <c r="B190" s="126"/>
      <c r="C190" s="126"/>
      <c r="D190" s="126"/>
      <c r="E190" s="126"/>
      <c r="F190" s="126"/>
      <c r="G190" s="126"/>
      <c r="H190" s="126"/>
      <c r="I190" s="126"/>
      <c r="J190" s="126"/>
      <c r="K190" s="716"/>
    </row>
    <row r="191" spans="2:11" ht="15.75" customHeight="1">
      <c r="B191" s="126"/>
      <c r="C191" s="126"/>
      <c r="D191" s="126"/>
      <c r="E191" s="126"/>
      <c r="F191" s="126"/>
      <c r="G191" s="126"/>
      <c r="H191" s="126"/>
      <c r="I191" s="126"/>
      <c r="J191" s="126"/>
      <c r="K191" s="716"/>
    </row>
    <row r="192" spans="2:11" ht="15.75" customHeight="1">
      <c r="B192" s="126"/>
      <c r="C192" s="126"/>
      <c r="D192" s="126"/>
      <c r="E192" s="126"/>
      <c r="F192" s="126"/>
      <c r="G192" s="126"/>
      <c r="H192" s="126"/>
      <c r="I192" s="126"/>
      <c r="J192" s="126"/>
      <c r="K192" s="716"/>
    </row>
    <row r="193" spans="2:11" ht="15.75" customHeight="1">
      <c r="B193" s="126"/>
      <c r="C193" s="126"/>
      <c r="D193" s="126"/>
      <c r="E193" s="126"/>
      <c r="F193" s="126"/>
      <c r="G193" s="126"/>
      <c r="H193" s="126"/>
      <c r="I193" s="126"/>
      <c r="J193" s="126"/>
      <c r="K193" s="716"/>
    </row>
    <row r="194" spans="2:11" ht="15.75" customHeight="1">
      <c r="B194" s="126"/>
      <c r="C194" s="126"/>
      <c r="D194" s="126"/>
      <c r="E194" s="126"/>
      <c r="F194" s="126"/>
      <c r="G194" s="126"/>
      <c r="H194" s="126"/>
      <c r="I194" s="126"/>
      <c r="J194" s="126"/>
      <c r="K194" s="716"/>
    </row>
    <row r="195" spans="2:11" ht="15.75" customHeight="1">
      <c r="B195" s="126"/>
      <c r="C195" s="126"/>
      <c r="D195" s="126"/>
      <c r="E195" s="126"/>
      <c r="F195" s="126"/>
      <c r="G195" s="126"/>
      <c r="H195" s="126"/>
      <c r="I195" s="126"/>
      <c r="J195" s="126"/>
      <c r="K195" s="716"/>
    </row>
    <row r="196" spans="2:11" ht="15.75" customHeight="1">
      <c r="B196" s="126"/>
      <c r="C196" s="126"/>
      <c r="D196" s="126"/>
      <c r="E196" s="126"/>
      <c r="F196" s="126"/>
      <c r="G196" s="126"/>
      <c r="H196" s="126"/>
      <c r="I196" s="126"/>
      <c r="J196" s="126"/>
      <c r="K196" s="716"/>
    </row>
    <row r="197" spans="2:11" ht="15.75" customHeight="1">
      <c r="B197" s="126"/>
      <c r="C197" s="126"/>
      <c r="D197" s="126"/>
      <c r="E197" s="126"/>
      <c r="F197" s="126"/>
      <c r="G197" s="126"/>
      <c r="H197" s="126"/>
      <c r="I197" s="126"/>
      <c r="J197" s="126"/>
      <c r="K197" s="716"/>
    </row>
    <row r="198" spans="2:11" ht="15.75" customHeight="1">
      <c r="B198" s="126"/>
      <c r="C198" s="126"/>
      <c r="D198" s="126"/>
      <c r="E198" s="126"/>
      <c r="F198" s="126"/>
      <c r="G198" s="126"/>
      <c r="H198" s="126"/>
      <c r="I198" s="126"/>
      <c r="J198" s="126"/>
      <c r="K198" s="716"/>
    </row>
    <row r="199" spans="2:11" ht="15.75" customHeight="1">
      <c r="B199" s="126"/>
      <c r="C199" s="126"/>
      <c r="D199" s="126"/>
      <c r="E199" s="126"/>
      <c r="F199" s="126"/>
      <c r="G199" s="126"/>
      <c r="H199" s="126"/>
      <c r="I199" s="126"/>
      <c r="J199" s="126"/>
      <c r="K199" s="716"/>
    </row>
    <row r="200" spans="2:11" ht="15.75" customHeight="1">
      <c r="B200" s="126"/>
      <c r="C200" s="126"/>
      <c r="D200" s="126"/>
      <c r="E200" s="126"/>
      <c r="F200" s="126"/>
      <c r="G200" s="126"/>
      <c r="H200" s="126"/>
      <c r="I200" s="126"/>
      <c r="J200" s="126"/>
      <c r="K200" s="716"/>
    </row>
    <row r="201" spans="2:11" ht="15.75" customHeight="1">
      <c r="B201" s="126"/>
      <c r="C201" s="126"/>
      <c r="D201" s="126"/>
      <c r="E201" s="126"/>
      <c r="F201" s="126"/>
      <c r="G201" s="126"/>
      <c r="H201" s="126"/>
      <c r="I201" s="126"/>
      <c r="J201" s="126"/>
      <c r="K201" s="716"/>
    </row>
    <row r="202" spans="2:11" ht="15.75" customHeight="1">
      <c r="B202" s="126"/>
      <c r="C202" s="126"/>
      <c r="D202" s="126"/>
      <c r="E202" s="126"/>
      <c r="F202" s="126"/>
      <c r="G202" s="126"/>
      <c r="H202" s="126"/>
      <c r="I202" s="126"/>
      <c r="J202" s="126"/>
      <c r="K202" s="716"/>
    </row>
    <row r="203" spans="2:11" ht="15.75" customHeight="1">
      <c r="B203" s="126"/>
      <c r="C203" s="126"/>
      <c r="D203" s="126"/>
      <c r="E203" s="126"/>
      <c r="F203" s="126"/>
      <c r="G203" s="126"/>
      <c r="H203" s="126"/>
      <c r="I203" s="126"/>
      <c r="J203" s="126"/>
      <c r="K203" s="716"/>
    </row>
    <row r="204" spans="2:11" ht="15.75" customHeight="1">
      <c r="B204" s="126"/>
      <c r="C204" s="126"/>
      <c r="D204" s="126"/>
      <c r="E204" s="126"/>
      <c r="F204" s="126"/>
      <c r="G204" s="126"/>
      <c r="H204" s="126"/>
      <c r="I204" s="126"/>
      <c r="J204" s="126"/>
      <c r="K204" s="716"/>
    </row>
    <row r="205" spans="2:11" ht="15.75" customHeight="1">
      <c r="B205" s="126"/>
      <c r="C205" s="126"/>
      <c r="D205" s="126"/>
      <c r="E205" s="126"/>
      <c r="F205" s="126"/>
      <c r="G205" s="126"/>
      <c r="H205" s="126"/>
      <c r="I205" s="126"/>
      <c r="J205" s="126"/>
      <c r="K205" s="716"/>
    </row>
    <row r="206" spans="2:11" ht="15.75" customHeight="1">
      <c r="B206" s="126"/>
      <c r="C206" s="126"/>
      <c r="D206" s="126"/>
      <c r="E206" s="126"/>
      <c r="F206" s="126"/>
      <c r="G206" s="126"/>
      <c r="H206" s="126"/>
      <c r="I206" s="126"/>
      <c r="J206" s="126"/>
      <c r="K206" s="716"/>
    </row>
    <row r="207" spans="2:11" ht="15.75" customHeight="1">
      <c r="B207" s="126"/>
      <c r="C207" s="126"/>
      <c r="D207" s="126"/>
      <c r="E207" s="126"/>
      <c r="F207" s="126"/>
      <c r="G207" s="126"/>
      <c r="H207" s="126"/>
      <c r="I207" s="126"/>
      <c r="J207" s="126"/>
      <c r="K207" s="716"/>
    </row>
    <row r="208" spans="2:11" ht="15.75" customHeight="1">
      <c r="B208" s="126"/>
      <c r="C208" s="126"/>
      <c r="D208" s="126"/>
      <c r="E208" s="126"/>
      <c r="F208" s="126"/>
      <c r="G208" s="126"/>
      <c r="H208" s="126"/>
      <c r="I208" s="126"/>
      <c r="J208" s="126"/>
      <c r="K208" s="716"/>
    </row>
    <row r="209" spans="2:11" ht="15.75" customHeight="1">
      <c r="B209" s="126"/>
      <c r="C209" s="126"/>
      <c r="D209" s="126"/>
      <c r="E209" s="126"/>
      <c r="F209" s="126"/>
      <c r="G209" s="126"/>
      <c r="H209" s="126"/>
      <c r="I209" s="126"/>
      <c r="J209" s="126"/>
      <c r="K209" s="716"/>
    </row>
    <row r="210" spans="2:11" ht="15.75" customHeight="1">
      <c r="B210" s="126"/>
      <c r="C210" s="126"/>
      <c r="D210" s="126"/>
      <c r="E210" s="126"/>
      <c r="F210" s="126"/>
      <c r="G210" s="126"/>
      <c r="H210" s="126"/>
      <c r="I210" s="126"/>
      <c r="J210" s="126"/>
      <c r="K210" s="716"/>
    </row>
    <row r="211" spans="2:11" ht="15.75" customHeight="1">
      <c r="B211" s="126"/>
      <c r="C211" s="126"/>
      <c r="D211" s="126"/>
      <c r="E211" s="126"/>
      <c r="F211" s="126"/>
      <c r="G211" s="126"/>
      <c r="H211" s="126"/>
      <c r="I211" s="126"/>
      <c r="J211" s="126"/>
      <c r="K211" s="716"/>
    </row>
    <row r="212" spans="2:11" ht="15.75" customHeight="1">
      <c r="B212" s="126"/>
      <c r="C212" s="126"/>
      <c r="D212" s="126"/>
      <c r="E212" s="126"/>
      <c r="F212" s="126"/>
      <c r="G212" s="126"/>
      <c r="H212" s="126"/>
      <c r="I212" s="126"/>
      <c r="J212" s="126"/>
      <c r="K212" s="716"/>
    </row>
    <row r="213" spans="2:11" ht="15.75" customHeight="1">
      <c r="B213" s="126"/>
      <c r="C213" s="126"/>
      <c r="D213" s="126"/>
      <c r="E213" s="126"/>
      <c r="F213" s="126"/>
      <c r="G213" s="126"/>
      <c r="H213" s="126"/>
      <c r="I213" s="126"/>
      <c r="J213" s="126"/>
      <c r="K213" s="716"/>
    </row>
    <row r="214" spans="2:11" ht="15.75" customHeight="1">
      <c r="B214" s="126"/>
      <c r="C214" s="126"/>
      <c r="D214" s="126"/>
      <c r="E214" s="126"/>
      <c r="F214" s="126"/>
      <c r="G214" s="126"/>
      <c r="H214" s="126"/>
      <c r="I214" s="126"/>
      <c r="J214" s="126"/>
      <c r="K214" s="716"/>
    </row>
    <row r="215" spans="2:11" ht="15.75" customHeight="1">
      <c r="B215" s="126"/>
      <c r="C215" s="126"/>
      <c r="D215" s="126"/>
      <c r="E215" s="126"/>
      <c r="F215" s="126"/>
      <c r="G215" s="126"/>
      <c r="H215" s="126"/>
      <c r="I215" s="126"/>
      <c r="J215" s="126"/>
      <c r="K215" s="716"/>
    </row>
    <row r="216" spans="2:11" ht="15.75" customHeight="1">
      <c r="B216" s="126"/>
      <c r="C216" s="126"/>
      <c r="D216" s="126"/>
      <c r="E216" s="126"/>
      <c r="F216" s="126"/>
      <c r="G216" s="126"/>
      <c r="H216" s="126"/>
      <c r="I216" s="126"/>
      <c r="J216" s="126"/>
      <c r="K216" s="716"/>
    </row>
    <row r="217" spans="2:11" ht="15.75" customHeight="1">
      <c r="B217" s="126"/>
      <c r="C217" s="126"/>
      <c r="D217" s="126"/>
      <c r="E217" s="126"/>
      <c r="F217" s="126"/>
      <c r="G217" s="126"/>
      <c r="H217" s="126"/>
      <c r="I217" s="126"/>
      <c r="J217" s="126"/>
      <c r="K217" s="716"/>
    </row>
    <row r="218" spans="2:11" ht="15.75" customHeight="1">
      <c r="B218" s="126"/>
      <c r="C218" s="126"/>
      <c r="D218" s="126"/>
      <c r="E218" s="126"/>
      <c r="F218" s="126"/>
      <c r="G218" s="126"/>
      <c r="H218" s="126"/>
      <c r="I218" s="126"/>
      <c r="J218" s="126"/>
      <c r="K218" s="716"/>
    </row>
    <row r="219" spans="2:11" ht="15.75" customHeight="1">
      <c r="B219" s="126"/>
      <c r="C219" s="126"/>
      <c r="D219" s="126"/>
      <c r="E219" s="126"/>
      <c r="F219" s="126"/>
      <c r="G219" s="126"/>
      <c r="H219" s="126"/>
      <c r="I219" s="126"/>
      <c r="J219" s="126"/>
      <c r="K219" s="716"/>
    </row>
    <row r="220" spans="2:11" ht="15.75" customHeight="1">
      <c r="B220" s="126"/>
      <c r="C220" s="126"/>
      <c r="D220" s="126"/>
      <c r="E220" s="126"/>
      <c r="F220" s="126"/>
      <c r="G220" s="126"/>
      <c r="H220" s="126"/>
      <c r="I220" s="126"/>
      <c r="J220" s="126"/>
      <c r="K220" s="716"/>
    </row>
    <row r="221" spans="2:11" ht="15.75" customHeight="1">
      <c r="B221" s="126"/>
      <c r="C221" s="126"/>
      <c r="D221" s="126"/>
      <c r="E221" s="126"/>
      <c r="F221" s="126"/>
      <c r="G221" s="126"/>
      <c r="H221" s="126"/>
      <c r="I221" s="126"/>
      <c r="J221" s="126"/>
      <c r="K221" s="716"/>
    </row>
    <row r="222" spans="2:11" ht="15.75" customHeight="1">
      <c r="B222" s="126"/>
      <c r="C222" s="126"/>
      <c r="D222" s="126"/>
      <c r="E222" s="126"/>
      <c r="F222" s="126"/>
      <c r="G222" s="126"/>
      <c r="H222" s="126"/>
      <c r="I222" s="126"/>
      <c r="J222" s="126"/>
      <c r="K222" s="716"/>
    </row>
    <row r="223" spans="2:11" ht="15.75" customHeight="1">
      <c r="B223" s="126"/>
      <c r="C223" s="126"/>
      <c r="D223" s="126"/>
      <c r="E223" s="126"/>
      <c r="F223" s="126"/>
      <c r="G223" s="126"/>
      <c r="H223" s="126"/>
      <c r="I223" s="126"/>
      <c r="J223" s="126"/>
      <c r="K223" s="716"/>
    </row>
    <row r="224" spans="2:11" ht="15.75" customHeight="1">
      <c r="B224" s="126"/>
      <c r="C224" s="126"/>
      <c r="D224" s="126"/>
      <c r="E224" s="126"/>
      <c r="F224" s="126"/>
      <c r="G224" s="126"/>
      <c r="H224" s="126"/>
      <c r="I224" s="126"/>
      <c r="J224" s="126"/>
      <c r="K224" s="716"/>
    </row>
    <row r="225" spans="2:11" ht="15.75" customHeight="1">
      <c r="B225" s="126"/>
      <c r="C225" s="126"/>
      <c r="D225" s="126"/>
      <c r="E225" s="126"/>
      <c r="F225" s="126"/>
      <c r="G225" s="126"/>
      <c r="H225" s="126"/>
      <c r="I225" s="126"/>
      <c r="J225" s="126"/>
      <c r="K225" s="716"/>
    </row>
    <row r="226" spans="2:11" ht="15.75" customHeight="1">
      <c r="B226" s="126"/>
      <c r="C226" s="126"/>
      <c r="D226" s="126"/>
      <c r="E226" s="126"/>
      <c r="F226" s="126"/>
      <c r="G226" s="126"/>
      <c r="H226" s="126"/>
      <c r="I226" s="126"/>
      <c r="J226" s="126"/>
      <c r="K226" s="716"/>
    </row>
    <row r="227" spans="2:11" ht="15.75" customHeight="1">
      <c r="B227" s="126"/>
      <c r="C227" s="126"/>
      <c r="D227" s="126"/>
      <c r="E227" s="126"/>
      <c r="F227" s="126"/>
      <c r="G227" s="126"/>
      <c r="H227" s="126"/>
      <c r="I227" s="126"/>
      <c r="J227" s="126"/>
      <c r="K227" s="716"/>
    </row>
    <row r="228" spans="2:11" ht="15.75" customHeight="1">
      <c r="B228" s="126"/>
      <c r="C228" s="126"/>
      <c r="D228" s="126"/>
      <c r="E228" s="126"/>
      <c r="F228" s="126"/>
      <c r="G228" s="126"/>
      <c r="H228" s="126"/>
      <c r="I228" s="126"/>
      <c r="J228" s="126"/>
      <c r="K228" s="716"/>
    </row>
    <row r="229" spans="2:11" ht="15.75" customHeight="1">
      <c r="B229" s="126"/>
      <c r="C229" s="126"/>
      <c r="D229" s="126"/>
      <c r="E229" s="126"/>
      <c r="F229" s="126"/>
      <c r="G229" s="126"/>
      <c r="H229" s="126"/>
      <c r="I229" s="126"/>
      <c r="J229" s="126"/>
      <c r="K229" s="716"/>
    </row>
    <row r="230" spans="2:11" ht="15.75" customHeight="1">
      <c r="B230" s="126"/>
      <c r="C230" s="126"/>
      <c r="D230" s="126"/>
      <c r="E230" s="126"/>
      <c r="F230" s="126"/>
      <c r="G230" s="126"/>
      <c r="H230" s="126"/>
      <c r="I230" s="126"/>
      <c r="J230" s="126"/>
      <c r="K230" s="716"/>
    </row>
    <row r="231" spans="2:11" ht="15.75" customHeight="1">
      <c r="B231" s="126"/>
      <c r="C231" s="126"/>
      <c r="D231" s="126"/>
      <c r="E231" s="126"/>
      <c r="F231" s="126"/>
      <c r="G231" s="126"/>
      <c r="H231" s="126"/>
      <c r="I231" s="126"/>
      <c r="J231" s="126"/>
      <c r="K231" s="716"/>
    </row>
    <row r="232" spans="2:11" ht="15.75" customHeight="1">
      <c r="B232" s="126"/>
      <c r="C232" s="126"/>
      <c r="D232" s="126"/>
      <c r="E232" s="126"/>
      <c r="F232" s="126"/>
      <c r="G232" s="126"/>
      <c r="H232" s="126"/>
      <c r="I232" s="126"/>
      <c r="J232" s="126"/>
      <c r="K232" s="716"/>
    </row>
    <row r="233" spans="2:11" ht="15.75" customHeight="1">
      <c r="B233" s="126"/>
      <c r="C233" s="126"/>
      <c r="D233" s="126"/>
      <c r="E233" s="126"/>
      <c r="F233" s="126"/>
      <c r="G233" s="126"/>
      <c r="H233" s="126"/>
      <c r="I233" s="126"/>
      <c r="J233" s="126"/>
      <c r="K233" s="716"/>
    </row>
    <row r="234" spans="2:11" ht="15.75" customHeight="1">
      <c r="B234" s="126"/>
      <c r="C234" s="126"/>
      <c r="D234" s="126"/>
      <c r="E234" s="126"/>
      <c r="F234" s="126"/>
      <c r="G234" s="126"/>
      <c r="H234" s="126"/>
      <c r="I234" s="126"/>
      <c r="J234" s="126"/>
      <c r="K234" s="716"/>
    </row>
    <row r="235" spans="2:11" ht="15.75" customHeight="1">
      <c r="B235" s="126"/>
      <c r="C235" s="126"/>
      <c r="D235" s="126"/>
      <c r="E235" s="126"/>
      <c r="F235" s="126"/>
      <c r="G235" s="126"/>
      <c r="H235" s="126"/>
      <c r="I235" s="126"/>
      <c r="J235" s="126"/>
      <c r="K235" s="716"/>
    </row>
    <row r="236" spans="2:11" ht="15.75" customHeight="1">
      <c r="B236" s="126"/>
      <c r="C236" s="126"/>
      <c r="D236" s="126"/>
      <c r="E236" s="126"/>
      <c r="F236" s="126"/>
      <c r="G236" s="126"/>
      <c r="H236" s="126"/>
      <c r="I236" s="126"/>
      <c r="J236" s="126"/>
      <c r="K236" s="716"/>
    </row>
    <row r="237" spans="2:11" ht="15.75" customHeight="1">
      <c r="B237" s="126"/>
      <c r="C237" s="126"/>
      <c r="D237" s="126"/>
      <c r="E237" s="126"/>
      <c r="F237" s="126"/>
      <c r="G237" s="126"/>
      <c r="H237" s="126"/>
      <c r="I237" s="126"/>
      <c r="J237" s="126"/>
      <c r="K237" s="716"/>
    </row>
    <row r="238" spans="2:11" ht="15.75" customHeight="1">
      <c r="B238" s="126"/>
      <c r="C238" s="126"/>
      <c r="D238" s="126"/>
      <c r="E238" s="126"/>
      <c r="F238" s="126"/>
      <c r="G238" s="126"/>
      <c r="H238" s="126"/>
      <c r="I238" s="126"/>
      <c r="J238" s="126"/>
      <c r="K238" s="716"/>
    </row>
    <row r="239" spans="2:11" ht="15.75" customHeight="1">
      <c r="B239" s="126"/>
      <c r="C239" s="126"/>
      <c r="D239" s="126"/>
      <c r="E239" s="126"/>
      <c r="F239" s="126"/>
      <c r="G239" s="126"/>
      <c r="H239" s="126"/>
      <c r="I239" s="126"/>
      <c r="J239" s="126"/>
      <c r="K239" s="716"/>
    </row>
    <row r="240" spans="2:11" ht="15.75" customHeight="1">
      <c r="B240" s="126"/>
      <c r="C240" s="126"/>
      <c r="D240" s="126"/>
      <c r="E240" s="126"/>
      <c r="F240" s="126"/>
      <c r="G240" s="126"/>
      <c r="H240" s="126"/>
      <c r="I240" s="126"/>
      <c r="J240" s="126"/>
      <c r="K240" s="716"/>
    </row>
    <row r="241" spans="2:11" ht="15.75" customHeight="1">
      <c r="B241" s="126"/>
      <c r="C241" s="126"/>
      <c r="D241" s="126"/>
      <c r="E241" s="126"/>
      <c r="F241" s="126"/>
      <c r="G241" s="126"/>
      <c r="H241" s="126"/>
      <c r="I241" s="126"/>
      <c r="J241" s="126"/>
      <c r="K241" s="716"/>
    </row>
    <row r="242" spans="2:11" ht="15.75" customHeight="1">
      <c r="B242" s="126"/>
      <c r="C242" s="126"/>
      <c r="D242" s="126"/>
      <c r="E242" s="126"/>
      <c r="F242" s="126"/>
      <c r="G242" s="126"/>
      <c r="H242" s="126"/>
      <c r="I242" s="126"/>
      <c r="J242" s="126"/>
      <c r="K242" s="716"/>
    </row>
    <row r="243" spans="2:11" ht="15.75" customHeight="1">
      <c r="B243" s="126"/>
      <c r="C243" s="126"/>
      <c r="D243" s="126"/>
      <c r="E243" s="126"/>
      <c r="F243" s="126"/>
      <c r="G243" s="126"/>
      <c r="H243" s="126"/>
      <c r="I243" s="126"/>
      <c r="J243" s="126"/>
      <c r="K243" s="716"/>
    </row>
    <row r="244" spans="2:11" ht="15.75" customHeight="1">
      <c r="B244" s="126"/>
      <c r="C244" s="126"/>
      <c r="D244" s="126"/>
      <c r="E244" s="126"/>
      <c r="F244" s="126"/>
      <c r="G244" s="126"/>
      <c r="H244" s="126"/>
      <c r="I244" s="126"/>
      <c r="J244" s="126"/>
      <c r="K244" s="716"/>
    </row>
    <row r="245" spans="2:11" ht="15.75" customHeight="1">
      <c r="B245" s="126"/>
      <c r="C245" s="126"/>
      <c r="D245" s="126"/>
      <c r="E245" s="126"/>
      <c r="F245" s="126"/>
      <c r="G245" s="126"/>
      <c r="H245" s="126"/>
      <c r="I245" s="126"/>
      <c r="J245" s="126"/>
      <c r="K245" s="716"/>
    </row>
    <row r="246" spans="2:11" ht="15.75" customHeight="1">
      <c r="B246" s="126"/>
      <c r="C246" s="126"/>
      <c r="D246" s="126"/>
      <c r="E246" s="126"/>
      <c r="F246" s="126"/>
      <c r="G246" s="126"/>
      <c r="H246" s="126"/>
      <c r="I246" s="126"/>
      <c r="J246" s="126"/>
      <c r="K246" s="716"/>
    </row>
    <row r="247" spans="2:11" ht="15.75" customHeight="1">
      <c r="B247" s="126"/>
      <c r="C247" s="126"/>
      <c r="D247" s="126"/>
      <c r="E247" s="126"/>
      <c r="F247" s="126"/>
      <c r="G247" s="126"/>
      <c r="H247" s="126"/>
      <c r="I247" s="126"/>
      <c r="J247" s="126"/>
      <c r="K247" s="716"/>
    </row>
    <row r="248" spans="2:11" ht="15.75" customHeight="1">
      <c r="B248" s="126"/>
      <c r="C248" s="126"/>
      <c r="D248" s="126"/>
      <c r="E248" s="126"/>
      <c r="F248" s="126"/>
      <c r="G248" s="126"/>
      <c r="H248" s="126"/>
      <c r="I248" s="126"/>
      <c r="J248" s="126"/>
      <c r="K248" s="716"/>
    </row>
    <row r="249" spans="2:11" ht="15.75" customHeight="1">
      <c r="B249" s="126"/>
      <c r="C249" s="126"/>
      <c r="D249" s="126"/>
      <c r="E249" s="126"/>
      <c r="F249" s="126"/>
      <c r="G249" s="126"/>
      <c r="H249" s="126"/>
      <c r="I249" s="126"/>
      <c r="J249" s="126"/>
      <c r="K249" s="716"/>
    </row>
    <row r="250" spans="2:11" ht="15.75" customHeight="1"/>
    <row r="251" spans="2:11" ht="15.75" customHeight="1"/>
    <row r="252" spans="2:11" ht="15.75" customHeight="1"/>
    <row r="253" spans="2:11" ht="15.75" customHeight="1"/>
    <row r="254" spans="2:11" ht="15.75" customHeight="1"/>
    <row r="255" spans="2:11" ht="15.75" customHeight="1"/>
    <row r="256" spans="2: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H7:I7"/>
    <mergeCell ref="J7:J8"/>
    <mergeCell ref="K7:K8"/>
    <mergeCell ref="H6:I6"/>
    <mergeCell ref="A7:A8"/>
    <mergeCell ref="B7:B8"/>
    <mergeCell ref="C7:C8"/>
    <mergeCell ref="D7:D8"/>
    <mergeCell ref="E7:F7"/>
    <mergeCell ref="G7:G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K46" sqref="K46"/>
    </sheetView>
  </sheetViews>
  <sheetFormatPr baseColWidth="10" defaultColWidth="12.625" defaultRowHeight="15" customHeight="1"/>
  <cols>
    <col min="1" max="1" width="48.125" bestFit="1" customWidth="1"/>
    <col min="2" max="2" width="18.375" bestFit="1" customWidth="1"/>
    <col min="3" max="3" width="14.25" bestFit="1" customWidth="1"/>
    <col min="4" max="6" width="12.625" customWidth="1"/>
  </cols>
  <sheetData>
    <row r="1" spans="1:26">
      <c r="A1" s="46"/>
      <c r="B1" s="116"/>
      <c r="C1" s="116"/>
      <c r="D1" s="116"/>
      <c r="E1" s="116"/>
      <c r="F1" s="116"/>
      <c r="G1" s="117"/>
      <c r="H1" s="117"/>
      <c r="I1" s="117"/>
      <c r="J1" s="116"/>
      <c r="K1" s="182"/>
    </row>
    <row r="2" spans="1:26">
      <c r="A2" s="133" t="s">
        <v>100</v>
      </c>
      <c r="B2" s="118"/>
      <c r="C2" s="118"/>
      <c r="D2" s="118"/>
      <c r="E2" s="118"/>
      <c r="F2" s="118"/>
      <c r="G2" s="119"/>
      <c r="H2" s="119"/>
      <c r="I2" s="119"/>
      <c r="J2" s="118"/>
      <c r="K2" s="135" t="s">
        <v>101</v>
      </c>
    </row>
    <row r="3" spans="1:26">
      <c r="A3" s="57" t="s">
        <v>173</v>
      </c>
      <c r="B3" s="118"/>
      <c r="C3" s="118"/>
      <c r="D3" s="118"/>
      <c r="E3" s="118"/>
      <c r="F3" s="118"/>
      <c r="G3" s="119"/>
      <c r="H3" s="119"/>
      <c r="I3" s="119"/>
      <c r="J3" s="118"/>
      <c r="K3" s="184"/>
    </row>
    <row r="4" spans="1:26">
      <c r="A4" s="444" t="s">
        <v>2504</v>
      </c>
      <c r="B4" s="118"/>
      <c r="C4" s="118"/>
      <c r="D4" s="118"/>
      <c r="E4" s="118"/>
      <c r="F4" s="118"/>
      <c r="G4" s="119"/>
      <c r="H4" s="119"/>
      <c r="I4" s="119"/>
      <c r="J4" s="118"/>
      <c r="K4" s="184"/>
    </row>
    <row r="5" spans="1:26">
      <c r="A5" s="46"/>
      <c r="B5" s="116"/>
      <c r="C5" s="116"/>
      <c r="D5" s="116"/>
      <c r="E5" s="116"/>
      <c r="F5" s="116"/>
      <c r="G5" s="117"/>
      <c r="H5" s="117"/>
      <c r="I5" s="117"/>
      <c r="J5" s="116"/>
      <c r="K5" s="182"/>
    </row>
    <row r="6" spans="1:26">
      <c r="A6" s="204" t="s">
        <v>102</v>
      </c>
      <c r="B6" s="60" t="s">
        <v>103</v>
      </c>
      <c r="C6" s="60" t="s">
        <v>104</v>
      </c>
      <c r="D6" s="60"/>
      <c r="E6" s="916" t="s">
        <v>105</v>
      </c>
      <c r="F6" s="897"/>
      <c r="G6" s="62" t="s">
        <v>106</v>
      </c>
      <c r="H6" s="1038" t="s">
        <v>107</v>
      </c>
      <c r="I6" s="897"/>
      <c r="J6" s="60" t="s">
        <v>108</v>
      </c>
      <c r="K6" s="62" t="s">
        <v>109</v>
      </c>
    </row>
    <row r="7" spans="1:26" ht="14.25">
      <c r="A7" s="974" t="s">
        <v>110</v>
      </c>
      <c r="B7" s="975" t="s">
        <v>111</v>
      </c>
      <c r="C7" s="975" t="s">
        <v>112</v>
      </c>
      <c r="D7" s="975" t="s">
        <v>113</v>
      </c>
      <c r="E7" s="976" t="s">
        <v>114</v>
      </c>
      <c r="F7" s="915"/>
      <c r="G7" s="1040" t="s">
        <v>115</v>
      </c>
      <c r="H7" s="1039" t="s">
        <v>116</v>
      </c>
      <c r="I7" s="915"/>
      <c r="J7" s="975" t="s">
        <v>117</v>
      </c>
      <c r="K7" s="979" t="s">
        <v>118</v>
      </c>
    </row>
    <row r="8" spans="1:26" ht="14.25">
      <c r="A8" s="908"/>
      <c r="B8" s="908"/>
      <c r="C8" s="908"/>
      <c r="D8" s="908"/>
      <c r="E8" s="228" t="s">
        <v>119</v>
      </c>
      <c r="F8" s="228" t="s">
        <v>120</v>
      </c>
      <c r="G8" s="908"/>
      <c r="H8" s="284" t="s">
        <v>119</v>
      </c>
      <c r="I8" s="284" t="s">
        <v>120</v>
      </c>
      <c r="J8" s="908"/>
      <c r="K8" s="908"/>
    </row>
    <row r="9" spans="1:26">
      <c r="A9" s="67" t="s">
        <v>314</v>
      </c>
      <c r="B9" s="188"/>
      <c r="C9" s="188"/>
      <c r="D9" s="188"/>
      <c r="E9" s="188"/>
      <c r="F9" s="188"/>
      <c r="G9" s="121"/>
      <c r="H9" s="121"/>
      <c r="I9" s="121"/>
      <c r="J9" s="188"/>
      <c r="K9" s="70"/>
    </row>
    <row r="10" spans="1:26">
      <c r="A10" s="110"/>
      <c r="B10" s="75"/>
      <c r="C10" s="75"/>
      <c r="D10" s="75"/>
      <c r="E10" s="75"/>
      <c r="F10" s="75"/>
      <c r="G10" s="122"/>
      <c r="H10" s="122"/>
      <c r="I10" s="122"/>
      <c r="J10" s="75"/>
      <c r="K10" s="139"/>
      <c r="L10" s="111"/>
      <c r="M10" s="111"/>
      <c r="N10" s="111"/>
      <c r="O10" s="111"/>
      <c r="P10" s="111"/>
      <c r="Q10" s="111"/>
      <c r="R10" s="111"/>
      <c r="S10" s="111"/>
      <c r="T10" s="111"/>
      <c r="U10" s="111"/>
      <c r="V10" s="111"/>
      <c r="W10" s="111"/>
      <c r="X10" s="111"/>
      <c r="Y10" s="111"/>
      <c r="Z10" s="111"/>
    </row>
    <row r="11" spans="1:26">
      <c r="A11" s="67" t="s">
        <v>316</v>
      </c>
      <c r="B11" s="188"/>
      <c r="C11" s="188"/>
      <c r="D11" s="188"/>
      <c r="E11" s="188"/>
      <c r="F11" s="188"/>
      <c r="G11" s="121"/>
      <c r="H11" s="121"/>
      <c r="I11" s="121"/>
      <c r="J11" s="188"/>
      <c r="K11" s="70">
        <f>SUM(K12:K19)</f>
        <v>24509000</v>
      </c>
    </row>
    <row r="12" spans="1:26">
      <c r="A12" s="66" t="s">
        <v>1732</v>
      </c>
      <c r="B12" s="79" t="s">
        <v>1733</v>
      </c>
      <c r="C12" s="79" t="s">
        <v>184</v>
      </c>
      <c r="D12" s="190">
        <v>1.2E-2</v>
      </c>
      <c r="E12" s="85">
        <v>5.0000000000000001E-3</v>
      </c>
      <c r="F12" s="76">
        <v>0.03</v>
      </c>
      <c r="G12" s="123" t="s">
        <v>1734</v>
      </c>
      <c r="H12" s="123" t="s">
        <v>1734</v>
      </c>
      <c r="I12" s="123" t="s">
        <v>1734</v>
      </c>
      <c r="J12" s="75" t="s">
        <v>1735</v>
      </c>
      <c r="K12" s="196">
        <v>13675000</v>
      </c>
    </row>
    <row r="13" spans="1:26">
      <c r="A13" s="66" t="s">
        <v>270</v>
      </c>
      <c r="B13" s="79" t="s">
        <v>1736</v>
      </c>
      <c r="C13" s="79" t="s">
        <v>178</v>
      </c>
      <c r="D13" s="251"/>
      <c r="E13" s="285" t="s">
        <v>1737</v>
      </c>
      <c r="F13" s="75" t="s">
        <v>1738</v>
      </c>
      <c r="G13" s="123" t="s">
        <v>1734</v>
      </c>
      <c r="H13" s="123" t="s">
        <v>1734</v>
      </c>
      <c r="I13" s="123" t="s">
        <v>1734</v>
      </c>
      <c r="J13" s="75" t="s">
        <v>1735</v>
      </c>
      <c r="K13" s="196">
        <v>3720000</v>
      </c>
    </row>
    <row r="14" spans="1:26">
      <c r="A14" s="66" t="s">
        <v>1739</v>
      </c>
      <c r="B14" s="79" t="s">
        <v>1740</v>
      </c>
      <c r="C14" s="79" t="s">
        <v>184</v>
      </c>
      <c r="D14" s="286"/>
      <c r="E14" s="76">
        <v>0.04</v>
      </c>
      <c r="F14" s="76">
        <v>0.14000000000000001</v>
      </c>
      <c r="G14" s="123" t="s">
        <v>1734</v>
      </c>
      <c r="H14" s="123" t="s">
        <v>1734</v>
      </c>
      <c r="I14" s="123" t="s">
        <v>1734</v>
      </c>
      <c r="J14" s="75" t="s">
        <v>1735</v>
      </c>
      <c r="K14" s="196">
        <v>3925000</v>
      </c>
    </row>
    <row r="15" spans="1:26">
      <c r="A15" s="66" t="s">
        <v>1741</v>
      </c>
      <c r="B15" s="79" t="s">
        <v>1742</v>
      </c>
      <c r="C15" s="79" t="s">
        <v>334</v>
      </c>
      <c r="D15" s="251"/>
      <c r="E15" s="251"/>
      <c r="F15" s="251"/>
      <c r="G15" s="122" t="s">
        <v>485</v>
      </c>
      <c r="H15" s="122">
        <v>310</v>
      </c>
      <c r="I15" s="122">
        <v>1200</v>
      </c>
      <c r="J15" s="75" t="s">
        <v>1735</v>
      </c>
      <c r="K15" s="196">
        <v>100000</v>
      </c>
    </row>
    <row r="16" spans="1:26">
      <c r="A16" s="66" t="s">
        <v>1743</v>
      </c>
      <c r="B16" s="79" t="s">
        <v>467</v>
      </c>
      <c r="C16" s="79" t="s">
        <v>184</v>
      </c>
      <c r="D16" s="251"/>
      <c r="E16" s="251"/>
      <c r="F16" s="251"/>
      <c r="G16" s="122"/>
      <c r="H16" s="122">
        <v>175</v>
      </c>
      <c r="I16" s="122">
        <v>278</v>
      </c>
      <c r="J16" s="75" t="s">
        <v>1735</v>
      </c>
      <c r="K16" s="196">
        <v>2289000</v>
      </c>
    </row>
    <row r="17" spans="1:26">
      <c r="A17" s="66" t="s">
        <v>1744</v>
      </c>
      <c r="B17" s="79" t="s">
        <v>467</v>
      </c>
      <c r="C17" s="79" t="s">
        <v>178</v>
      </c>
      <c r="D17" s="251" t="s">
        <v>1734</v>
      </c>
      <c r="E17" s="99" t="s">
        <v>1734</v>
      </c>
      <c r="F17" s="251" t="s">
        <v>1734</v>
      </c>
      <c r="G17" s="122">
        <v>45</v>
      </c>
      <c r="H17" s="123"/>
      <c r="I17" s="123"/>
      <c r="J17" s="75" t="s">
        <v>1735</v>
      </c>
      <c r="K17" s="196">
        <v>335000</v>
      </c>
    </row>
    <row r="18" spans="1:26">
      <c r="A18" s="66" t="s">
        <v>1745</v>
      </c>
      <c r="B18" s="79" t="s">
        <v>1746</v>
      </c>
      <c r="C18" s="251"/>
      <c r="D18" s="251" t="s">
        <v>1734</v>
      </c>
      <c r="E18" s="251" t="s">
        <v>1734</v>
      </c>
      <c r="F18" s="251" t="s">
        <v>485</v>
      </c>
      <c r="G18" s="123" t="s">
        <v>1734</v>
      </c>
      <c r="H18" s="123" t="s">
        <v>1734</v>
      </c>
      <c r="I18" s="123" t="s">
        <v>1734</v>
      </c>
      <c r="J18" s="75" t="s">
        <v>1735</v>
      </c>
      <c r="K18" s="196">
        <v>450000</v>
      </c>
    </row>
    <row r="19" spans="1:26">
      <c r="A19" s="73" t="s">
        <v>299</v>
      </c>
      <c r="B19" s="75" t="s">
        <v>467</v>
      </c>
      <c r="C19" s="75" t="s">
        <v>1427</v>
      </c>
      <c r="D19" s="251"/>
      <c r="E19" s="251"/>
      <c r="F19" s="251"/>
      <c r="G19" s="123"/>
      <c r="H19" s="122">
        <v>650</v>
      </c>
      <c r="I19" s="122">
        <v>1300</v>
      </c>
      <c r="J19" s="75" t="s">
        <v>1735</v>
      </c>
      <c r="K19" s="196">
        <v>15000</v>
      </c>
    </row>
    <row r="20" spans="1:26" ht="14.25" customHeight="1">
      <c r="A20" s="110"/>
      <c r="B20" s="75"/>
      <c r="C20" s="75"/>
      <c r="D20" s="75"/>
      <c r="E20" s="75"/>
      <c r="F20" s="75"/>
      <c r="G20" s="122"/>
      <c r="H20" s="122"/>
      <c r="I20" s="122"/>
      <c r="J20" s="75"/>
      <c r="K20" s="139"/>
      <c r="L20" s="111"/>
      <c r="M20" s="111"/>
      <c r="N20" s="111"/>
      <c r="O20" s="111"/>
      <c r="P20" s="111"/>
      <c r="Q20" s="111"/>
      <c r="R20" s="111"/>
      <c r="S20" s="111"/>
      <c r="T20" s="111"/>
      <c r="U20" s="111"/>
      <c r="V20" s="111"/>
      <c r="W20" s="111"/>
      <c r="X20" s="111"/>
      <c r="Y20" s="111"/>
      <c r="Z20" s="111"/>
    </row>
    <row r="21" spans="1:26" ht="14.25" customHeight="1">
      <c r="A21" s="67" t="s">
        <v>330</v>
      </c>
      <c r="B21" s="188"/>
      <c r="C21" s="188"/>
      <c r="D21" s="188"/>
      <c r="E21" s="188"/>
      <c r="F21" s="188"/>
      <c r="G21" s="121"/>
      <c r="H21" s="121"/>
      <c r="I21" s="121"/>
      <c r="J21" s="188"/>
      <c r="K21" s="70">
        <f>SUM(K22:K23)</f>
        <v>8750000</v>
      </c>
    </row>
    <row r="22" spans="1:26" ht="15.75" customHeight="1">
      <c r="A22" s="66" t="s">
        <v>1747</v>
      </c>
      <c r="B22" s="79" t="s">
        <v>1740</v>
      </c>
      <c r="C22" s="79" t="s">
        <v>184</v>
      </c>
      <c r="D22" s="85">
        <v>8.3000000000000004E-2</v>
      </c>
      <c r="E22" s="75"/>
      <c r="F22" s="75"/>
      <c r="G22" s="122"/>
      <c r="H22" s="122"/>
      <c r="I22" s="122"/>
      <c r="J22" s="75" t="s">
        <v>1735</v>
      </c>
      <c r="K22" s="196">
        <v>7750000</v>
      </c>
    </row>
    <row r="23" spans="1:26" ht="15.75" customHeight="1">
      <c r="A23" s="66" t="s">
        <v>1748</v>
      </c>
      <c r="B23" s="79" t="s">
        <v>1749</v>
      </c>
      <c r="C23" s="79" t="s">
        <v>1750</v>
      </c>
      <c r="D23" s="75"/>
      <c r="E23" s="75"/>
      <c r="F23" s="75"/>
      <c r="G23" s="122"/>
      <c r="H23" s="122"/>
      <c r="I23" s="122"/>
      <c r="J23" s="75" t="s">
        <v>1735</v>
      </c>
      <c r="K23" s="280">
        <v>1000000</v>
      </c>
    </row>
    <row r="24" spans="1:26" ht="15.75" customHeight="1">
      <c r="A24" s="110"/>
      <c r="B24" s="75"/>
      <c r="C24" s="75"/>
      <c r="D24" s="75"/>
      <c r="E24" s="75"/>
      <c r="F24" s="75"/>
      <c r="G24" s="122"/>
      <c r="H24" s="122"/>
      <c r="I24" s="122"/>
      <c r="J24" s="75"/>
      <c r="K24" s="139"/>
      <c r="L24" s="111"/>
      <c r="M24" s="111"/>
      <c r="N24" s="111"/>
      <c r="O24" s="111"/>
      <c r="P24" s="111"/>
      <c r="Q24" s="111"/>
      <c r="R24" s="111"/>
      <c r="S24" s="111"/>
      <c r="T24" s="111"/>
      <c r="U24" s="111"/>
      <c r="V24" s="111"/>
      <c r="W24" s="111"/>
      <c r="X24" s="111"/>
      <c r="Y24" s="111"/>
      <c r="Z24" s="111"/>
    </row>
    <row r="25" spans="1:26" ht="15.75" customHeight="1">
      <c r="A25" s="67" t="s">
        <v>331</v>
      </c>
      <c r="B25" s="188"/>
      <c r="C25" s="188"/>
      <c r="D25" s="188"/>
      <c r="E25" s="188"/>
      <c r="F25" s="188"/>
      <c r="G25" s="121"/>
      <c r="H25" s="121"/>
      <c r="I25" s="121"/>
      <c r="J25" s="188"/>
      <c r="K25" s="70">
        <f>SUM(K26:K33)</f>
        <v>8232000</v>
      </c>
    </row>
    <row r="26" spans="1:26" ht="15.75" customHeight="1">
      <c r="A26" s="66" t="s">
        <v>1751</v>
      </c>
      <c r="B26" s="79" t="s">
        <v>1752</v>
      </c>
      <c r="C26" s="79" t="s">
        <v>334</v>
      </c>
      <c r="D26" s="75"/>
      <c r="E26" s="251"/>
      <c r="F26" s="251"/>
      <c r="G26" s="123"/>
      <c r="H26" s="122">
        <v>70</v>
      </c>
      <c r="I26" s="122">
        <v>1345</v>
      </c>
      <c r="J26" s="75" t="s">
        <v>1735</v>
      </c>
      <c r="K26" s="196">
        <v>255000</v>
      </c>
    </row>
    <row r="27" spans="1:26" ht="15.75" customHeight="1">
      <c r="A27" s="66" t="s">
        <v>1753</v>
      </c>
      <c r="B27" s="79" t="s">
        <v>1754</v>
      </c>
      <c r="C27" s="79" t="s">
        <v>1755</v>
      </c>
      <c r="D27" s="79" t="s">
        <v>1605</v>
      </c>
      <c r="E27" s="251"/>
      <c r="F27" s="251"/>
      <c r="G27" s="123"/>
      <c r="H27" s="287"/>
      <c r="I27" s="287"/>
      <c r="J27" s="75" t="s">
        <v>1735</v>
      </c>
      <c r="K27" s="196">
        <v>25000</v>
      </c>
    </row>
    <row r="28" spans="1:26" ht="15.75" customHeight="1">
      <c r="A28" s="66" t="s">
        <v>1756</v>
      </c>
      <c r="B28" s="79" t="s">
        <v>1742</v>
      </c>
      <c r="C28" s="79" t="s">
        <v>1755</v>
      </c>
      <c r="D28" s="251"/>
      <c r="E28" s="251"/>
      <c r="F28" s="251"/>
      <c r="G28" s="122"/>
      <c r="H28" s="122">
        <v>10</v>
      </c>
      <c r="I28" s="122">
        <v>3499</v>
      </c>
      <c r="J28" s="75" t="s">
        <v>1735</v>
      </c>
      <c r="K28" s="196">
        <v>6365000</v>
      </c>
    </row>
    <row r="29" spans="1:26" ht="15.75" customHeight="1">
      <c r="A29" s="66" t="s">
        <v>1757</v>
      </c>
      <c r="B29" s="79" t="s">
        <v>1758</v>
      </c>
      <c r="C29" s="79" t="s">
        <v>1759</v>
      </c>
      <c r="D29" s="251"/>
      <c r="E29" s="76">
        <v>0.05</v>
      </c>
      <c r="F29" s="76">
        <v>7.0000000000000007E-2</v>
      </c>
      <c r="G29" s="122"/>
      <c r="H29" s="122">
        <v>140</v>
      </c>
      <c r="I29" s="122">
        <v>384</v>
      </c>
      <c r="J29" s="75" t="s">
        <v>1735</v>
      </c>
      <c r="K29" s="196">
        <v>15000</v>
      </c>
    </row>
    <row r="30" spans="1:26" ht="15.75" customHeight="1">
      <c r="A30" s="66" t="s">
        <v>1558</v>
      </c>
      <c r="B30" s="79" t="s">
        <v>1742</v>
      </c>
      <c r="C30" s="79" t="s">
        <v>1755</v>
      </c>
      <c r="D30" s="251"/>
      <c r="E30" s="251"/>
      <c r="F30" s="251"/>
      <c r="G30" s="123"/>
      <c r="H30" s="122">
        <v>40</v>
      </c>
      <c r="I30" s="122">
        <v>2900</v>
      </c>
      <c r="J30" s="75" t="s">
        <v>1735</v>
      </c>
      <c r="K30" s="196">
        <v>570000</v>
      </c>
    </row>
    <row r="31" spans="1:26" ht="15.75" customHeight="1">
      <c r="A31" s="66" t="s">
        <v>1760</v>
      </c>
      <c r="B31" s="79" t="s">
        <v>467</v>
      </c>
      <c r="C31" s="79" t="s">
        <v>334</v>
      </c>
      <c r="D31" s="251"/>
      <c r="E31" s="251"/>
      <c r="F31" s="251"/>
      <c r="G31" s="122" t="s">
        <v>485</v>
      </c>
      <c r="H31" s="122">
        <v>350</v>
      </c>
      <c r="I31" s="122">
        <v>30000</v>
      </c>
      <c r="J31" s="75" t="s">
        <v>1735</v>
      </c>
      <c r="K31" s="196">
        <v>981000</v>
      </c>
    </row>
    <row r="32" spans="1:26" ht="15.75" customHeight="1">
      <c r="A32" s="73" t="s">
        <v>1761</v>
      </c>
      <c r="B32" s="75" t="s">
        <v>438</v>
      </c>
      <c r="C32" s="75" t="s">
        <v>1755</v>
      </c>
      <c r="D32" s="251"/>
      <c r="E32" s="251" t="s">
        <v>1734</v>
      </c>
      <c r="F32" s="251" t="s">
        <v>1734</v>
      </c>
      <c r="G32" s="123" t="s">
        <v>1734</v>
      </c>
      <c r="H32" s="122">
        <v>190</v>
      </c>
      <c r="I32" s="122">
        <v>1800</v>
      </c>
      <c r="J32" s="75" t="s">
        <v>1735</v>
      </c>
      <c r="K32" s="196">
        <v>16000</v>
      </c>
    </row>
    <row r="33" spans="1:26" ht="15.75" customHeight="1">
      <c r="A33" s="73" t="s">
        <v>1036</v>
      </c>
      <c r="B33" s="75" t="s">
        <v>467</v>
      </c>
      <c r="C33" s="75" t="s">
        <v>1755</v>
      </c>
      <c r="D33" s="251"/>
      <c r="E33" s="251"/>
      <c r="F33" s="251"/>
      <c r="G33" s="123"/>
      <c r="H33" s="122">
        <v>4</v>
      </c>
      <c r="I33" s="122">
        <v>2615</v>
      </c>
      <c r="J33" s="75" t="s">
        <v>1735</v>
      </c>
      <c r="K33" s="196">
        <v>5000</v>
      </c>
    </row>
    <row r="34" spans="1:26" ht="15.75" customHeight="1">
      <c r="A34" s="110"/>
      <c r="B34" s="75"/>
      <c r="C34" s="75"/>
      <c r="D34" s="75"/>
      <c r="E34" s="75"/>
      <c r="F34" s="75"/>
      <c r="G34" s="122"/>
      <c r="H34" s="122"/>
      <c r="I34" s="122"/>
      <c r="J34" s="75"/>
      <c r="K34" s="139"/>
      <c r="L34" s="111"/>
      <c r="M34" s="111"/>
      <c r="N34" s="111"/>
      <c r="O34" s="111"/>
      <c r="P34" s="111"/>
      <c r="Q34" s="111"/>
      <c r="R34" s="111"/>
      <c r="S34" s="111"/>
      <c r="T34" s="111"/>
      <c r="U34" s="111"/>
      <c r="V34" s="111"/>
      <c r="W34" s="111"/>
      <c r="X34" s="111"/>
      <c r="Y34" s="111"/>
      <c r="Z34" s="111"/>
    </row>
    <row r="35" spans="1:26" ht="15.75" customHeight="1">
      <c r="A35" s="67" t="s">
        <v>345</v>
      </c>
      <c r="B35" s="188"/>
      <c r="C35" s="188"/>
      <c r="D35" s="188"/>
      <c r="E35" s="188"/>
      <c r="F35" s="188"/>
      <c r="G35" s="121"/>
      <c r="H35" s="121"/>
      <c r="I35" s="121"/>
      <c r="J35" s="188"/>
      <c r="K35" s="70"/>
    </row>
    <row r="36" spans="1:26" ht="15.75" customHeight="1">
      <c r="A36" s="73" t="s">
        <v>1762</v>
      </c>
      <c r="B36" s="75" t="s">
        <v>1763</v>
      </c>
      <c r="C36" s="251"/>
      <c r="D36" s="251"/>
      <c r="E36" s="251"/>
      <c r="F36" s="251"/>
      <c r="G36" s="123"/>
      <c r="H36" s="123"/>
      <c r="I36" s="123"/>
      <c r="J36" s="75" t="s">
        <v>1763</v>
      </c>
      <c r="K36" s="196"/>
    </row>
    <row r="37" spans="1:26" ht="15.75" customHeight="1">
      <c r="A37" s="67" t="s">
        <v>346</v>
      </c>
      <c r="B37" s="188"/>
      <c r="C37" s="188"/>
      <c r="D37" s="188"/>
      <c r="E37" s="188"/>
      <c r="F37" s="188"/>
      <c r="G37" s="121"/>
      <c r="H37" s="121"/>
      <c r="I37" s="121"/>
      <c r="J37" s="188"/>
      <c r="K37" s="70">
        <f>SUM(K38:K40)</f>
        <v>100000</v>
      </c>
    </row>
    <row r="38" spans="1:26" ht="15.75" customHeight="1">
      <c r="A38" s="73" t="s">
        <v>1764</v>
      </c>
      <c r="B38" s="75" t="s">
        <v>1765</v>
      </c>
      <c r="C38" s="251"/>
      <c r="D38" s="251"/>
      <c r="E38" s="251"/>
      <c r="F38" s="251"/>
      <c r="G38" s="123"/>
      <c r="H38" s="122" t="s">
        <v>1766</v>
      </c>
      <c r="I38" s="122" t="s">
        <v>1767</v>
      </c>
      <c r="J38" s="75" t="s">
        <v>1735</v>
      </c>
      <c r="K38" s="196">
        <v>50000</v>
      </c>
    </row>
    <row r="39" spans="1:26" ht="15.75" customHeight="1">
      <c r="A39" s="73" t="s">
        <v>1768</v>
      </c>
      <c r="B39" s="75" t="s">
        <v>1742</v>
      </c>
      <c r="C39" s="251"/>
      <c r="D39" s="251"/>
      <c r="E39" s="251"/>
      <c r="F39" s="251"/>
      <c r="G39" s="123"/>
      <c r="H39" s="122" t="s">
        <v>1767</v>
      </c>
      <c r="I39" s="122" t="s">
        <v>1769</v>
      </c>
      <c r="J39" s="75" t="s">
        <v>1735</v>
      </c>
      <c r="K39" s="196" t="s">
        <v>485</v>
      </c>
    </row>
    <row r="40" spans="1:26" ht="15.75" customHeight="1">
      <c r="A40" s="73" t="s">
        <v>1770</v>
      </c>
      <c r="B40" s="75" t="s">
        <v>1765</v>
      </c>
      <c r="C40" s="251"/>
      <c r="D40" s="251"/>
      <c r="E40" s="251"/>
      <c r="F40" s="251"/>
      <c r="G40" s="123"/>
      <c r="H40" s="122">
        <v>210</v>
      </c>
      <c r="I40" s="122">
        <v>1400</v>
      </c>
      <c r="J40" s="75" t="s">
        <v>1735</v>
      </c>
      <c r="K40" s="196">
        <v>50000</v>
      </c>
    </row>
    <row r="41" spans="1:26" ht="15.75" customHeight="1">
      <c r="A41" s="67" t="s">
        <v>351</v>
      </c>
      <c r="B41" s="188"/>
      <c r="C41" s="188"/>
      <c r="D41" s="188"/>
      <c r="E41" s="188"/>
      <c r="F41" s="188"/>
      <c r="G41" s="121"/>
      <c r="H41" s="121"/>
      <c r="I41" s="121"/>
      <c r="J41" s="188"/>
      <c r="K41" s="70"/>
    </row>
    <row r="42" spans="1:26" ht="15.75" customHeight="1">
      <c r="A42" s="73"/>
      <c r="B42" s="75"/>
      <c r="C42" s="75"/>
      <c r="D42" s="75"/>
      <c r="E42" s="75"/>
      <c r="F42" s="75"/>
      <c r="G42" s="122"/>
      <c r="H42" s="122"/>
      <c r="I42" s="122"/>
      <c r="J42" s="75"/>
      <c r="K42" s="124"/>
    </row>
    <row r="43" spans="1:26" ht="15.75" customHeight="1">
      <c r="A43" s="67" t="s">
        <v>352</v>
      </c>
      <c r="B43" s="188"/>
      <c r="C43" s="188"/>
      <c r="D43" s="188"/>
      <c r="E43" s="188"/>
      <c r="F43" s="188"/>
      <c r="G43" s="121"/>
      <c r="H43" s="121"/>
      <c r="I43" s="121"/>
      <c r="J43" s="188"/>
      <c r="K43" s="70">
        <f>SUM(K44:K45)</f>
        <v>1984500</v>
      </c>
    </row>
    <row r="44" spans="1:26" ht="15.75" customHeight="1">
      <c r="A44" s="66" t="s">
        <v>1771</v>
      </c>
      <c r="B44" s="75" t="s">
        <v>1772</v>
      </c>
      <c r="C44" s="75"/>
      <c r="D44" s="76">
        <v>0.02</v>
      </c>
      <c r="E44" s="75"/>
      <c r="F44" s="75"/>
      <c r="G44" s="122"/>
      <c r="H44" s="122"/>
      <c r="I44" s="122"/>
      <c r="J44" s="75" t="s">
        <v>1735</v>
      </c>
      <c r="K44" s="196">
        <v>200000</v>
      </c>
    </row>
    <row r="45" spans="1:26" ht="15.75" customHeight="1">
      <c r="A45" s="66" t="s">
        <v>1773</v>
      </c>
      <c r="B45" s="79" t="s">
        <v>1774</v>
      </c>
      <c r="C45" s="79" t="s">
        <v>184</v>
      </c>
      <c r="D45" s="76">
        <v>0.1</v>
      </c>
      <c r="E45" s="251" t="s">
        <v>1734</v>
      </c>
      <c r="F45" s="251" t="s">
        <v>1734</v>
      </c>
      <c r="G45" s="123" t="s">
        <v>1734</v>
      </c>
      <c r="H45" s="123" t="s">
        <v>1734</v>
      </c>
      <c r="I45" s="123" t="s">
        <v>1734</v>
      </c>
      <c r="J45" s="75" t="s">
        <v>1735</v>
      </c>
      <c r="K45" s="196">
        <v>1784500</v>
      </c>
    </row>
    <row r="46" spans="1:26" ht="15.75" customHeight="1">
      <c r="A46" s="243" t="s">
        <v>514</v>
      </c>
      <c r="B46" s="244"/>
      <c r="C46" s="244"/>
      <c r="D46" s="245"/>
      <c r="E46" s="245"/>
      <c r="F46" s="245"/>
      <c r="G46" s="288"/>
      <c r="H46" s="288"/>
      <c r="I46" s="288"/>
      <c r="J46" s="244"/>
      <c r="K46" s="288">
        <f>K43+K41+K37+K35+K25+K21+K11+K9</f>
        <v>43575500</v>
      </c>
    </row>
    <row r="47" spans="1:26" ht="15.75" customHeight="1">
      <c r="B47" s="126"/>
      <c r="C47" s="126"/>
      <c r="D47" s="126"/>
      <c r="E47" s="126"/>
      <c r="F47" s="126"/>
      <c r="G47" s="127"/>
      <c r="H47" s="127"/>
      <c r="I47" s="127"/>
      <c r="J47" s="126"/>
      <c r="K47" s="203"/>
    </row>
    <row r="48" spans="1:26" ht="15.75" customHeight="1">
      <c r="B48" s="126"/>
      <c r="C48" s="126"/>
      <c r="D48" s="126"/>
      <c r="E48" s="126"/>
      <c r="F48" s="126"/>
      <c r="G48" s="127"/>
      <c r="H48" s="127"/>
      <c r="I48" s="127"/>
      <c r="J48" s="126"/>
      <c r="K48" s="203"/>
    </row>
    <row r="49" spans="2:11" ht="15.75" customHeight="1">
      <c r="B49" s="126"/>
      <c r="C49" s="126"/>
      <c r="D49" s="126"/>
      <c r="E49" s="126"/>
      <c r="F49" s="126"/>
      <c r="G49" s="127"/>
      <c r="H49" s="127"/>
      <c r="I49" s="127"/>
      <c r="J49" s="126"/>
      <c r="K49" s="203"/>
    </row>
    <row r="50" spans="2:11" ht="15.75" customHeight="1">
      <c r="B50" s="126"/>
      <c r="C50" s="126"/>
      <c r="D50" s="126"/>
      <c r="E50" s="126"/>
      <c r="F50" s="126"/>
      <c r="G50" s="127"/>
      <c r="H50" s="127"/>
      <c r="I50" s="127"/>
      <c r="J50" s="126"/>
      <c r="K50" s="203"/>
    </row>
    <row r="51" spans="2:11" ht="15.75" customHeight="1">
      <c r="B51" s="126"/>
      <c r="C51" s="126"/>
      <c r="D51" s="126"/>
      <c r="E51" s="126"/>
      <c r="F51" s="126"/>
      <c r="G51" s="127"/>
      <c r="H51" s="127"/>
      <c r="I51" s="127"/>
      <c r="J51" s="126"/>
      <c r="K51" s="203"/>
    </row>
    <row r="52" spans="2:11" ht="15.75" customHeight="1">
      <c r="B52" s="126"/>
      <c r="C52" s="126"/>
      <c r="D52" s="126"/>
      <c r="E52" s="126"/>
      <c r="F52" s="126"/>
      <c r="G52" s="127"/>
      <c r="H52" s="127"/>
      <c r="I52" s="127"/>
      <c r="J52" s="126"/>
      <c r="K52" s="203"/>
    </row>
    <row r="53" spans="2:11" ht="15.75" customHeight="1">
      <c r="B53" s="126"/>
      <c r="C53" s="126"/>
      <c r="D53" s="126"/>
      <c r="E53" s="126"/>
      <c r="F53" s="126"/>
      <c r="G53" s="127"/>
      <c r="H53" s="127"/>
      <c r="I53" s="127"/>
      <c r="J53" s="126"/>
      <c r="K53" s="203"/>
    </row>
    <row r="54" spans="2:11" ht="15.75" customHeight="1">
      <c r="B54" s="126"/>
      <c r="C54" s="126"/>
      <c r="D54" s="126"/>
      <c r="E54" s="126"/>
      <c r="F54" s="126"/>
      <c r="G54" s="127"/>
      <c r="H54" s="127"/>
      <c r="I54" s="127"/>
      <c r="J54" s="126"/>
      <c r="K54" s="203"/>
    </row>
    <row r="55" spans="2:11" ht="15.75" customHeight="1">
      <c r="B55" s="126"/>
      <c r="C55" s="126"/>
      <c r="D55" s="126"/>
      <c r="E55" s="126"/>
      <c r="F55" s="126"/>
      <c r="G55" s="127"/>
      <c r="H55" s="127"/>
      <c r="I55" s="127"/>
      <c r="J55" s="126"/>
      <c r="K55" s="203"/>
    </row>
    <row r="56" spans="2:11" ht="15.75" customHeight="1">
      <c r="B56" s="126"/>
      <c r="C56" s="126"/>
      <c r="D56" s="126"/>
      <c r="E56" s="126"/>
      <c r="F56" s="126"/>
      <c r="G56" s="127"/>
      <c r="H56" s="127"/>
      <c r="I56" s="127"/>
      <c r="J56" s="126"/>
      <c r="K56" s="203"/>
    </row>
    <row r="57" spans="2:11" ht="15.75" customHeight="1">
      <c r="B57" s="126"/>
      <c r="C57" s="126"/>
      <c r="D57" s="126"/>
      <c r="E57" s="126"/>
      <c r="F57" s="126"/>
      <c r="G57" s="127"/>
      <c r="H57" s="127"/>
      <c r="I57" s="127"/>
      <c r="J57" s="126"/>
      <c r="K57" s="203"/>
    </row>
    <row r="58" spans="2:11" ht="15.75" customHeight="1">
      <c r="B58" s="126"/>
      <c r="C58" s="126"/>
      <c r="D58" s="126"/>
      <c r="E58" s="126"/>
      <c r="F58" s="126"/>
      <c r="G58" s="127"/>
      <c r="H58" s="127"/>
      <c r="I58" s="127"/>
      <c r="J58" s="126"/>
      <c r="K58" s="203"/>
    </row>
    <row r="59" spans="2:11" ht="15.75" customHeight="1">
      <c r="B59" s="126"/>
      <c r="C59" s="126"/>
      <c r="D59" s="126"/>
      <c r="E59" s="126"/>
      <c r="F59" s="126"/>
      <c r="G59" s="127"/>
      <c r="H59" s="127"/>
      <c r="I59" s="127"/>
      <c r="J59" s="126"/>
      <c r="K59" s="203"/>
    </row>
    <row r="60" spans="2:11" ht="15.75" customHeight="1">
      <c r="B60" s="126"/>
      <c r="C60" s="126"/>
      <c r="D60" s="126"/>
      <c r="E60" s="126"/>
      <c r="F60" s="126"/>
      <c r="G60" s="127"/>
      <c r="H60" s="127"/>
      <c r="I60" s="127"/>
      <c r="J60" s="126"/>
      <c r="K60" s="203"/>
    </row>
    <row r="61" spans="2:11" ht="15.75" customHeight="1">
      <c r="B61" s="126"/>
      <c r="C61" s="126"/>
      <c r="D61" s="126"/>
      <c r="E61" s="126"/>
      <c r="F61" s="126"/>
      <c r="G61" s="127"/>
      <c r="H61" s="127"/>
      <c r="I61" s="127"/>
      <c r="J61" s="126"/>
      <c r="K61" s="203"/>
    </row>
    <row r="62" spans="2:11" ht="15.75" customHeight="1">
      <c r="B62" s="126"/>
      <c r="C62" s="126"/>
      <c r="D62" s="126"/>
      <c r="E62" s="126"/>
      <c r="F62" s="126"/>
      <c r="G62" s="127"/>
      <c r="H62" s="127"/>
      <c r="I62" s="127"/>
      <c r="J62" s="126"/>
      <c r="K62" s="203"/>
    </row>
    <row r="63" spans="2:11" ht="15.75" customHeight="1">
      <c r="B63" s="126"/>
      <c r="C63" s="126"/>
      <c r="D63" s="126"/>
      <c r="E63" s="126"/>
      <c r="F63" s="126"/>
      <c r="G63" s="127"/>
      <c r="H63" s="127"/>
      <c r="I63" s="127"/>
      <c r="J63" s="126"/>
      <c r="K63" s="203"/>
    </row>
    <row r="64" spans="2:11" ht="15.75" customHeight="1">
      <c r="B64" s="126"/>
      <c r="C64" s="126"/>
      <c r="D64" s="126"/>
      <c r="E64" s="126"/>
      <c r="F64" s="126"/>
      <c r="G64" s="127"/>
      <c r="H64" s="127"/>
      <c r="I64" s="127"/>
      <c r="J64" s="126"/>
      <c r="K64" s="203"/>
    </row>
    <row r="65" spans="2:11" ht="15.75" customHeight="1">
      <c r="B65" s="126"/>
      <c r="C65" s="126"/>
      <c r="D65" s="126"/>
      <c r="E65" s="126"/>
      <c r="F65" s="126"/>
      <c r="G65" s="127"/>
      <c r="H65" s="127"/>
      <c r="I65" s="127"/>
      <c r="J65" s="126"/>
      <c r="K65" s="203"/>
    </row>
    <row r="66" spans="2:11" ht="15.75" customHeight="1">
      <c r="B66" s="126"/>
      <c r="C66" s="126"/>
      <c r="D66" s="126"/>
      <c r="E66" s="126"/>
      <c r="F66" s="126"/>
      <c r="G66" s="127"/>
      <c r="H66" s="127"/>
      <c r="I66" s="127"/>
      <c r="J66" s="126"/>
      <c r="K66" s="203"/>
    </row>
    <row r="67" spans="2:11" ht="15.75" customHeight="1">
      <c r="B67" s="126"/>
      <c r="C67" s="126"/>
      <c r="D67" s="126"/>
      <c r="E67" s="126"/>
      <c r="F67" s="126"/>
      <c r="G67" s="127"/>
      <c r="H67" s="127"/>
      <c r="I67" s="127"/>
      <c r="J67" s="126"/>
      <c r="K67" s="203"/>
    </row>
    <row r="68" spans="2:11" ht="15.75" customHeight="1">
      <c r="B68" s="126"/>
      <c r="C68" s="126"/>
      <c r="D68" s="126"/>
      <c r="E68" s="126"/>
      <c r="F68" s="126"/>
      <c r="G68" s="127"/>
      <c r="H68" s="127"/>
      <c r="I68" s="127"/>
      <c r="J68" s="126"/>
      <c r="K68" s="203"/>
    </row>
    <row r="69" spans="2:11" ht="15.75" customHeight="1">
      <c r="B69" s="126"/>
      <c r="C69" s="126"/>
      <c r="D69" s="126"/>
      <c r="E69" s="126"/>
      <c r="F69" s="126"/>
      <c r="G69" s="127"/>
      <c r="H69" s="127"/>
      <c r="I69" s="127"/>
      <c r="J69" s="126"/>
      <c r="K69" s="203"/>
    </row>
    <row r="70" spans="2:11" ht="15.75" customHeight="1">
      <c r="B70" s="126"/>
      <c r="C70" s="126"/>
      <c r="D70" s="126"/>
      <c r="E70" s="126"/>
      <c r="F70" s="126"/>
      <c r="G70" s="127"/>
      <c r="H70" s="127"/>
      <c r="I70" s="127"/>
      <c r="J70" s="126"/>
      <c r="K70" s="203"/>
    </row>
    <row r="71" spans="2:11" ht="15.75" customHeight="1">
      <c r="B71" s="126"/>
      <c r="C71" s="126"/>
      <c r="D71" s="126"/>
      <c r="E71" s="126"/>
      <c r="F71" s="126"/>
      <c r="G71" s="127"/>
      <c r="H71" s="127"/>
      <c r="I71" s="127"/>
      <c r="J71" s="126"/>
      <c r="K71" s="203"/>
    </row>
    <row r="72" spans="2:11" ht="15.75" customHeight="1">
      <c r="B72" s="126"/>
      <c r="C72" s="126"/>
      <c r="D72" s="126"/>
      <c r="E72" s="126"/>
      <c r="F72" s="126"/>
      <c r="G72" s="127"/>
      <c r="H72" s="127"/>
      <c r="I72" s="127"/>
      <c r="J72" s="126"/>
      <c r="K72" s="203"/>
    </row>
    <row r="73" spans="2:11" ht="15.75" customHeight="1">
      <c r="B73" s="126"/>
      <c r="C73" s="126"/>
      <c r="D73" s="126"/>
      <c r="E73" s="126"/>
      <c r="F73" s="126"/>
      <c r="G73" s="127"/>
      <c r="H73" s="127"/>
      <c r="I73" s="127"/>
      <c r="J73" s="126"/>
      <c r="K73" s="203"/>
    </row>
    <row r="74" spans="2:11" ht="15.75" customHeight="1">
      <c r="B74" s="126"/>
      <c r="C74" s="126"/>
      <c r="D74" s="126"/>
      <c r="E74" s="126"/>
      <c r="F74" s="126"/>
      <c r="G74" s="127"/>
      <c r="H74" s="127"/>
      <c r="I74" s="127"/>
      <c r="J74" s="126"/>
      <c r="K74" s="203"/>
    </row>
    <row r="75" spans="2:11" ht="15.75" customHeight="1">
      <c r="B75" s="126"/>
      <c r="C75" s="126"/>
      <c r="D75" s="126"/>
      <c r="E75" s="126"/>
      <c r="F75" s="126"/>
      <c r="G75" s="127"/>
      <c r="H75" s="127"/>
      <c r="I75" s="127"/>
      <c r="J75" s="126"/>
      <c r="K75" s="203"/>
    </row>
    <row r="76" spans="2:11" ht="15.75" customHeight="1">
      <c r="B76" s="126"/>
      <c r="C76" s="126"/>
      <c r="D76" s="126"/>
      <c r="E76" s="126"/>
      <c r="F76" s="126"/>
      <c r="G76" s="127"/>
      <c r="H76" s="127"/>
      <c r="I76" s="127"/>
      <c r="J76" s="126"/>
      <c r="K76" s="203"/>
    </row>
    <row r="77" spans="2:11" ht="15.75" customHeight="1">
      <c r="B77" s="126"/>
      <c r="C77" s="126"/>
      <c r="D77" s="126"/>
      <c r="E77" s="126"/>
      <c r="F77" s="126"/>
      <c r="G77" s="127"/>
      <c r="H77" s="127"/>
      <c r="I77" s="127"/>
      <c r="J77" s="126"/>
      <c r="K77" s="203"/>
    </row>
    <row r="78" spans="2:11" ht="15.75" customHeight="1">
      <c r="B78" s="126"/>
      <c r="C78" s="126"/>
      <c r="D78" s="126"/>
      <c r="E78" s="126"/>
      <c r="F78" s="126"/>
      <c r="G78" s="127"/>
      <c r="H78" s="127"/>
      <c r="I78" s="127"/>
      <c r="J78" s="126"/>
      <c r="K78" s="203"/>
    </row>
    <row r="79" spans="2:11" ht="15.75" customHeight="1">
      <c r="B79" s="126"/>
      <c r="C79" s="126"/>
      <c r="D79" s="126"/>
      <c r="E79" s="126"/>
      <c r="F79" s="126"/>
      <c r="G79" s="127"/>
      <c r="H79" s="127"/>
      <c r="I79" s="127"/>
      <c r="J79" s="126"/>
      <c r="K79" s="203"/>
    </row>
    <row r="80" spans="2:11" ht="15.75" customHeight="1">
      <c r="B80" s="126"/>
      <c r="C80" s="126"/>
      <c r="D80" s="126"/>
      <c r="E80" s="126"/>
      <c r="F80" s="126"/>
      <c r="G80" s="127"/>
      <c r="H80" s="127"/>
      <c r="I80" s="127"/>
      <c r="J80" s="126"/>
      <c r="K80" s="203"/>
    </row>
    <row r="81" spans="2:11" ht="15.75" customHeight="1">
      <c r="B81" s="126"/>
      <c r="C81" s="126"/>
      <c r="D81" s="126"/>
      <c r="E81" s="126"/>
      <c r="F81" s="126"/>
      <c r="G81" s="127"/>
      <c r="H81" s="127"/>
      <c r="I81" s="127"/>
      <c r="J81" s="126"/>
      <c r="K81" s="203"/>
    </row>
    <row r="82" spans="2:11" ht="15.75" customHeight="1">
      <c r="B82" s="126"/>
      <c r="C82" s="126"/>
      <c r="D82" s="126"/>
      <c r="E82" s="126"/>
      <c r="F82" s="126"/>
      <c r="G82" s="127"/>
      <c r="H82" s="127"/>
      <c r="I82" s="127"/>
      <c r="J82" s="126"/>
      <c r="K82" s="203"/>
    </row>
    <row r="83" spans="2:11" ht="15.75" customHeight="1">
      <c r="B83" s="126"/>
      <c r="C83" s="126"/>
      <c r="D83" s="126"/>
      <c r="E83" s="126"/>
      <c r="F83" s="126"/>
      <c r="G83" s="127"/>
      <c r="H83" s="127"/>
      <c r="I83" s="127"/>
      <c r="J83" s="126"/>
      <c r="K83" s="203"/>
    </row>
    <row r="84" spans="2:11" ht="15.75" customHeight="1">
      <c r="B84" s="126"/>
      <c r="C84" s="126"/>
      <c r="D84" s="126"/>
      <c r="E84" s="126"/>
      <c r="F84" s="126"/>
      <c r="G84" s="127"/>
      <c r="H84" s="127"/>
      <c r="I84" s="127"/>
      <c r="J84" s="126"/>
      <c r="K84" s="203"/>
    </row>
    <row r="85" spans="2:11" ht="15.75" customHeight="1">
      <c r="B85" s="126"/>
      <c r="C85" s="126"/>
      <c r="D85" s="126"/>
      <c r="E85" s="126"/>
      <c r="F85" s="126"/>
      <c r="G85" s="127"/>
      <c r="H85" s="127"/>
      <c r="I85" s="127"/>
      <c r="J85" s="126"/>
      <c r="K85" s="203"/>
    </row>
    <row r="86" spans="2:11" ht="15.75" customHeight="1">
      <c r="B86" s="126"/>
      <c r="C86" s="126"/>
      <c r="D86" s="126"/>
      <c r="E86" s="126"/>
      <c r="F86" s="126"/>
      <c r="G86" s="127"/>
      <c r="H86" s="127"/>
      <c r="I86" s="127"/>
      <c r="J86" s="126"/>
      <c r="K86" s="203"/>
    </row>
    <row r="87" spans="2:11" ht="15.75" customHeight="1">
      <c r="B87" s="126"/>
      <c r="C87" s="126"/>
      <c r="D87" s="126"/>
      <c r="E87" s="126"/>
      <c r="F87" s="126"/>
      <c r="G87" s="127"/>
      <c r="H87" s="127"/>
      <c r="I87" s="127"/>
      <c r="J87" s="126"/>
      <c r="K87" s="203"/>
    </row>
    <row r="88" spans="2:11" ht="15.75" customHeight="1">
      <c r="B88" s="126"/>
      <c r="C88" s="126"/>
      <c r="D88" s="126"/>
      <c r="E88" s="126"/>
      <c r="F88" s="126"/>
      <c r="G88" s="127"/>
      <c r="H88" s="127"/>
      <c r="I88" s="127"/>
      <c r="J88" s="126"/>
      <c r="K88" s="203"/>
    </row>
    <row r="89" spans="2:11" ht="15.75" customHeight="1">
      <c r="B89" s="126"/>
      <c r="C89" s="126"/>
      <c r="D89" s="126"/>
      <c r="E89" s="126"/>
      <c r="F89" s="126"/>
      <c r="G89" s="127"/>
      <c r="H89" s="127"/>
      <c r="I89" s="127"/>
      <c r="J89" s="126"/>
      <c r="K89" s="203"/>
    </row>
    <row r="90" spans="2:11" ht="15.75" customHeight="1">
      <c r="B90" s="126"/>
      <c r="C90" s="126"/>
      <c r="D90" s="126"/>
      <c r="E90" s="126"/>
      <c r="F90" s="126"/>
      <c r="G90" s="127"/>
      <c r="H90" s="127"/>
      <c r="I90" s="127"/>
      <c r="J90" s="126"/>
      <c r="K90" s="203"/>
    </row>
    <row r="91" spans="2:11" ht="15.75" customHeight="1">
      <c r="B91" s="126"/>
      <c r="C91" s="126"/>
      <c r="D91" s="126"/>
      <c r="E91" s="126"/>
      <c r="F91" s="126"/>
      <c r="G91" s="127"/>
      <c r="H91" s="127"/>
      <c r="I91" s="127"/>
      <c r="J91" s="126"/>
      <c r="K91" s="203"/>
    </row>
    <row r="92" spans="2:11" ht="15.75" customHeight="1">
      <c r="B92" s="126"/>
      <c r="C92" s="126"/>
      <c r="D92" s="126"/>
      <c r="E92" s="126"/>
      <c r="F92" s="126"/>
      <c r="G92" s="127"/>
      <c r="H92" s="127"/>
      <c r="I92" s="127"/>
      <c r="J92" s="126"/>
      <c r="K92" s="203"/>
    </row>
    <row r="93" spans="2:11" ht="15.75" customHeight="1">
      <c r="B93" s="126"/>
      <c r="C93" s="126"/>
      <c r="D93" s="126"/>
      <c r="E93" s="126"/>
      <c r="F93" s="126"/>
      <c r="G93" s="127"/>
      <c r="H93" s="127"/>
      <c r="I93" s="127"/>
      <c r="J93" s="126"/>
      <c r="K93" s="203"/>
    </row>
    <row r="94" spans="2:11" ht="15.75" customHeight="1">
      <c r="B94" s="126"/>
      <c r="C94" s="126"/>
      <c r="D94" s="126"/>
      <c r="E94" s="126"/>
      <c r="F94" s="126"/>
      <c r="G94" s="127"/>
      <c r="H94" s="127"/>
      <c r="I94" s="127"/>
      <c r="J94" s="126"/>
      <c r="K94" s="203"/>
    </row>
    <row r="95" spans="2:11" ht="15.75" customHeight="1">
      <c r="B95" s="126"/>
      <c r="C95" s="126"/>
      <c r="D95" s="126"/>
      <c r="E95" s="126"/>
      <c r="F95" s="126"/>
      <c r="G95" s="127"/>
      <c r="H95" s="127"/>
      <c r="I95" s="127"/>
      <c r="J95" s="126"/>
      <c r="K95" s="203"/>
    </row>
    <row r="96" spans="2:11" ht="15.75" customHeight="1">
      <c r="B96" s="126"/>
      <c r="C96" s="126"/>
      <c r="D96" s="126"/>
      <c r="E96" s="126"/>
      <c r="F96" s="126"/>
      <c r="G96" s="127"/>
      <c r="H96" s="127"/>
      <c r="I96" s="127"/>
      <c r="J96" s="126"/>
      <c r="K96" s="203"/>
    </row>
    <row r="97" spans="2:11" ht="15.75" customHeight="1">
      <c r="B97" s="126"/>
      <c r="C97" s="126"/>
      <c r="D97" s="126"/>
      <c r="E97" s="126"/>
      <c r="F97" s="126"/>
      <c r="G97" s="127"/>
      <c r="H97" s="127"/>
      <c r="I97" s="127"/>
      <c r="J97" s="126"/>
      <c r="K97" s="203"/>
    </row>
    <row r="98" spans="2:11" ht="15.75" customHeight="1">
      <c r="B98" s="126"/>
      <c r="C98" s="126"/>
      <c r="D98" s="126"/>
      <c r="E98" s="126"/>
      <c r="F98" s="126"/>
      <c r="G98" s="127"/>
      <c r="H98" s="127"/>
      <c r="I98" s="127"/>
      <c r="J98" s="126"/>
      <c r="K98" s="203"/>
    </row>
    <row r="99" spans="2:11" ht="15.75" customHeight="1">
      <c r="B99" s="126"/>
      <c r="C99" s="126"/>
      <c r="D99" s="126"/>
      <c r="E99" s="126"/>
      <c r="F99" s="126"/>
      <c r="G99" s="127"/>
      <c r="H99" s="127"/>
      <c r="I99" s="127"/>
      <c r="J99" s="126"/>
      <c r="K99" s="203"/>
    </row>
    <row r="100" spans="2:11" ht="15.75" customHeight="1">
      <c r="B100" s="126"/>
      <c r="C100" s="126"/>
      <c r="D100" s="126"/>
      <c r="E100" s="126"/>
      <c r="F100" s="126"/>
      <c r="G100" s="127"/>
      <c r="H100" s="127"/>
      <c r="I100" s="127"/>
      <c r="J100" s="126"/>
      <c r="K100" s="203"/>
    </row>
    <row r="101" spans="2:11" ht="15.75" customHeight="1">
      <c r="B101" s="126"/>
      <c r="C101" s="126"/>
      <c r="D101" s="126"/>
      <c r="E101" s="126"/>
      <c r="F101" s="126"/>
      <c r="G101" s="127"/>
      <c r="H101" s="127"/>
      <c r="I101" s="127"/>
      <c r="J101" s="126"/>
      <c r="K101" s="203"/>
    </row>
    <row r="102" spans="2:11" ht="15.75" customHeight="1">
      <c r="B102" s="126"/>
      <c r="C102" s="126"/>
      <c r="D102" s="126"/>
      <c r="E102" s="126"/>
      <c r="F102" s="126"/>
      <c r="G102" s="127"/>
      <c r="H102" s="127"/>
      <c r="I102" s="127"/>
      <c r="J102" s="126"/>
      <c r="K102" s="203"/>
    </row>
    <row r="103" spans="2:11" ht="15.75" customHeight="1">
      <c r="B103" s="126"/>
      <c r="C103" s="126"/>
      <c r="D103" s="126"/>
      <c r="E103" s="126"/>
      <c r="F103" s="126"/>
      <c r="G103" s="127"/>
      <c r="H103" s="127"/>
      <c r="I103" s="127"/>
      <c r="J103" s="126"/>
      <c r="K103" s="203"/>
    </row>
    <row r="104" spans="2:11" ht="15.75" customHeight="1">
      <c r="B104" s="126"/>
      <c r="C104" s="126"/>
      <c r="D104" s="126"/>
      <c r="E104" s="126"/>
      <c r="F104" s="126"/>
      <c r="G104" s="127"/>
      <c r="H104" s="127"/>
      <c r="I104" s="127"/>
      <c r="J104" s="126"/>
      <c r="K104" s="203"/>
    </row>
    <row r="105" spans="2:11" ht="15.75" customHeight="1">
      <c r="B105" s="126"/>
      <c r="C105" s="126"/>
      <c r="D105" s="126"/>
      <c r="E105" s="126"/>
      <c r="F105" s="126"/>
      <c r="G105" s="127"/>
      <c r="H105" s="127"/>
      <c r="I105" s="127"/>
      <c r="J105" s="126"/>
      <c r="K105" s="203"/>
    </row>
    <row r="106" spans="2:11" ht="15.75" customHeight="1">
      <c r="B106" s="126"/>
      <c r="C106" s="126"/>
      <c r="D106" s="126"/>
      <c r="E106" s="126"/>
      <c r="F106" s="126"/>
      <c r="G106" s="127"/>
      <c r="H106" s="127"/>
      <c r="I106" s="127"/>
      <c r="J106" s="126"/>
      <c r="K106" s="203"/>
    </row>
    <row r="107" spans="2:11" ht="15.75" customHeight="1">
      <c r="B107" s="126"/>
      <c r="C107" s="126"/>
      <c r="D107" s="126"/>
      <c r="E107" s="126"/>
      <c r="F107" s="126"/>
      <c r="G107" s="127"/>
      <c r="H107" s="127"/>
      <c r="I107" s="127"/>
      <c r="J107" s="126"/>
      <c r="K107" s="203"/>
    </row>
    <row r="108" spans="2:11" ht="15.75" customHeight="1">
      <c r="B108" s="126"/>
      <c r="C108" s="126"/>
      <c r="D108" s="126"/>
      <c r="E108" s="126"/>
      <c r="F108" s="126"/>
      <c r="G108" s="127"/>
      <c r="H108" s="127"/>
      <c r="I108" s="127"/>
      <c r="J108" s="126"/>
      <c r="K108" s="203"/>
    </row>
    <row r="109" spans="2:11" ht="15.75" customHeight="1">
      <c r="B109" s="126"/>
      <c r="C109" s="126"/>
      <c r="D109" s="126"/>
      <c r="E109" s="126"/>
      <c r="F109" s="126"/>
      <c r="G109" s="127"/>
      <c r="H109" s="127"/>
      <c r="I109" s="127"/>
      <c r="J109" s="126"/>
      <c r="K109" s="203"/>
    </row>
    <row r="110" spans="2:11" ht="15.75" customHeight="1">
      <c r="B110" s="126"/>
      <c r="C110" s="126"/>
      <c r="D110" s="126"/>
      <c r="E110" s="126"/>
      <c r="F110" s="126"/>
      <c r="G110" s="127"/>
      <c r="H110" s="127"/>
      <c r="I110" s="127"/>
      <c r="J110" s="126"/>
      <c r="K110" s="203"/>
    </row>
    <row r="111" spans="2:11" ht="15.75" customHeight="1">
      <c r="B111" s="126"/>
      <c r="C111" s="126"/>
      <c r="D111" s="126"/>
      <c r="E111" s="126"/>
      <c r="F111" s="126"/>
      <c r="G111" s="127"/>
      <c r="H111" s="127"/>
      <c r="I111" s="127"/>
      <c r="J111" s="126"/>
      <c r="K111" s="203"/>
    </row>
    <row r="112" spans="2:11" ht="15.75" customHeight="1">
      <c r="B112" s="126"/>
      <c r="C112" s="126"/>
      <c r="D112" s="126"/>
      <c r="E112" s="126"/>
      <c r="F112" s="126"/>
      <c r="G112" s="127"/>
      <c r="H112" s="127"/>
      <c r="I112" s="127"/>
      <c r="J112" s="126"/>
      <c r="K112" s="203"/>
    </row>
    <row r="113" spans="2:11" ht="15.75" customHeight="1">
      <c r="B113" s="126"/>
      <c r="C113" s="126"/>
      <c r="D113" s="126"/>
      <c r="E113" s="126"/>
      <c r="F113" s="126"/>
      <c r="G113" s="127"/>
      <c r="H113" s="127"/>
      <c r="I113" s="127"/>
      <c r="J113" s="126"/>
      <c r="K113" s="203"/>
    </row>
    <row r="114" spans="2:11" ht="15.75" customHeight="1">
      <c r="B114" s="126"/>
      <c r="C114" s="126"/>
      <c r="D114" s="126"/>
      <c r="E114" s="126"/>
      <c r="F114" s="126"/>
      <c r="G114" s="127"/>
      <c r="H114" s="127"/>
      <c r="I114" s="127"/>
      <c r="J114" s="126"/>
      <c r="K114" s="203"/>
    </row>
    <row r="115" spans="2:11" ht="15.75" customHeight="1">
      <c r="B115" s="126"/>
      <c r="C115" s="126"/>
      <c r="D115" s="126"/>
      <c r="E115" s="126"/>
      <c r="F115" s="126"/>
      <c r="G115" s="127"/>
      <c r="H115" s="127"/>
      <c r="I115" s="127"/>
      <c r="J115" s="126"/>
      <c r="K115" s="203"/>
    </row>
    <row r="116" spans="2:11" ht="15.75" customHeight="1">
      <c r="B116" s="126"/>
      <c r="C116" s="126"/>
      <c r="D116" s="126"/>
      <c r="E116" s="126"/>
      <c r="F116" s="126"/>
      <c r="G116" s="127"/>
      <c r="H116" s="127"/>
      <c r="I116" s="127"/>
      <c r="J116" s="126"/>
      <c r="K116" s="203"/>
    </row>
    <row r="117" spans="2:11" ht="15.75" customHeight="1">
      <c r="B117" s="126"/>
      <c r="C117" s="126"/>
      <c r="D117" s="126"/>
      <c r="E117" s="126"/>
      <c r="F117" s="126"/>
      <c r="G117" s="127"/>
      <c r="H117" s="127"/>
      <c r="I117" s="127"/>
      <c r="J117" s="126"/>
      <c r="K117" s="203"/>
    </row>
    <row r="118" spans="2:11" ht="15.75" customHeight="1">
      <c r="B118" s="126"/>
      <c r="C118" s="126"/>
      <c r="D118" s="126"/>
      <c r="E118" s="126"/>
      <c r="F118" s="126"/>
      <c r="G118" s="127"/>
      <c r="H118" s="127"/>
      <c r="I118" s="127"/>
      <c r="J118" s="126"/>
      <c r="K118" s="203"/>
    </row>
    <row r="119" spans="2:11" ht="15.75" customHeight="1">
      <c r="B119" s="126"/>
      <c r="C119" s="126"/>
      <c r="D119" s="126"/>
      <c r="E119" s="126"/>
      <c r="F119" s="126"/>
      <c r="G119" s="127"/>
      <c r="H119" s="127"/>
      <c r="I119" s="127"/>
      <c r="J119" s="126"/>
      <c r="K119" s="203"/>
    </row>
    <row r="120" spans="2:11" ht="15.75" customHeight="1">
      <c r="B120" s="126"/>
      <c r="C120" s="126"/>
      <c r="D120" s="126"/>
      <c r="E120" s="126"/>
      <c r="F120" s="126"/>
      <c r="G120" s="127"/>
      <c r="H120" s="127"/>
      <c r="I120" s="127"/>
      <c r="J120" s="126"/>
      <c r="K120" s="203"/>
    </row>
    <row r="121" spans="2:11" ht="15.75" customHeight="1">
      <c r="B121" s="126"/>
      <c r="C121" s="126"/>
      <c r="D121" s="126"/>
      <c r="E121" s="126"/>
      <c r="F121" s="126"/>
      <c r="G121" s="127"/>
      <c r="H121" s="127"/>
      <c r="I121" s="127"/>
      <c r="J121" s="126"/>
      <c r="K121" s="203"/>
    </row>
    <row r="122" spans="2:11" ht="15.75" customHeight="1">
      <c r="B122" s="126"/>
      <c r="C122" s="126"/>
      <c r="D122" s="126"/>
      <c r="E122" s="126"/>
      <c r="F122" s="126"/>
      <c r="G122" s="127"/>
      <c r="H122" s="127"/>
      <c r="I122" s="127"/>
      <c r="J122" s="126"/>
      <c r="K122" s="203"/>
    </row>
    <row r="123" spans="2:11" ht="15.75" customHeight="1">
      <c r="B123" s="126"/>
      <c r="C123" s="126"/>
      <c r="D123" s="126"/>
      <c r="E123" s="126"/>
      <c r="F123" s="126"/>
      <c r="G123" s="127"/>
      <c r="H123" s="127"/>
      <c r="I123" s="127"/>
      <c r="J123" s="126"/>
      <c r="K123" s="203"/>
    </row>
    <row r="124" spans="2:11" ht="15.75" customHeight="1">
      <c r="B124" s="126"/>
      <c r="C124" s="126"/>
      <c r="D124" s="126"/>
      <c r="E124" s="126"/>
      <c r="F124" s="126"/>
      <c r="G124" s="127"/>
      <c r="H124" s="127"/>
      <c r="I124" s="127"/>
      <c r="J124" s="126"/>
      <c r="K124" s="203"/>
    </row>
    <row r="125" spans="2:11" ht="15.75" customHeight="1">
      <c r="B125" s="126"/>
      <c r="C125" s="126"/>
      <c r="D125" s="126"/>
      <c r="E125" s="126"/>
      <c r="F125" s="126"/>
      <c r="G125" s="127"/>
      <c r="H125" s="127"/>
      <c r="I125" s="127"/>
      <c r="J125" s="126"/>
      <c r="K125" s="203"/>
    </row>
    <row r="126" spans="2:11" ht="15.75" customHeight="1">
      <c r="B126" s="126"/>
      <c r="C126" s="126"/>
      <c r="D126" s="126"/>
      <c r="E126" s="126"/>
      <c r="F126" s="126"/>
      <c r="G126" s="127"/>
      <c r="H126" s="127"/>
      <c r="I126" s="127"/>
      <c r="J126" s="126"/>
      <c r="K126" s="203"/>
    </row>
    <row r="127" spans="2:11" ht="15.75" customHeight="1">
      <c r="B127" s="126"/>
      <c r="C127" s="126"/>
      <c r="D127" s="126"/>
      <c r="E127" s="126"/>
      <c r="F127" s="126"/>
      <c r="G127" s="127"/>
      <c r="H127" s="127"/>
      <c r="I127" s="127"/>
      <c r="J127" s="126"/>
      <c r="K127" s="203"/>
    </row>
    <row r="128" spans="2:11" ht="15.75" customHeight="1">
      <c r="B128" s="126"/>
      <c r="C128" s="126"/>
      <c r="D128" s="126"/>
      <c r="E128" s="126"/>
      <c r="F128" s="126"/>
      <c r="G128" s="127"/>
      <c r="H128" s="127"/>
      <c r="I128" s="127"/>
      <c r="J128" s="126"/>
      <c r="K128" s="203"/>
    </row>
    <row r="129" spans="2:11" ht="15.75" customHeight="1">
      <c r="B129" s="126"/>
      <c r="C129" s="126"/>
      <c r="D129" s="126"/>
      <c r="E129" s="126"/>
      <c r="F129" s="126"/>
      <c r="G129" s="127"/>
      <c r="H129" s="127"/>
      <c r="I129" s="127"/>
      <c r="J129" s="126"/>
      <c r="K129" s="203"/>
    </row>
    <row r="130" spans="2:11" ht="15.75" customHeight="1">
      <c r="B130" s="126"/>
      <c r="C130" s="126"/>
      <c r="D130" s="126"/>
      <c r="E130" s="126"/>
      <c r="F130" s="126"/>
      <c r="G130" s="127"/>
      <c r="H130" s="127"/>
      <c r="I130" s="127"/>
      <c r="J130" s="126"/>
      <c r="K130" s="203"/>
    </row>
    <row r="131" spans="2:11" ht="15.75" customHeight="1">
      <c r="B131" s="126"/>
      <c r="C131" s="126"/>
      <c r="D131" s="126"/>
      <c r="E131" s="126"/>
      <c r="F131" s="126"/>
      <c r="G131" s="127"/>
      <c r="H131" s="127"/>
      <c r="I131" s="127"/>
      <c r="J131" s="126"/>
      <c r="K131" s="203"/>
    </row>
    <row r="132" spans="2:11" ht="15.75" customHeight="1">
      <c r="B132" s="126"/>
      <c r="C132" s="126"/>
      <c r="D132" s="126"/>
      <c r="E132" s="126"/>
      <c r="F132" s="126"/>
      <c r="G132" s="127"/>
      <c r="H132" s="127"/>
      <c r="I132" s="127"/>
      <c r="J132" s="126"/>
      <c r="K132" s="203"/>
    </row>
    <row r="133" spans="2:11" ht="15.75" customHeight="1">
      <c r="B133" s="126"/>
      <c r="C133" s="126"/>
      <c r="D133" s="126"/>
      <c r="E133" s="126"/>
      <c r="F133" s="126"/>
      <c r="G133" s="127"/>
      <c r="H133" s="127"/>
      <c r="I133" s="127"/>
      <c r="J133" s="126"/>
      <c r="K133" s="203"/>
    </row>
    <row r="134" spans="2:11" ht="15.75" customHeight="1">
      <c r="B134" s="126"/>
      <c r="C134" s="126"/>
      <c r="D134" s="126"/>
      <c r="E134" s="126"/>
      <c r="F134" s="126"/>
      <c r="G134" s="127"/>
      <c r="H134" s="127"/>
      <c r="I134" s="127"/>
      <c r="J134" s="126"/>
      <c r="K134" s="203"/>
    </row>
    <row r="135" spans="2:11" ht="15.75" customHeight="1">
      <c r="B135" s="126"/>
      <c r="C135" s="126"/>
      <c r="D135" s="126"/>
      <c r="E135" s="126"/>
      <c r="F135" s="126"/>
      <c r="G135" s="127"/>
      <c r="H135" s="127"/>
      <c r="I135" s="127"/>
      <c r="J135" s="126"/>
      <c r="K135" s="203"/>
    </row>
    <row r="136" spans="2:11" ht="15.75" customHeight="1">
      <c r="B136" s="126"/>
      <c r="C136" s="126"/>
      <c r="D136" s="126"/>
      <c r="E136" s="126"/>
      <c r="F136" s="126"/>
      <c r="G136" s="127"/>
      <c r="H136" s="127"/>
      <c r="I136" s="127"/>
      <c r="J136" s="126"/>
      <c r="K136" s="203"/>
    </row>
    <row r="137" spans="2:11" ht="15.75" customHeight="1">
      <c r="B137" s="126"/>
      <c r="C137" s="126"/>
      <c r="D137" s="126"/>
      <c r="E137" s="126"/>
      <c r="F137" s="126"/>
      <c r="G137" s="127"/>
      <c r="H137" s="127"/>
      <c r="I137" s="127"/>
      <c r="J137" s="126"/>
      <c r="K137" s="203"/>
    </row>
    <row r="138" spans="2:11" ht="15.75" customHeight="1">
      <c r="B138" s="126"/>
      <c r="C138" s="126"/>
      <c r="D138" s="126"/>
      <c r="E138" s="126"/>
      <c r="F138" s="126"/>
      <c r="G138" s="127"/>
      <c r="H138" s="127"/>
      <c r="I138" s="127"/>
      <c r="J138" s="126"/>
      <c r="K138" s="203"/>
    </row>
    <row r="139" spans="2:11" ht="15.75" customHeight="1">
      <c r="B139" s="126"/>
      <c r="C139" s="126"/>
      <c r="D139" s="126"/>
      <c r="E139" s="126"/>
      <c r="F139" s="126"/>
      <c r="G139" s="127"/>
      <c r="H139" s="127"/>
      <c r="I139" s="127"/>
      <c r="J139" s="126"/>
      <c r="K139" s="203"/>
    </row>
    <row r="140" spans="2:11" ht="15.75" customHeight="1">
      <c r="B140" s="126"/>
      <c r="C140" s="126"/>
      <c r="D140" s="126"/>
      <c r="E140" s="126"/>
      <c r="F140" s="126"/>
      <c r="G140" s="127"/>
      <c r="H140" s="127"/>
      <c r="I140" s="127"/>
      <c r="J140" s="126"/>
      <c r="K140" s="203"/>
    </row>
    <row r="141" spans="2:11" ht="15.75" customHeight="1">
      <c r="B141" s="126"/>
      <c r="C141" s="126"/>
      <c r="D141" s="126"/>
      <c r="E141" s="126"/>
      <c r="F141" s="126"/>
      <c r="G141" s="127"/>
      <c r="H141" s="127"/>
      <c r="I141" s="127"/>
      <c r="J141" s="126"/>
      <c r="K141" s="203"/>
    </row>
    <row r="142" spans="2:11" ht="15.75" customHeight="1">
      <c r="B142" s="126"/>
      <c r="C142" s="126"/>
      <c r="D142" s="126"/>
      <c r="E142" s="126"/>
      <c r="F142" s="126"/>
      <c r="G142" s="127"/>
      <c r="H142" s="127"/>
      <c r="I142" s="127"/>
      <c r="J142" s="126"/>
      <c r="K142" s="203"/>
    </row>
    <row r="143" spans="2:11" ht="15.75" customHeight="1">
      <c r="B143" s="126"/>
      <c r="C143" s="126"/>
      <c r="D143" s="126"/>
      <c r="E143" s="126"/>
      <c r="F143" s="126"/>
      <c r="G143" s="127"/>
      <c r="H143" s="127"/>
      <c r="I143" s="127"/>
      <c r="J143" s="126"/>
      <c r="K143" s="203"/>
    </row>
    <row r="144" spans="2:11" ht="15.75" customHeight="1">
      <c r="B144" s="126"/>
      <c r="C144" s="126"/>
      <c r="D144" s="126"/>
      <c r="E144" s="126"/>
      <c r="F144" s="126"/>
      <c r="G144" s="127"/>
      <c r="H144" s="127"/>
      <c r="I144" s="127"/>
      <c r="J144" s="126"/>
      <c r="K144" s="203"/>
    </row>
    <row r="145" spans="2:11" ht="15.75" customHeight="1">
      <c r="B145" s="126"/>
      <c r="C145" s="126"/>
      <c r="D145" s="126"/>
      <c r="E145" s="126"/>
      <c r="F145" s="126"/>
      <c r="G145" s="127"/>
      <c r="H145" s="127"/>
      <c r="I145" s="127"/>
      <c r="J145" s="126"/>
      <c r="K145" s="203"/>
    </row>
    <row r="146" spans="2:11" ht="15.75" customHeight="1">
      <c r="B146" s="126"/>
      <c r="C146" s="126"/>
      <c r="D146" s="126"/>
      <c r="E146" s="126"/>
      <c r="F146" s="126"/>
      <c r="G146" s="127"/>
      <c r="H146" s="127"/>
      <c r="I146" s="127"/>
      <c r="J146" s="126"/>
      <c r="K146" s="203"/>
    </row>
    <row r="147" spans="2:11" ht="15.75" customHeight="1">
      <c r="B147" s="126"/>
      <c r="C147" s="126"/>
      <c r="D147" s="126"/>
      <c r="E147" s="126"/>
      <c r="F147" s="126"/>
      <c r="G147" s="127"/>
      <c r="H147" s="127"/>
      <c r="I147" s="127"/>
      <c r="J147" s="126"/>
      <c r="K147" s="203"/>
    </row>
    <row r="148" spans="2:11" ht="15.75" customHeight="1">
      <c r="B148" s="126"/>
      <c r="C148" s="126"/>
      <c r="D148" s="126"/>
      <c r="E148" s="126"/>
      <c r="F148" s="126"/>
      <c r="G148" s="127"/>
      <c r="H148" s="127"/>
      <c r="I148" s="127"/>
      <c r="J148" s="126"/>
      <c r="K148" s="203"/>
    </row>
    <row r="149" spans="2:11" ht="15.75" customHeight="1">
      <c r="B149" s="126"/>
      <c r="C149" s="126"/>
      <c r="D149" s="126"/>
      <c r="E149" s="126"/>
      <c r="F149" s="126"/>
      <c r="G149" s="127"/>
      <c r="H149" s="127"/>
      <c r="I149" s="127"/>
      <c r="J149" s="126"/>
      <c r="K149" s="203"/>
    </row>
    <row r="150" spans="2:11" ht="15.75" customHeight="1">
      <c r="B150" s="126"/>
      <c r="C150" s="126"/>
      <c r="D150" s="126"/>
      <c r="E150" s="126"/>
      <c r="F150" s="126"/>
      <c r="G150" s="127"/>
      <c r="H150" s="127"/>
      <c r="I150" s="127"/>
      <c r="J150" s="126"/>
      <c r="K150" s="203"/>
    </row>
    <row r="151" spans="2:11" ht="15.75" customHeight="1">
      <c r="B151" s="126"/>
      <c r="C151" s="126"/>
      <c r="D151" s="126"/>
      <c r="E151" s="126"/>
      <c r="F151" s="126"/>
      <c r="G151" s="127"/>
      <c r="H151" s="127"/>
      <c r="I151" s="127"/>
      <c r="J151" s="126"/>
      <c r="K151" s="203"/>
    </row>
    <row r="152" spans="2:11" ht="15.75" customHeight="1">
      <c r="B152" s="126"/>
      <c r="C152" s="126"/>
      <c r="D152" s="126"/>
      <c r="E152" s="126"/>
      <c r="F152" s="126"/>
      <c r="G152" s="127"/>
      <c r="H152" s="127"/>
      <c r="I152" s="127"/>
      <c r="J152" s="126"/>
      <c r="K152" s="203"/>
    </row>
    <row r="153" spans="2:11" ht="15.75" customHeight="1">
      <c r="B153" s="126"/>
      <c r="C153" s="126"/>
      <c r="D153" s="126"/>
      <c r="E153" s="126"/>
      <c r="F153" s="126"/>
      <c r="G153" s="127"/>
      <c r="H153" s="127"/>
      <c r="I153" s="127"/>
      <c r="J153" s="126"/>
      <c r="K153" s="203"/>
    </row>
    <row r="154" spans="2:11" ht="15.75" customHeight="1">
      <c r="B154" s="126"/>
      <c r="C154" s="126"/>
      <c r="D154" s="126"/>
      <c r="E154" s="126"/>
      <c r="F154" s="126"/>
      <c r="G154" s="127"/>
      <c r="H154" s="127"/>
      <c r="I154" s="127"/>
      <c r="J154" s="126"/>
      <c r="K154" s="203"/>
    </row>
    <row r="155" spans="2:11" ht="15.75" customHeight="1">
      <c r="B155" s="126"/>
      <c r="C155" s="126"/>
      <c r="D155" s="126"/>
      <c r="E155" s="126"/>
      <c r="F155" s="126"/>
      <c r="G155" s="127"/>
      <c r="H155" s="127"/>
      <c r="I155" s="127"/>
      <c r="J155" s="126"/>
      <c r="K155" s="203"/>
    </row>
    <row r="156" spans="2:11" ht="15.75" customHeight="1">
      <c r="B156" s="126"/>
      <c r="C156" s="126"/>
      <c r="D156" s="126"/>
      <c r="E156" s="126"/>
      <c r="F156" s="126"/>
      <c r="G156" s="127"/>
      <c r="H156" s="127"/>
      <c r="I156" s="127"/>
      <c r="J156" s="126"/>
      <c r="K156" s="203"/>
    </row>
    <row r="157" spans="2:11" ht="15.75" customHeight="1">
      <c r="B157" s="126"/>
      <c r="C157" s="126"/>
      <c r="D157" s="126"/>
      <c r="E157" s="126"/>
      <c r="F157" s="126"/>
      <c r="G157" s="127"/>
      <c r="H157" s="127"/>
      <c r="I157" s="127"/>
      <c r="J157" s="126"/>
      <c r="K157" s="203"/>
    </row>
    <row r="158" spans="2:11" ht="15.75" customHeight="1">
      <c r="B158" s="126"/>
      <c r="C158" s="126"/>
      <c r="D158" s="126"/>
      <c r="E158" s="126"/>
      <c r="F158" s="126"/>
      <c r="G158" s="127"/>
      <c r="H158" s="127"/>
      <c r="I158" s="127"/>
      <c r="J158" s="126"/>
      <c r="K158" s="203"/>
    </row>
    <row r="159" spans="2:11" ht="15.75" customHeight="1">
      <c r="B159" s="126"/>
      <c r="C159" s="126"/>
      <c r="D159" s="126"/>
      <c r="E159" s="126"/>
      <c r="F159" s="126"/>
      <c r="G159" s="127"/>
      <c r="H159" s="127"/>
      <c r="I159" s="127"/>
      <c r="J159" s="126"/>
      <c r="K159" s="203"/>
    </row>
    <row r="160" spans="2:11" ht="15.75" customHeight="1">
      <c r="B160" s="126"/>
      <c r="C160" s="126"/>
      <c r="D160" s="126"/>
      <c r="E160" s="126"/>
      <c r="F160" s="126"/>
      <c r="G160" s="127"/>
      <c r="H160" s="127"/>
      <c r="I160" s="127"/>
      <c r="J160" s="126"/>
      <c r="K160" s="203"/>
    </row>
    <row r="161" spans="2:11" ht="15.75" customHeight="1">
      <c r="B161" s="126"/>
      <c r="C161" s="126"/>
      <c r="D161" s="126"/>
      <c r="E161" s="126"/>
      <c r="F161" s="126"/>
      <c r="G161" s="127"/>
      <c r="H161" s="127"/>
      <c r="I161" s="127"/>
      <c r="J161" s="126"/>
      <c r="K161" s="203"/>
    </row>
    <row r="162" spans="2:11" ht="15.75" customHeight="1">
      <c r="B162" s="126"/>
      <c r="C162" s="126"/>
      <c r="D162" s="126"/>
      <c r="E162" s="126"/>
      <c r="F162" s="126"/>
      <c r="G162" s="127"/>
      <c r="H162" s="127"/>
      <c r="I162" s="127"/>
      <c r="J162" s="126"/>
      <c r="K162" s="203"/>
    </row>
    <row r="163" spans="2:11" ht="15.75" customHeight="1">
      <c r="B163" s="126"/>
      <c r="C163" s="126"/>
      <c r="D163" s="126"/>
      <c r="E163" s="126"/>
      <c r="F163" s="126"/>
      <c r="G163" s="127"/>
      <c r="H163" s="127"/>
      <c r="I163" s="127"/>
      <c r="J163" s="126"/>
      <c r="K163" s="203"/>
    </row>
    <row r="164" spans="2:11" ht="15.75" customHeight="1">
      <c r="B164" s="126"/>
      <c r="C164" s="126"/>
      <c r="D164" s="126"/>
      <c r="E164" s="126"/>
      <c r="F164" s="126"/>
      <c r="G164" s="127"/>
      <c r="H164" s="127"/>
      <c r="I164" s="127"/>
      <c r="J164" s="126"/>
      <c r="K164" s="203"/>
    </row>
    <row r="165" spans="2:11" ht="15.75" customHeight="1">
      <c r="B165" s="126"/>
      <c r="C165" s="126"/>
      <c r="D165" s="126"/>
      <c r="E165" s="126"/>
      <c r="F165" s="126"/>
      <c r="G165" s="127"/>
      <c r="H165" s="127"/>
      <c r="I165" s="127"/>
      <c r="J165" s="126"/>
      <c r="K165" s="203"/>
    </row>
    <row r="166" spans="2:11" ht="15.75" customHeight="1">
      <c r="B166" s="126"/>
      <c r="C166" s="126"/>
      <c r="D166" s="126"/>
      <c r="E166" s="126"/>
      <c r="F166" s="126"/>
      <c r="G166" s="127"/>
      <c r="H166" s="127"/>
      <c r="I166" s="127"/>
      <c r="J166" s="126"/>
      <c r="K166" s="203"/>
    </row>
    <row r="167" spans="2:11" ht="15.75" customHeight="1">
      <c r="B167" s="126"/>
      <c r="C167" s="126"/>
      <c r="D167" s="126"/>
      <c r="E167" s="126"/>
      <c r="F167" s="126"/>
      <c r="G167" s="127"/>
      <c r="H167" s="127"/>
      <c r="I167" s="127"/>
      <c r="J167" s="126"/>
      <c r="K167" s="203"/>
    </row>
    <row r="168" spans="2:11" ht="15.75" customHeight="1">
      <c r="B168" s="126"/>
      <c r="C168" s="126"/>
      <c r="D168" s="126"/>
      <c r="E168" s="126"/>
      <c r="F168" s="126"/>
      <c r="G168" s="127"/>
      <c r="H168" s="127"/>
      <c r="I168" s="127"/>
      <c r="J168" s="126"/>
      <c r="K168" s="203"/>
    </row>
    <row r="169" spans="2:11" ht="15.75" customHeight="1">
      <c r="B169" s="126"/>
      <c r="C169" s="126"/>
      <c r="D169" s="126"/>
      <c r="E169" s="126"/>
      <c r="F169" s="126"/>
      <c r="G169" s="127"/>
      <c r="H169" s="127"/>
      <c r="I169" s="127"/>
      <c r="J169" s="126"/>
      <c r="K169" s="203"/>
    </row>
    <row r="170" spans="2:11" ht="15.75" customHeight="1">
      <c r="B170" s="126"/>
      <c r="C170" s="126"/>
      <c r="D170" s="126"/>
      <c r="E170" s="126"/>
      <c r="F170" s="126"/>
      <c r="G170" s="127"/>
      <c r="H170" s="127"/>
      <c r="I170" s="127"/>
      <c r="J170" s="126"/>
      <c r="K170" s="203"/>
    </row>
    <row r="171" spans="2:11" ht="15.75" customHeight="1">
      <c r="B171" s="126"/>
      <c r="C171" s="126"/>
      <c r="D171" s="126"/>
      <c r="E171" s="126"/>
      <c r="F171" s="126"/>
      <c r="G171" s="127"/>
      <c r="H171" s="127"/>
      <c r="I171" s="127"/>
      <c r="J171" s="126"/>
      <c r="K171" s="203"/>
    </row>
    <row r="172" spans="2:11" ht="15.75" customHeight="1">
      <c r="B172" s="126"/>
      <c r="C172" s="126"/>
      <c r="D172" s="126"/>
      <c r="E172" s="126"/>
      <c r="F172" s="126"/>
      <c r="G172" s="127"/>
      <c r="H172" s="127"/>
      <c r="I172" s="127"/>
      <c r="J172" s="126"/>
      <c r="K172" s="203"/>
    </row>
    <row r="173" spans="2:11" ht="15.75" customHeight="1">
      <c r="B173" s="126"/>
      <c r="C173" s="126"/>
      <c r="D173" s="126"/>
      <c r="E173" s="126"/>
      <c r="F173" s="126"/>
      <c r="G173" s="127"/>
      <c r="H173" s="127"/>
      <c r="I173" s="127"/>
      <c r="J173" s="126"/>
      <c r="K173" s="203"/>
    </row>
    <row r="174" spans="2:11" ht="15.75" customHeight="1">
      <c r="B174" s="126"/>
      <c r="C174" s="126"/>
      <c r="D174" s="126"/>
      <c r="E174" s="126"/>
      <c r="F174" s="126"/>
      <c r="G174" s="127"/>
      <c r="H174" s="127"/>
      <c r="I174" s="127"/>
      <c r="J174" s="126"/>
      <c r="K174" s="203"/>
    </row>
    <row r="175" spans="2:11" ht="15.75" customHeight="1">
      <c r="B175" s="126"/>
      <c r="C175" s="126"/>
      <c r="D175" s="126"/>
      <c r="E175" s="126"/>
      <c r="F175" s="126"/>
      <c r="G175" s="127"/>
      <c r="H175" s="127"/>
      <c r="I175" s="127"/>
      <c r="J175" s="126"/>
      <c r="K175" s="203"/>
    </row>
    <row r="176" spans="2:11" ht="15.75" customHeight="1">
      <c r="B176" s="126"/>
      <c r="C176" s="126"/>
      <c r="D176" s="126"/>
      <c r="E176" s="126"/>
      <c r="F176" s="126"/>
      <c r="G176" s="127"/>
      <c r="H176" s="127"/>
      <c r="I176" s="127"/>
      <c r="J176" s="126"/>
      <c r="K176" s="203"/>
    </row>
    <row r="177" spans="2:11" ht="15.75" customHeight="1">
      <c r="B177" s="126"/>
      <c r="C177" s="126"/>
      <c r="D177" s="126"/>
      <c r="E177" s="126"/>
      <c r="F177" s="126"/>
      <c r="G177" s="127"/>
      <c r="H177" s="127"/>
      <c r="I177" s="127"/>
      <c r="J177" s="126"/>
      <c r="K177" s="203"/>
    </row>
    <row r="178" spans="2:11" ht="15.75" customHeight="1">
      <c r="B178" s="126"/>
      <c r="C178" s="126"/>
      <c r="D178" s="126"/>
      <c r="E178" s="126"/>
      <c r="F178" s="126"/>
      <c r="G178" s="127"/>
      <c r="H178" s="127"/>
      <c r="I178" s="127"/>
      <c r="J178" s="126"/>
      <c r="K178" s="203"/>
    </row>
    <row r="179" spans="2:11" ht="15.75" customHeight="1">
      <c r="B179" s="126"/>
      <c r="C179" s="126"/>
      <c r="D179" s="126"/>
      <c r="E179" s="126"/>
      <c r="F179" s="126"/>
      <c r="G179" s="127"/>
      <c r="H179" s="127"/>
      <c r="I179" s="127"/>
      <c r="J179" s="126"/>
      <c r="K179" s="203"/>
    </row>
    <row r="180" spans="2:11" ht="15.75" customHeight="1">
      <c r="B180" s="126"/>
      <c r="C180" s="126"/>
      <c r="D180" s="126"/>
      <c r="E180" s="126"/>
      <c r="F180" s="126"/>
      <c r="G180" s="127"/>
      <c r="H180" s="127"/>
      <c r="I180" s="127"/>
      <c r="J180" s="126"/>
      <c r="K180" s="203"/>
    </row>
    <row r="181" spans="2:11" ht="15.75" customHeight="1">
      <c r="B181" s="126"/>
      <c r="C181" s="126"/>
      <c r="D181" s="126"/>
      <c r="E181" s="126"/>
      <c r="F181" s="126"/>
      <c r="G181" s="127"/>
      <c r="H181" s="127"/>
      <c r="I181" s="127"/>
      <c r="J181" s="126"/>
      <c r="K181" s="203"/>
    </row>
    <row r="182" spans="2:11" ht="15.75" customHeight="1">
      <c r="B182" s="126"/>
      <c r="C182" s="126"/>
      <c r="D182" s="126"/>
      <c r="E182" s="126"/>
      <c r="F182" s="126"/>
      <c r="G182" s="127"/>
      <c r="H182" s="127"/>
      <c r="I182" s="127"/>
      <c r="J182" s="126"/>
      <c r="K182" s="203"/>
    </row>
    <row r="183" spans="2:11" ht="15.75" customHeight="1">
      <c r="B183" s="126"/>
      <c r="C183" s="126"/>
      <c r="D183" s="126"/>
      <c r="E183" s="126"/>
      <c r="F183" s="126"/>
      <c r="G183" s="127"/>
      <c r="H183" s="127"/>
      <c r="I183" s="127"/>
      <c r="J183" s="126"/>
      <c r="K183" s="203"/>
    </row>
    <row r="184" spans="2:11" ht="15.75" customHeight="1">
      <c r="B184" s="126"/>
      <c r="C184" s="126"/>
      <c r="D184" s="126"/>
      <c r="E184" s="126"/>
      <c r="F184" s="126"/>
      <c r="G184" s="127"/>
      <c r="H184" s="127"/>
      <c r="I184" s="127"/>
      <c r="J184" s="126"/>
      <c r="K184" s="203"/>
    </row>
    <row r="185" spans="2:11" ht="15.75" customHeight="1">
      <c r="B185" s="126"/>
      <c r="C185" s="126"/>
      <c r="D185" s="126"/>
      <c r="E185" s="126"/>
      <c r="F185" s="126"/>
      <c r="G185" s="127"/>
      <c r="H185" s="127"/>
      <c r="I185" s="127"/>
      <c r="J185" s="126"/>
      <c r="K185" s="203"/>
    </row>
    <row r="186" spans="2:11" ht="15.75" customHeight="1">
      <c r="B186" s="126"/>
      <c r="C186" s="126"/>
      <c r="D186" s="126"/>
      <c r="E186" s="126"/>
      <c r="F186" s="126"/>
      <c r="G186" s="127"/>
      <c r="H186" s="127"/>
      <c r="I186" s="127"/>
      <c r="J186" s="126"/>
      <c r="K186" s="203"/>
    </row>
    <row r="187" spans="2:11" ht="15.75" customHeight="1">
      <c r="B187" s="126"/>
      <c r="C187" s="126"/>
      <c r="D187" s="126"/>
      <c r="E187" s="126"/>
      <c r="F187" s="126"/>
      <c r="G187" s="127"/>
      <c r="H187" s="127"/>
      <c r="I187" s="127"/>
      <c r="J187" s="126"/>
      <c r="K187" s="203"/>
    </row>
    <row r="188" spans="2:11" ht="15.75" customHeight="1">
      <c r="B188" s="126"/>
      <c r="C188" s="126"/>
      <c r="D188" s="126"/>
      <c r="E188" s="126"/>
      <c r="F188" s="126"/>
      <c r="G188" s="127"/>
      <c r="H188" s="127"/>
      <c r="I188" s="127"/>
      <c r="J188" s="126"/>
      <c r="K188" s="203"/>
    </row>
    <row r="189" spans="2:11" ht="15.75" customHeight="1">
      <c r="B189" s="126"/>
      <c r="C189" s="126"/>
      <c r="D189" s="126"/>
      <c r="E189" s="126"/>
      <c r="F189" s="126"/>
      <c r="G189" s="127"/>
      <c r="H189" s="127"/>
      <c r="I189" s="127"/>
      <c r="J189" s="126"/>
      <c r="K189" s="203"/>
    </row>
    <row r="190" spans="2:11" ht="15.75" customHeight="1">
      <c r="B190" s="126"/>
      <c r="C190" s="126"/>
      <c r="D190" s="126"/>
      <c r="E190" s="126"/>
      <c r="F190" s="126"/>
      <c r="G190" s="127"/>
      <c r="H190" s="127"/>
      <c r="I190" s="127"/>
      <c r="J190" s="126"/>
      <c r="K190" s="203"/>
    </row>
    <row r="191" spans="2:11" ht="15.75" customHeight="1">
      <c r="B191" s="126"/>
      <c r="C191" s="126"/>
      <c r="D191" s="126"/>
      <c r="E191" s="126"/>
      <c r="F191" s="126"/>
      <c r="G191" s="127"/>
      <c r="H191" s="127"/>
      <c r="I191" s="127"/>
      <c r="J191" s="126"/>
      <c r="K191" s="203"/>
    </row>
    <row r="192" spans="2:11" ht="15.75" customHeight="1">
      <c r="B192" s="126"/>
      <c r="C192" s="126"/>
      <c r="D192" s="126"/>
      <c r="E192" s="126"/>
      <c r="F192" s="126"/>
      <c r="G192" s="127"/>
      <c r="H192" s="127"/>
      <c r="I192" s="127"/>
      <c r="J192" s="126"/>
      <c r="K192" s="203"/>
    </row>
    <row r="193" spans="2:11" ht="15.75" customHeight="1">
      <c r="B193" s="126"/>
      <c r="C193" s="126"/>
      <c r="D193" s="126"/>
      <c r="E193" s="126"/>
      <c r="F193" s="126"/>
      <c r="G193" s="127"/>
      <c r="H193" s="127"/>
      <c r="I193" s="127"/>
      <c r="J193" s="126"/>
      <c r="K193" s="203"/>
    </row>
    <row r="194" spans="2:11" ht="15.75" customHeight="1">
      <c r="B194" s="126"/>
      <c r="C194" s="126"/>
      <c r="D194" s="126"/>
      <c r="E194" s="126"/>
      <c r="F194" s="126"/>
      <c r="G194" s="127"/>
      <c r="H194" s="127"/>
      <c r="I194" s="127"/>
      <c r="J194" s="126"/>
      <c r="K194" s="203"/>
    </row>
    <row r="195" spans="2:11" ht="15.75" customHeight="1">
      <c r="B195" s="126"/>
      <c r="C195" s="126"/>
      <c r="D195" s="126"/>
      <c r="E195" s="126"/>
      <c r="F195" s="126"/>
      <c r="G195" s="127"/>
      <c r="H195" s="127"/>
      <c r="I195" s="127"/>
      <c r="J195" s="126"/>
      <c r="K195" s="203"/>
    </row>
    <row r="196" spans="2:11" ht="15.75" customHeight="1">
      <c r="B196" s="126"/>
      <c r="C196" s="126"/>
      <c r="D196" s="126"/>
      <c r="E196" s="126"/>
      <c r="F196" s="126"/>
      <c r="G196" s="127"/>
      <c r="H196" s="127"/>
      <c r="I196" s="127"/>
      <c r="J196" s="126"/>
      <c r="K196" s="203"/>
    </row>
    <row r="197" spans="2:11" ht="15.75" customHeight="1">
      <c r="B197" s="126"/>
      <c r="C197" s="126"/>
      <c r="D197" s="126"/>
      <c r="E197" s="126"/>
      <c r="F197" s="126"/>
      <c r="G197" s="127"/>
      <c r="H197" s="127"/>
      <c r="I197" s="127"/>
      <c r="J197" s="126"/>
      <c r="K197" s="203"/>
    </row>
    <row r="198" spans="2:11" ht="15.75" customHeight="1">
      <c r="B198" s="126"/>
      <c r="C198" s="126"/>
      <c r="D198" s="126"/>
      <c r="E198" s="126"/>
      <c r="F198" s="126"/>
      <c r="G198" s="127"/>
      <c r="H198" s="127"/>
      <c r="I198" s="127"/>
      <c r="J198" s="126"/>
      <c r="K198" s="203"/>
    </row>
    <row r="199" spans="2:11" ht="15.75" customHeight="1">
      <c r="B199" s="126"/>
      <c r="C199" s="126"/>
      <c r="D199" s="126"/>
      <c r="E199" s="126"/>
      <c r="F199" s="126"/>
      <c r="G199" s="127"/>
      <c r="H199" s="127"/>
      <c r="I199" s="127"/>
      <c r="J199" s="126"/>
      <c r="K199" s="203"/>
    </row>
    <row r="200" spans="2:11" ht="15.75" customHeight="1">
      <c r="B200" s="126"/>
      <c r="C200" s="126"/>
      <c r="D200" s="126"/>
      <c r="E200" s="126"/>
      <c r="F200" s="126"/>
      <c r="G200" s="127"/>
      <c r="H200" s="127"/>
      <c r="I200" s="127"/>
      <c r="J200" s="126"/>
      <c r="K200" s="203"/>
    </row>
    <row r="201" spans="2:11" ht="15.75" customHeight="1">
      <c r="B201" s="126"/>
      <c r="C201" s="126"/>
      <c r="D201" s="126"/>
      <c r="E201" s="126"/>
      <c r="F201" s="126"/>
      <c r="G201" s="127"/>
      <c r="H201" s="127"/>
      <c r="I201" s="127"/>
      <c r="J201" s="126"/>
      <c r="K201" s="203"/>
    </row>
    <row r="202" spans="2:11" ht="15.75" customHeight="1">
      <c r="B202" s="126"/>
      <c r="C202" s="126"/>
      <c r="D202" s="126"/>
      <c r="E202" s="126"/>
      <c r="F202" s="126"/>
      <c r="G202" s="127"/>
      <c r="H202" s="127"/>
      <c r="I202" s="127"/>
      <c r="J202" s="126"/>
      <c r="K202" s="203"/>
    </row>
    <row r="203" spans="2:11" ht="15.75" customHeight="1">
      <c r="B203" s="126"/>
      <c r="C203" s="126"/>
      <c r="D203" s="126"/>
      <c r="E203" s="126"/>
      <c r="F203" s="126"/>
      <c r="G203" s="127"/>
      <c r="H203" s="127"/>
      <c r="I203" s="127"/>
      <c r="J203" s="126"/>
      <c r="K203" s="203"/>
    </row>
    <row r="204" spans="2:11" ht="15.75" customHeight="1">
      <c r="B204" s="126"/>
      <c r="C204" s="126"/>
      <c r="D204" s="126"/>
      <c r="E204" s="126"/>
      <c r="F204" s="126"/>
      <c r="G204" s="127"/>
      <c r="H204" s="127"/>
      <c r="I204" s="127"/>
      <c r="J204" s="126"/>
      <c r="K204" s="203"/>
    </row>
    <row r="205" spans="2:11" ht="15.75" customHeight="1">
      <c r="B205" s="126"/>
      <c r="C205" s="126"/>
      <c r="D205" s="126"/>
      <c r="E205" s="126"/>
      <c r="F205" s="126"/>
      <c r="G205" s="127"/>
      <c r="H205" s="127"/>
      <c r="I205" s="127"/>
      <c r="J205" s="126"/>
      <c r="K205" s="203"/>
    </row>
    <row r="206" spans="2:11" ht="15.75" customHeight="1">
      <c r="B206" s="126"/>
      <c r="C206" s="126"/>
      <c r="D206" s="126"/>
      <c r="E206" s="126"/>
      <c r="F206" s="126"/>
      <c r="G206" s="127"/>
      <c r="H206" s="127"/>
      <c r="I206" s="127"/>
      <c r="J206" s="126"/>
      <c r="K206" s="203"/>
    </row>
    <row r="207" spans="2:11" ht="15.75" customHeight="1">
      <c r="B207" s="126"/>
      <c r="C207" s="126"/>
      <c r="D207" s="126"/>
      <c r="E207" s="126"/>
      <c r="F207" s="126"/>
      <c r="G207" s="127"/>
      <c r="H207" s="127"/>
      <c r="I207" s="127"/>
      <c r="J207" s="126"/>
      <c r="K207" s="203"/>
    </row>
    <row r="208" spans="2:11" ht="15.75" customHeight="1">
      <c r="B208" s="126"/>
      <c r="C208" s="126"/>
      <c r="D208" s="126"/>
      <c r="E208" s="126"/>
      <c r="F208" s="126"/>
      <c r="G208" s="127"/>
      <c r="H208" s="127"/>
      <c r="I208" s="127"/>
      <c r="J208" s="126"/>
      <c r="K208" s="203"/>
    </row>
    <row r="209" spans="2:11" ht="15.75" customHeight="1">
      <c r="B209" s="126"/>
      <c r="C209" s="126"/>
      <c r="D209" s="126"/>
      <c r="E209" s="126"/>
      <c r="F209" s="126"/>
      <c r="G209" s="127"/>
      <c r="H209" s="127"/>
      <c r="I209" s="127"/>
      <c r="J209" s="126"/>
      <c r="K209" s="203"/>
    </row>
    <row r="210" spans="2:11" ht="15.75" customHeight="1">
      <c r="B210" s="126"/>
      <c r="C210" s="126"/>
      <c r="D210" s="126"/>
      <c r="E210" s="126"/>
      <c r="F210" s="126"/>
      <c r="G210" s="127"/>
      <c r="H210" s="127"/>
      <c r="I210" s="127"/>
      <c r="J210" s="126"/>
      <c r="K210" s="203"/>
    </row>
    <row r="211" spans="2:11" ht="15.75" customHeight="1">
      <c r="B211" s="126"/>
      <c r="C211" s="126"/>
      <c r="D211" s="126"/>
      <c r="E211" s="126"/>
      <c r="F211" s="126"/>
      <c r="G211" s="127"/>
      <c r="H211" s="127"/>
      <c r="I211" s="127"/>
      <c r="J211" s="126"/>
      <c r="K211" s="203"/>
    </row>
    <row r="212" spans="2:11" ht="15.75" customHeight="1">
      <c r="B212" s="126"/>
      <c r="C212" s="126"/>
      <c r="D212" s="126"/>
      <c r="E212" s="126"/>
      <c r="F212" s="126"/>
      <c r="G212" s="127"/>
      <c r="H212" s="127"/>
      <c r="I212" s="127"/>
      <c r="J212" s="126"/>
      <c r="K212" s="203"/>
    </row>
    <row r="213" spans="2:11" ht="15.75" customHeight="1">
      <c r="B213" s="126"/>
      <c r="C213" s="126"/>
      <c r="D213" s="126"/>
      <c r="E213" s="126"/>
      <c r="F213" s="126"/>
      <c r="G213" s="127"/>
      <c r="H213" s="127"/>
      <c r="I213" s="127"/>
      <c r="J213" s="126"/>
      <c r="K213" s="203"/>
    </row>
    <row r="214" spans="2:11" ht="15.75" customHeight="1">
      <c r="B214" s="126"/>
      <c r="C214" s="126"/>
      <c r="D214" s="126"/>
      <c r="E214" s="126"/>
      <c r="F214" s="126"/>
      <c r="G214" s="127"/>
      <c r="H214" s="127"/>
      <c r="I214" s="127"/>
      <c r="J214" s="126"/>
      <c r="K214" s="203"/>
    </row>
    <row r="215" spans="2:11" ht="15.75" customHeight="1">
      <c r="B215" s="126"/>
      <c r="C215" s="126"/>
      <c r="D215" s="126"/>
      <c r="E215" s="126"/>
      <c r="F215" s="126"/>
      <c r="G215" s="127"/>
      <c r="H215" s="127"/>
      <c r="I215" s="127"/>
      <c r="J215" s="126"/>
      <c r="K215" s="203"/>
    </row>
    <row r="216" spans="2:11" ht="15.75" customHeight="1">
      <c r="B216" s="126"/>
      <c r="C216" s="126"/>
      <c r="D216" s="126"/>
      <c r="E216" s="126"/>
      <c r="F216" s="126"/>
      <c r="G216" s="127"/>
      <c r="H216" s="127"/>
      <c r="I216" s="127"/>
      <c r="J216" s="126"/>
      <c r="K216" s="203"/>
    </row>
    <row r="217" spans="2:11" ht="15.75" customHeight="1">
      <c r="B217" s="126"/>
      <c r="C217" s="126"/>
      <c r="D217" s="126"/>
      <c r="E217" s="126"/>
      <c r="F217" s="126"/>
      <c r="G217" s="127"/>
      <c r="H217" s="127"/>
      <c r="I217" s="127"/>
      <c r="J217" s="126"/>
      <c r="K217" s="203"/>
    </row>
    <row r="218" spans="2:11" ht="15.75" customHeight="1">
      <c r="B218" s="126"/>
      <c r="C218" s="126"/>
      <c r="D218" s="126"/>
      <c r="E218" s="126"/>
      <c r="F218" s="126"/>
      <c r="G218" s="127"/>
      <c r="H218" s="127"/>
      <c r="I218" s="127"/>
      <c r="J218" s="126"/>
      <c r="K218" s="203"/>
    </row>
    <row r="219" spans="2:11" ht="15.75" customHeight="1">
      <c r="B219" s="126"/>
      <c r="C219" s="126"/>
      <c r="D219" s="126"/>
      <c r="E219" s="126"/>
      <c r="F219" s="126"/>
      <c r="G219" s="127"/>
      <c r="H219" s="127"/>
      <c r="I219" s="127"/>
      <c r="J219" s="126"/>
      <c r="K219" s="203"/>
    </row>
    <row r="220" spans="2:11" ht="15.75" customHeight="1">
      <c r="B220" s="126"/>
      <c r="C220" s="126"/>
      <c r="D220" s="126"/>
      <c r="E220" s="126"/>
      <c r="F220" s="126"/>
      <c r="G220" s="127"/>
      <c r="H220" s="127"/>
      <c r="I220" s="127"/>
      <c r="J220" s="126"/>
      <c r="K220" s="203"/>
    </row>
    <row r="221" spans="2:11" ht="15.75" customHeight="1">
      <c r="B221" s="126"/>
      <c r="C221" s="126"/>
      <c r="D221" s="126"/>
      <c r="E221" s="126"/>
      <c r="F221" s="126"/>
      <c r="G221" s="127"/>
      <c r="H221" s="127"/>
      <c r="I221" s="127"/>
      <c r="J221" s="126"/>
      <c r="K221" s="203"/>
    </row>
    <row r="222" spans="2:11" ht="15.75" customHeight="1">
      <c r="B222" s="126"/>
      <c r="C222" s="126"/>
      <c r="D222" s="126"/>
      <c r="E222" s="126"/>
      <c r="F222" s="126"/>
      <c r="G222" s="127"/>
      <c r="H222" s="127"/>
      <c r="I222" s="127"/>
      <c r="J222" s="126"/>
      <c r="K222" s="203"/>
    </row>
    <row r="223" spans="2:11" ht="15.75" customHeight="1">
      <c r="B223" s="126"/>
      <c r="C223" s="126"/>
      <c r="D223" s="126"/>
      <c r="E223" s="126"/>
      <c r="F223" s="126"/>
      <c r="G223" s="127"/>
      <c r="H223" s="127"/>
      <c r="I223" s="127"/>
      <c r="J223" s="126"/>
      <c r="K223" s="203"/>
    </row>
    <row r="224" spans="2:11" ht="15.75" customHeight="1">
      <c r="B224" s="126"/>
      <c r="C224" s="126"/>
      <c r="D224" s="126"/>
      <c r="E224" s="126"/>
      <c r="F224" s="126"/>
      <c r="G224" s="127"/>
      <c r="H224" s="127"/>
      <c r="I224" s="127"/>
      <c r="J224" s="126"/>
      <c r="K224" s="203"/>
    </row>
    <row r="225" spans="2:11" ht="15.75" customHeight="1">
      <c r="B225" s="126"/>
      <c r="C225" s="126"/>
      <c r="D225" s="126"/>
      <c r="E225" s="126"/>
      <c r="F225" s="126"/>
      <c r="G225" s="127"/>
      <c r="H225" s="127"/>
      <c r="I225" s="127"/>
      <c r="J225" s="126"/>
      <c r="K225" s="203"/>
    </row>
    <row r="226" spans="2:11" ht="15.75" customHeight="1">
      <c r="B226" s="126"/>
      <c r="C226" s="126"/>
      <c r="D226" s="126"/>
      <c r="E226" s="126"/>
      <c r="F226" s="126"/>
      <c r="G226" s="127"/>
      <c r="H226" s="127"/>
      <c r="I226" s="127"/>
      <c r="J226" s="126"/>
      <c r="K226" s="203"/>
    </row>
    <row r="227" spans="2:11" ht="15.75" customHeight="1">
      <c r="B227" s="126"/>
      <c r="C227" s="126"/>
      <c r="D227" s="126"/>
      <c r="E227" s="126"/>
      <c r="F227" s="126"/>
      <c r="G227" s="127"/>
      <c r="H227" s="127"/>
      <c r="I227" s="127"/>
      <c r="J227" s="126"/>
      <c r="K227" s="203"/>
    </row>
    <row r="228" spans="2:11" ht="15.75" customHeight="1">
      <c r="B228" s="126"/>
      <c r="C228" s="126"/>
      <c r="D228" s="126"/>
      <c r="E228" s="126"/>
      <c r="F228" s="126"/>
      <c r="G228" s="127"/>
      <c r="H228" s="127"/>
      <c r="I228" s="127"/>
      <c r="J228" s="126"/>
      <c r="K228" s="203"/>
    </row>
    <row r="229" spans="2:11" ht="15.75" customHeight="1">
      <c r="B229" s="126"/>
      <c r="C229" s="126"/>
      <c r="D229" s="126"/>
      <c r="E229" s="126"/>
      <c r="F229" s="126"/>
      <c r="G229" s="127"/>
      <c r="H229" s="127"/>
      <c r="I229" s="127"/>
      <c r="J229" s="126"/>
      <c r="K229" s="203"/>
    </row>
    <row r="230" spans="2:11" ht="15.75" customHeight="1">
      <c r="B230" s="126"/>
      <c r="C230" s="126"/>
      <c r="D230" s="126"/>
      <c r="E230" s="126"/>
      <c r="F230" s="126"/>
      <c r="G230" s="127"/>
      <c r="H230" s="127"/>
      <c r="I230" s="127"/>
      <c r="J230" s="126"/>
      <c r="K230" s="203"/>
    </row>
    <row r="231" spans="2:11" ht="15.75" customHeight="1">
      <c r="B231" s="126"/>
      <c r="C231" s="126"/>
      <c r="D231" s="126"/>
      <c r="E231" s="126"/>
      <c r="F231" s="126"/>
      <c r="G231" s="127"/>
      <c r="H231" s="127"/>
      <c r="I231" s="127"/>
      <c r="J231" s="126"/>
      <c r="K231" s="203"/>
    </row>
    <row r="232" spans="2:11" ht="15.75" customHeight="1">
      <c r="B232" s="126"/>
      <c r="C232" s="126"/>
      <c r="D232" s="126"/>
      <c r="E232" s="126"/>
      <c r="F232" s="126"/>
      <c r="G232" s="127"/>
      <c r="H232" s="127"/>
      <c r="I232" s="127"/>
      <c r="J232" s="126"/>
      <c r="K232" s="203"/>
    </row>
    <row r="233" spans="2:11" ht="15.75" customHeight="1">
      <c r="B233" s="126"/>
      <c r="C233" s="126"/>
      <c r="D233" s="126"/>
      <c r="E233" s="126"/>
      <c r="F233" s="126"/>
      <c r="G233" s="127"/>
      <c r="H233" s="127"/>
      <c r="I233" s="127"/>
      <c r="J233" s="126"/>
      <c r="K233" s="203"/>
    </row>
    <row r="234" spans="2:11" ht="15.75" customHeight="1">
      <c r="B234" s="126"/>
      <c r="C234" s="126"/>
      <c r="D234" s="126"/>
      <c r="E234" s="126"/>
      <c r="F234" s="126"/>
      <c r="G234" s="127"/>
      <c r="H234" s="127"/>
      <c r="I234" s="127"/>
      <c r="J234" s="126"/>
      <c r="K234" s="203"/>
    </row>
    <row r="235" spans="2:11" ht="15.75" customHeight="1">
      <c r="B235" s="126"/>
      <c r="C235" s="126"/>
      <c r="D235" s="126"/>
      <c r="E235" s="126"/>
      <c r="F235" s="126"/>
      <c r="G235" s="127"/>
      <c r="H235" s="127"/>
      <c r="I235" s="127"/>
      <c r="J235" s="126"/>
      <c r="K235" s="203"/>
    </row>
    <row r="236" spans="2:11" ht="15.75" customHeight="1">
      <c r="B236" s="126"/>
      <c r="C236" s="126"/>
      <c r="D236" s="126"/>
      <c r="E236" s="126"/>
      <c r="F236" s="126"/>
      <c r="G236" s="127"/>
      <c r="H236" s="127"/>
      <c r="I236" s="127"/>
      <c r="J236" s="126"/>
      <c r="K236" s="203"/>
    </row>
    <row r="237" spans="2:11" ht="15.75" customHeight="1">
      <c r="B237" s="126"/>
      <c r="C237" s="126"/>
      <c r="D237" s="126"/>
      <c r="E237" s="126"/>
      <c r="F237" s="126"/>
      <c r="G237" s="127"/>
      <c r="H237" s="127"/>
      <c r="I237" s="127"/>
      <c r="J237" s="126"/>
      <c r="K237" s="203"/>
    </row>
    <row r="238" spans="2:11" ht="15.75" customHeight="1">
      <c r="B238" s="126"/>
      <c r="C238" s="126"/>
      <c r="D238" s="126"/>
      <c r="E238" s="126"/>
      <c r="F238" s="126"/>
      <c r="G238" s="127"/>
      <c r="H238" s="127"/>
      <c r="I238" s="127"/>
      <c r="J238" s="126"/>
      <c r="K238" s="203"/>
    </row>
    <row r="239" spans="2:11" ht="15.75" customHeight="1">
      <c r="B239" s="126"/>
      <c r="C239" s="126"/>
      <c r="D239" s="126"/>
      <c r="E239" s="126"/>
      <c r="F239" s="126"/>
      <c r="G239" s="127"/>
      <c r="H239" s="127"/>
      <c r="I239" s="127"/>
      <c r="J239" s="126"/>
      <c r="K239" s="203"/>
    </row>
    <row r="240" spans="2:11" ht="15.75" customHeight="1">
      <c r="B240" s="126"/>
      <c r="C240" s="126"/>
      <c r="D240" s="126"/>
      <c r="E240" s="126"/>
      <c r="F240" s="126"/>
      <c r="G240" s="127"/>
      <c r="H240" s="127"/>
      <c r="I240" s="127"/>
      <c r="J240" s="126"/>
      <c r="K240" s="203"/>
    </row>
    <row r="241" spans="2:11" ht="15.75" customHeight="1">
      <c r="B241" s="126"/>
      <c r="C241" s="126"/>
      <c r="D241" s="126"/>
      <c r="E241" s="126"/>
      <c r="F241" s="126"/>
      <c r="G241" s="127"/>
      <c r="H241" s="127"/>
      <c r="I241" s="127"/>
      <c r="J241" s="126"/>
      <c r="K241" s="203"/>
    </row>
    <row r="242" spans="2:11" ht="15.75" customHeight="1">
      <c r="B242" s="126"/>
      <c r="C242" s="126"/>
      <c r="D242" s="126"/>
      <c r="E242" s="126"/>
      <c r="F242" s="126"/>
      <c r="G242" s="127"/>
      <c r="H242" s="127"/>
      <c r="I242" s="127"/>
      <c r="J242" s="126"/>
      <c r="K242" s="203"/>
    </row>
    <row r="243" spans="2:11" ht="15.75" customHeight="1">
      <c r="B243" s="126"/>
      <c r="C243" s="126"/>
      <c r="D243" s="126"/>
      <c r="E243" s="126"/>
      <c r="F243" s="126"/>
      <c r="G243" s="127"/>
      <c r="H243" s="127"/>
      <c r="I243" s="127"/>
      <c r="J243" s="126"/>
      <c r="K243" s="203"/>
    </row>
    <row r="244" spans="2:11" ht="15.75" customHeight="1">
      <c r="B244" s="126"/>
      <c r="C244" s="126"/>
      <c r="D244" s="126"/>
      <c r="E244" s="126"/>
      <c r="F244" s="126"/>
      <c r="G244" s="127"/>
      <c r="H244" s="127"/>
      <c r="I244" s="127"/>
      <c r="J244" s="126"/>
      <c r="K244" s="203"/>
    </row>
    <row r="245" spans="2:11" ht="15.75" customHeight="1">
      <c r="B245" s="126"/>
      <c r="C245" s="126"/>
      <c r="D245" s="126"/>
      <c r="E245" s="126"/>
      <c r="F245" s="126"/>
      <c r="G245" s="127"/>
      <c r="H245" s="127"/>
      <c r="I245" s="127"/>
      <c r="J245" s="126"/>
      <c r="K245" s="203"/>
    </row>
    <row r="246" spans="2:11" ht="15.75" customHeight="1">
      <c r="B246" s="126"/>
      <c r="C246" s="126"/>
      <c r="D246" s="126"/>
      <c r="E246" s="126"/>
      <c r="F246" s="126"/>
      <c r="G246" s="127"/>
      <c r="H246" s="127"/>
      <c r="I246" s="127"/>
      <c r="J246" s="126"/>
      <c r="K246" s="203"/>
    </row>
    <row r="247" spans="2:11" ht="15.75" customHeight="1"/>
    <row r="248" spans="2:11" ht="15.75" customHeight="1"/>
    <row r="249" spans="2:11" ht="15.75" customHeight="1"/>
    <row r="250" spans="2:11" ht="15.75" customHeight="1"/>
    <row r="251" spans="2:11" ht="15.75" customHeight="1"/>
    <row r="252" spans="2:11" ht="15.75" customHeight="1"/>
    <row r="253" spans="2:11" ht="15.75" customHeight="1"/>
    <row r="254" spans="2:11" ht="15.75" customHeight="1"/>
    <row r="255" spans="2:11" ht="15.75" customHeight="1"/>
    <row r="256" spans="2: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1"/>
  <sheetViews>
    <sheetView showGridLines="0" workbookViewId="0">
      <selection activeCell="A6" sqref="A6"/>
    </sheetView>
  </sheetViews>
  <sheetFormatPr baseColWidth="10" defaultColWidth="12.625" defaultRowHeight="15" customHeight="1"/>
  <cols>
    <col min="1" max="1" width="40.875" customWidth="1"/>
    <col min="2" max="6" width="12.625" customWidth="1"/>
    <col min="10" max="10" width="14.625" bestFit="1" customWidth="1"/>
  </cols>
  <sheetData>
    <row r="1" spans="1:11">
      <c r="A1" s="46"/>
      <c r="B1" s="116"/>
      <c r="C1" s="116"/>
      <c r="D1" s="116"/>
      <c r="E1" s="116"/>
      <c r="F1" s="116"/>
      <c r="G1" s="116"/>
      <c r="H1" s="116"/>
      <c r="I1" s="116"/>
      <c r="J1" s="116"/>
      <c r="K1" s="46"/>
    </row>
    <row r="2" spans="1:11">
      <c r="A2" s="133" t="s">
        <v>100</v>
      </c>
      <c r="B2" s="118"/>
      <c r="C2" s="118"/>
      <c r="D2" s="118"/>
      <c r="E2" s="118"/>
      <c r="F2" s="118"/>
      <c r="G2" s="118"/>
      <c r="H2" s="118"/>
      <c r="I2" s="118"/>
      <c r="J2" s="118"/>
      <c r="K2" s="49" t="s">
        <v>1775</v>
      </c>
    </row>
    <row r="3" spans="1:11">
      <c r="A3" s="57" t="s">
        <v>173</v>
      </c>
      <c r="B3" s="118"/>
      <c r="C3" s="118"/>
      <c r="D3" s="118"/>
      <c r="E3" s="118"/>
      <c r="F3" s="118"/>
      <c r="G3" s="118"/>
      <c r="H3" s="118"/>
      <c r="I3" s="118"/>
      <c r="J3" s="118"/>
      <c r="K3" s="48"/>
    </row>
    <row r="4" spans="1:11">
      <c r="A4" s="444" t="s">
        <v>2505</v>
      </c>
      <c r="B4" s="118"/>
      <c r="C4" s="118"/>
      <c r="D4" s="118"/>
      <c r="E4" s="118"/>
      <c r="F4" s="118"/>
      <c r="G4" s="118"/>
      <c r="H4" s="118"/>
      <c r="I4" s="118"/>
      <c r="J4" s="118"/>
      <c r="K4" s="48"/>
    </row>
    <row r="5" spans="1:11">
      <c r="A5" s="46"/>
      <c r="B5" s="116"/>
      <c r="C5" s="116"/>
      <c r="D5" s="116"/>
      <c r="E5" s="116"/>
      <c r="F5" s="116"/>
      <c r="G5" s="116"/>
      <c r="H5" s="116"/>
      <c r="I5" s="116"/>
      <c r="J5" s="116"/>
      <c r="K5" s="46"/>
    </row>
    <row r="6" spans="1:11">
      <c r="A6" s="204" t="s">
        <v>102</v>
      </c>
      <c r="B6" s="60" t="s">
        <v>103</v>
      </c>
      <c r="C6" s="60" t="s">
        <v>104</v>
      </c>
      <c r="D6" s="60"/>
      <c r="E6" s="916" t="s">
        <v>105</v>
      </c>
      <c r="F6" s="897"/>
      <c r="G6" s="62" t="s">
        <v>106</v>
      </c>
      <c r="H6" s="1038" t="s">
        <v>107</v>
      </c>
      <c r="I6" s="897"/>
      <c r="J6" s="60" t="s">
        <v>108</v>
      </c>
      <c r="K6" s="62" t="s">
        <v>109</v>
      </c>
    </row>
    <row r="7" spans="1:11" ht="14.25">
      <c r="A7" s="974" t="s">
        <v>110</v>
      </c>
      <c r="B7" s="975" t="s">
        <v>111</v>
      </c>
      <c r="C7" s="975" t="s">
        <v>112</v>
      </c>
      <c r="D7" s="975" t="s">
        <v>113</v>
      </c>
      <c r="E7" s="976" t="s">
        <v>114</v>
      </c>
      <c r="F7" s="915"/>
      <c r="G7" s="1040" t="s">
        <v>115</v>
      </c>
      <c r="H7" s="1039" t="s">
        <v>116</v>
      </c>
      <c r="I7" s="915"/>
      <c r="J7" s="975" t="s">
        <v>117</v>
      </c>
      <c r="K7" s="979" t="s">
        <v>118</v>
      </c>
    </row>
    <row r="8" spans="1:11" ht="14.25">
      <c r="A8" s="908"/>
      <c r="B8" s="908"/>
      <c r="C8" s="908"/>
      <c r="D8" s="908"/>
      <c r="E8" s="228" t="s">
        <v>119</v>
      </c>
      <c r="F8" s="228" t="s">
        <v>120</v>
      </c>
      <c r="G8" s="908"/>
      <c r="H8" s="284" t="s">
        <v>119</v>
      </c>
      <c r="I8" s="284" t="s">
        <v>120</v>
      </c>
      <c r="J8" s="908"/>
      <c r="K8" s="908"/>
    </row>
    <row r="9" spans="1:11">
      <c r="A9" s="67" t="s">
        <v>314</v>
      </c>
      <c r="B9" s="188"/>
      <c r="C9" s="188"/>
      <c r="D9" s="188"/>
      <c r="E9" s="188"/>
      <c r="F9" s="188"/>
      <c r="G9" s="121"/>
      <c r="H9" s="121"/>
      <c r="I9" s="121"/>
      <c r="J9" s="188"/>
      <c r="K9" s="70"/>
    </row>
    <row r="10" spans="1:11">
      <c r="A10" s="73"/>
      <c r="B10" s="75"/>
      <c r="C10" s="75"/>
      <c r="D10" s="75"/>
      <c r="E10" s="75"/>
      <c r="F10" s="75"/>
      <c r="G10" s="75"/>
      <c r="H10" s="75"/>
      <c r="I10" s="75"/>
      <c r="J10" s="75"/>
      <c r="K10" s="73"/>
    </row>
    <row r="11" spans="1:11">
      <c r="A11" s="67" t="s">
        <v>316</v>
      </c>
      <c r="B11" s="188"/>
      <c r="C11" s="188"/>
      <c r="D11" s="188"/>
      <c r="E11" s="188"/>
      <c r="F11" s="188"/>
      <c r="G11" s="121"/>
      <c r="H11" s="121"/>
      <c r="I11" s="121"/>
      <c r="J11" s="188"/>
      <c r="K11" s="70">
        <f>SUM(K12:K18)</f>
        <v>11502900</v>
      </c>
    </row>
    <row r="12" spans="1:11">
      <c r="A12" s="73" t="s">
        <v>1776</v>
      </c>
      <c r="B12" s="75" t="s">
        <v>1777</v>
      </c>
      <c r="C12" s="75" t="s">
        <v>1778</v>
      </c>
      <c r="D12" s="75" t="s">
        <v>1779</v>
      </c>
      <c r="E12" s="75" t="s">
        <v>224</v>
      </c>
      <c r="F12" s="76">
        <v>0.02</v>
      </c>
      <c r="G12" s="75"/>
      <c r="H12" s="75"/>
      <c r="I12" s="75"/>
      <c r="J12" s="75" t="s">
        <v>1780</v>
      </c>
      <c r="K12" s="289">
        <v>2357600</v>
      </c>
    </row>
    <row r="13" spans="1:11">
      <c r="A13" s="73" t="s">
        <v>1781</v>
      </c>
      <c r="B13" s="75" t="s">
        <v>1782</v>
      </c>
      <c r="C13" s="75" t="s">
        <v>125</v>
      </c>
      <c r="D13" s="75"/>
      <c r="E13" s="76">
        <v>0.01</v>
      </c>
      <c r="F13" s="76">
        <v>7.0000000000000007E-2</v>
      </c>
      <c r="G13" s="75"/>
      <c r="H13" s="75"/>
      <c r="I13" s="75"/>
      <c r="J13" s="75" t="s">
        <v>1780</v>
      </c>
      <c r="K13" s="289">
        <v>1696900</v>
      </c>
    </row>
    <row r="14" spans="1:11">
      <c r="A14" s="73" t="s">
        <v>638</v>
      </c>
      <c r="B14" s="75" t="s">
        <v>1783</v>
      </c>
      <c r="C14" s="75" t="s">
        <v>125</v>
      </c>
      <c r="D14" s="99" t="s">
        <v>1775</v>
      </c>
      <c r="E14" s="76">
        <v>0.14000000000000001</v>
      </c>
      <c r="F14" s="76">
        <v>0.18</v>
      </c>
      <c r="G14" s="75"/>
      <c r="H14" s="75"/>
      <c r="I14" s="75"/>
      <c r="J14" s="75" t="s">
        <v>1780</v>
      </c>
      <c r="K14" s="289">
        <v>6000000</v>
      </c>
    </row>
    <row r="15" spans="1:11">
      <c r="A15" s="73" t="s">
        <v>215</v>
      </c>
      <c r="B15" s="75" t="s">
        <v>1784</v>
      </c>
      <c r="C15" s="75" t="s">
        <v>125</v>
      </c>
      <c r="D15" s="75"/>
      <c r="E15" s="75"/>
      <c r="F15" s="75"/>
      <c r="G15" s="75"/>
      <c r="H15" s="290">
        <v>80</v>
      </c>
      <c r="I15" s="290">
        <v>780</v>
      </c>
      <c r="J15" s="75" t="s">
        <v>1780</v>
      </c>
      <c r="K15" s="289">
        <v>187700</v>
      </c>
    </row>
    <row r="16" spans="1:11">
      <c r="A16" s="73" t="s">
        <v>1785</v>
      </c>
      <c r="B16" s="75" t="s">
        <v>1784</v>
      </c>
      <c r="C16" s="75" t="s">
        <v>125</v>
      </c>
      <c r="D16" s="75"/>
      <c r="E16" s="75"/>
      <c r="F16" s="75"/>
      <c r="G16" s="75"/>
      <c r="H16" s="75"/>
      <c r="I16" s="75"/>
      <c r="J16" s="75" t="s">
        <v>1786</v>
      </c>
      <c r="K16" s="289">
        <v>260000</v>
      </c>
    </row>
    <row r="17" spans="1:11">
      <c r="A17" s="73" t="s">
        <v>1787</v>
      </c>
      <c r="B17" s="75" t="s">
        <v>1788</v>
      </c>
      <c r="C17" s="75" t="s">
        <v>125</v>
      </c>
      <c r="D17" s="75"/>
      <c r="E17" s="75"/>
      <c r="F17" s="75"/>
      <c r="G17" s="75"/>
      <c r="H17" s="290">
        <v>120</v>
      </c>
      <c r="I17" s="290">
        <v>1440</v>
      </c>
      <c r="J17" s="75" t="s">
        <v>1780</v>
      </c>
      <c r="K17" s="289">
        <v>10700</v>
      </c>
    </row>
    <row r="18" spans="1:11">
      <c r="A18" s="73" t="s">
        <v>1789</v>
      </c>
      <c r="B18" s="75" t="s">
        <v>1777</v>
      </c>
      <c r="C18" s="75" t="s">
        <v>1790</v>
      </c>
      <c r="D18" s="75" t="s">
        <v>1779</v>
      </c>
      <c r="E18" s="75"/>
      <c r="F18" s="75"/>
      <c r="G18" s="75"/>
      <c r="H18" s="75" t="s">
        <v>1775</v>
      </c>
      <c r="I18" s="75" t="s">
        <v>1775</v>
      </c>
      <c r="J18" s="75" t="s">
        <v>1780</v>
      </c>
      <c r="K18" s="289">
        <v>990000</v>
      </c>
    </row>
    <row r="19" spans="1:11" s="599" customFormat="1">
      <c r="A19" s="73"/>
      <c r="B19" s="276"/>
      <c r="C19" s="276"/>
      <c r="D19" s="276"/>
      <c r="E19" s="276"/>
      <c r="F19" s="276"/>
      <c r="G19" s="276"/>
      <c r="H19" s="276"/>
      <c r="I19" s="276"/>
      <c r="J19" s="276"/>
      <c r="K19" s="289"/>
    </row>
    <row r="20" spans="1:11">
      <c r="A20" s="67" t="s">
        <v>330</v>
      </c>
      <c r="B20" s="188"/>
      <c r="C20" s="188"/>
      <c r="D20" s="188"/>
      <c r="E20" s="188"/>
      <c r="F20" s="188"/>
      <c r="G20" s="121"/>
      <c r="H20" s="121"/>
      <c r="I20" s="121"/>
      <c r="J20" s="188"/>
      <c r="K20" s="70"/>
    </row>
    <row r="21" spans="1:11">
      <c r="A21" s="73"/>
      <c r="B21" s="75"/>
      <c r="C21" s="75"/>
      <c r="D21" s="75"/>
      <c r="E21" s="75"/>
      <c r="F21" s="75"/>
      <c r="G21" s="75"/>
      <c r="H21" s="75"/>
      <c r="I21" s="75"/>
      <c r="J21" s="75"/>
      <c r="K21" s="291"/>
    </row>
    <row r="22" spans="1:11" ht="15.75" customHeight="1">
      <c r="A22" s="67" t="s">
        <v>331</v>
      </c>
      <c r="B22" s="188"/>
      <c r="C22" s="188"/>
      <c r="D22" s="188"/>
      <c r="E22" s="188"/>
      <c r="F22" s="188"/>
      <c r="G22" s="121"/>
      <c r="H22" s="121"/>
      <c r="I22" s="121"/>
      <c r="J22" s="188"/>
      <c r="K22" s="70">
        <f>SUM(K23:K29)</f>
        <v>792800</v>
      </c>
    </row>
    <row r="23" spans="1:11" ht="15.75" customHeight="1">
      <c r="A23" s="73" t="s">
        <v>1791</v>
      </c>
      <c r="B23" s="286"/>
      <c r="C23" s="75" t="s">
        <v>1778</v>
      </c>
      <c r="D23" s="75"/>
      <c r="E23" s="75"/>
      <c r="F23" s="75"/>
      <c r="G23" s="290">
        <v>400</v>
      </c>
      <c r="H23" s="290">
        <v>160</v>
      </c>
      <c r="I23" s="290">
        <v>550</v>
      </c>
      <c r="J23" s="75" t="s">
        <v>1780</v>
      </c>
      <c r="K23" s="289">
        <v>285400</v>
      </c>
    </row>
    <row r="24" spans="1:11" ht="15.75" customHeight="1">
      <c r="A24" s="73" t="s">
        <v>1546</v>
      </c>
      <c r="B24" s="75" t="s">
        <v>1778</v>
      </c>
      <c r="C24" s="75" t="s">
        <v>1792</v>
      </c>
      <c r="D24" s="75"/>
      <c r="E24" s="75"/>
      <c r="F24" s="75"/>
      <c r="G24" s="290"/>
      <c r="H24" s="290"/>
      <c r="I24" s="290"/>
      <c r="J24" s="75" t="s">
        <v>1780</v>
      </c>
      <c r="K24" s="289">
        <v>0</v>
      </c>
    </row>
    <row r="25" spans="1:11" ht="15.75" customHeight="1">
      <c r="A25" s="73" t="s">
        <v>1793</v>
      </c>
      <c r="B25" s="75" t="s">
        <v>1124</v>
      </c>
      <c r="C25" s="75" t="s">
        <v>1794</v>
      </c>
      <c r="D25" s="75"/>
      <c r="E25" s="75"/>
      <c r="F25" s="75"/>
      <c r="G25" s="290">
        <v>0</v>
      </c>
      <c r="H25" s="290">
        <v>120</v>
      </c>
      <c r="I25" s="290">
        <v>540</v>
      </c>
      <c r="J25" s="75" t="s">
        <v>1780</v>
      </c>
      <c r="K25" s="289">
        <v>10600</v>
      </c>
    </row>
    <row r="26" spans="1:11" ht="15.75" customHeight="1">
      <c r="A26" s="73" t="s">
        <v>211</v>
      </c>
      <c r="B26" s="75" t="s">
        <v>1778</v>
      </c>
      <c r="C26" s="75" t="s">
        <v>1778</v>
      </c>
      <c r="D26" s="75"/>
      <c r="E26" s="75"/>
      <c r="F26" s="75"/>
      <c r="G26" s="290"/>
      <c r="H26" s="290">
        <v>70</v>
      </c>
      <c r="I26" s="290">
        <v>730</v>
      </c>
      <c r="J26" s="75" t="s">
        <v>1780</v>
      </c>
      <c r="K26" s="289">
        <v>381900</v>
      </c>
    </row>
    <row r="27" spans="1:11" ht="15.75" customHeight="1">
      <c r="A27" s="73" t="s">
        <v>1795</v>
      </c>
      <c r="B27" s="75" t="s">
        <v>1124</v>
      </c>
      <c r="C27" s="75" t="s">
        <v>1796</v>
      </c>
      <c r="D27" s="75"/>
      <c r="E27" s="75"/>
      <c r="F27" s="75"/>
      <c r="G27" s="290"/>
      <c r="H27" s="290">
        <v>120</v>
      </c>
      <c r="I27" s="290">
        <v>1458</v>
      </c>
      <c r="J27" s="75" t="s">
        <v>1780</v>
      </c>
      <c r="K27" s="289">
        <v>11950</v>
      </c>
    </row>
    <row r="28" spans="1:11" ht="15.75" customHeight="1">
      <c r="A28" s="73" t="s">
        <v>1797</v>
      </c>
      <c r="B28" s="75" t="s">
        <v>1778</v>
      </c>
      <c r="C28" s="75" t="s">
        <v>1778</v>
      </c>
      <c r="D28" s="75" t="s">
        <v>667</v>
      </c>
      <c r="E28" s="75"/>
      <c r="F28" s="75"/>
      <c r="G28" s="290"/>
      <c r="H28" s="290"/>
      <c r="I28" s="290"/>
      <c r="J28" s="75" t="s">
        <v>1780</v>
      </c>
      <c r="K28" s="289">
        <v>7350</v>
      </c>
    </row>
    <row r="29" spans="1:11" ht="15.75" customHeight="1">
      <c r="A29" s="73" t="s">
        <v>1798</v>
      </c>
      <c r="B29" s="75" t="s">
        <v>1778</v>
      </c>
      <c r="C29" s="75" t="s">
        <v>1778</v>
      </c>
      <c r="D29" s="75"/>
      <c r="E29" s="75"/>
      <c r="F29" s="75"/>
      <c r="G29" s="290"/>
      <c r="H29" s="290"/>
      <c r="I29" s="290"/>
      <c r="J29" s="75" t="s">
        <v>1780</v>
      </c>
      <c r="K29" s="289">
        <v>95600</v>
      </c>
    </row>
    <row r="30" spans="1:11" s="599" customFormat="1" ht="15.75" customHeight="1">
      <c r="A30" s="73"/>
      <c r="B30" s="276"/>
      <c r="C30" s="276"/>
      <c r="D30" s="276"/>
      <c r="E30" s="276"/>
      <c r="F30" s="276"/>
      <c r="G30" s="290"/>
      <c r="H30" s="290"/>
      <c r="I30" s="290"/>
      <c r="J30" s="276"/>
      <c r="K30" s="289"/>
    </row>
    <row r="31" spans="1:11" ht="15.75" customHeight="1">
      <c r="A31" s="67" t="s">
        <v>345</v>
      </c>
      <c r="B31" s="188"/>
      <c r="C31" s="188"/>
      <c r="D31" s="188"/>
      <c r="E31" s="188"/>
      <c r="F31" s="188"/>
      <c r="G31" s="121"/>
      <c r="H31" s="121"/>
      <c r="I31" s="121"/>
      <c r="J31" s="188"/>
      <c r="K31" s="70"/>
    </row>
    <row r="32" spans="1:11" ht="15.75" customHeight="1">
      <c r="A32" s="73"/>
      <c r="B32" s="75"/>
      <c r="C32" s="75"/>
      <c r="D32" s="75"/>
      <c r="E32" s="75"/>
      <c r="F32" s="75"/>
      <c r="G32" s="292"/>
      <c r="H32" s="292"/>
      <c r="I32" s="292"/>
      <c r="J32" s="75"/>
      <c r="K32" s="291"/>
    </row>
    <row r="33" spans="1:11" ht="15.75" customHeight="1">
      <c r="A33" s="67" t="s">
        <v>346</v>
      </c>
      <c r="B33" s="188"/>
      <c r="C33" s="188"/>
      <c r="D33" s="188"/>
      <c r="E33" s="188"/>
      <c r="F33" s="188"/>
      <c r="G33" s="121"/>
      <c r="H33" s="121"/>
      <c r="I33" s="121"/>
      <c r="J33" s="188"/>
      <c r="K33" s="70">
        <f>K34</f>
        <v>61000</v>
      </c>
    </row>
    <row r="34" spans="1:11" ht="15.75" customHeight="1">
      <c r="A34" s="73" t="s">
        <v>1799</v>
      </c>
      <c r="B34" s="75" t="s">
        <v>1800</v>
      </c>
      <c r="C34" s="75"/>
      <c r="D34" s="75"/>
      <c r="E34" s="75"/>
      <c r="F34" s="75"/>
      <c r="G34" s="292"/>
      <c r="H34" s="290">
        <v>120</v>
      </c>
      <c r="I34" s="290">
        <v>250</v>
      </c>
      <c r="J34" s="75" t="s">
        <v>1780</v>
      </c>
      <c r="K34" s="289">
        <v>61000</v>
      </c>
    </row>
    <row r="35" spans="1:11" ht="15.75" customHeight="1">
      <c r="A35" s="73"/>
      <c r="B35" s="75"/>
      <c r="C35" s="75"/>
      <c r="D35" s="75"/>
      <c r="E35" s="75"/>
      <c r="F35" s="75"/>
      <c r="G35" s="292"/>
      <c r="H35" s="292"/>
      <c r="I35" s="292"/>
      <c r="J35" s="75"/>
      <c r="K35" s="291"/>
    </row>
    <row r="36" spans="1:11" ht="15.75" customHeight="1">
      <c r="A36" s="67" t="s">
        <v>351</v>
      </c>
      <c r="B36" s="188"/>
      <c r="C36" s="188"/>
      <c r="D36" s="188"/>
      <c r="E36" s="188"/>
      <c r="F36" s="188"/>
      <c r="G36" s="121"/>
      <c r="H36" s="121"/>
      <c r="I36" s="121"/>
      <c r="J36" s="188"/>
      <c r="K36" s="70"/>
    </row>
    <row r="37" spans="1:11" ht="15.75" customHeight="1">
      <c r="A37" s="73"/>
      <c r="B37" s="75"/>
      <c r="C37" s="75"/>
      <c r="D37" s="75"/>
      <c r="E37" s="75"/>
      <c r="F37" s="75"/>
      <c r="G37" s="290"/>
      <c r="H37" s="290"/>
      <c r="I37" s="290"/>
      <c r="J37" s="75"/>
      <c r="K37" s="291"/>
    </row>
    <row r="38" spans="1:11" ht="15.75" customHeight="1">
      <c r="A38" s="67" t="s">
        <v>352</v>
      </c>
      <c r="B38" s="188"/>
      <c r="C38" s="188"/>
      <c r="D38" s="188"/>
      <c r="E38" s="188"/>
      <c r="F38" s="188"/>
      <c r="G38" s="121"/>
      <c r="H38" s="121"/>
      <c r="I38" s="121"/>
      <c r="J38" s="188"/>
      <c r="K38" s="70">
        <f>K39</f>
        <v>13350</v>
      </c>
    </row>
    <row r="39" spans="1:11" ht="15.75" customHeight="1">
      <c r="A39" s="73" t="s">
        <v>1801</v>
      </c>
      <c r="B39" s="75" t="s">
        <v>1802</v>
      </c>
      <c r="C39" s="75"/>
      <c r="D39" s="75"/>
      <c r="E39" s="75"/>
      <c r="F39" s="75"/>
      <c r="G39" s="290"/>
      <c r="H39" s="290"/>
      <c r="I39" s="290"/>
      <c r="J39" s="75" t="s">
        <v>1780</v>
      </c>
      <c r="K39" s="289">
        <v>13350</v>
      </c>
    </row>
    <row r="40" spans="1:11" ht="15.75" customHeight="1">
      <c r="A40" s="73"/>
      <c r="B40" s="75"/>
      <c r="C40" s="75"/>
      <c r="D40" s="75"/>
      <c r="E40" s="75"/>
      <c r="F40" s="75"/>
      <c r="G40" s="292"/>
      <c r="H40" s="292"/>
      <c r="I40" s="292"/>
      <c r="J40" s="75"/>
      <c r="K40" s="291"/>
    </row>
    <row r="41" spans="1:11" ht="15.75" customHeight="1">
      <c r="A41" s="243" t="s">
        <v>514</v>
      </c>
      <c r="B41" s="208"/>
      <c r="C41" s="208"/>
      <c r="D41" s="208"/>
      <c r="E41" s="208"/>
      <c r="F41" s="208"/>
      <c r="G41" s="208"/>
      <c r="H41" s="208"/>
      <c r="I41" s="208"/>
      <c r="J41" s="208"/>
      <c r="K41" s="293">
        <f>K38+K33+K22+K11</f>
        <v>12370050</v>
      </c>
    </row>
    <row r="42" spans="1:11" ht="15.75" customHeight="1">
      <c r="B42" s="126"/>
      <c r="C42" s="126"/>
      <c r="D42" s="126"/>
      <c r="E42" s="126"/>
      <c r="F42" s="126"/>
      <c r="G42" s="126"/>
      <c r="H42" s="126"/>
      <c r="I42" s="126"/>
      <c r="J42" s="126"/>
    </row>
    <row r="43" spans="1:11" ht="15.75" customHeight="1">
      <c r="B43" s="126"/>
      <c r="C43" s="126"/>
      <c r="D43" s="126"/>
      <c r="E43" s="126"/>
      <c r="F43" s="126"/>
      <c r="G43" s="126"/>
      <c r="H43" s="126"/>
      <c r="I43" s="126"/>
      <c r="J43" s="126"/>
    </row>
    <row r="44" spans="1:11" ht="15.75" customHeight="1">
      <c r="B44" s="126"/>
      <c r="C44" s="126"/>
      <c r="D44" s="126"/>
      <c r="E44" s="126"/>
      <c r="F44" s="126"/>
      <c r="G44" s="126"/>
      <c r="H44" s="126"/>
      <c r="I44" s="126"/>
      <c r="J44" s="126"/>
    </row>
    <row r="45" spans="1:11" ht="15.75" customHeight="1">
      <c r="B45" s="126"/>
      <c r="C45" s="126"/>
      <c r="D45" s="126"/>
      <c r="E45" s="126"/>
      <c r="F45" s="126"/>
      <c r="G45" s="126"/>
      <c r="H45" s="126"/>
      <c r="I45" s="126"/>
      <c r="J45" s="126"/>
    </row>
    <row r="46" spans="1:11" ht="15.75" customHeight="1">
      <c r="B46" s="126"/>
      <c r="C46" s="126"/>
      <c r="D46" s="126"/>
      <c r="E46" s="126"/>
      <c r="F46" s="126"/>
      <c r="G46" s="126"/>
      <c r="H46" s="126"/>
      <c r="I46" s="126"/>
      <c r="J46" s="126"/>
    </row>
    <row r="47" spans="1:11" ht="15.75" customHeight="1">
      <c r="B47" s="126"/>
      <c r="C47" s="126"/>
      <c r="D47" s="126"/>
      <c r="E47" s="126"/>
      <c r="F47" s="126"/>
      <c r="G47" s="126"/>
      <c r="H47" s="126"/>
      <c r="I47" s="126"/>
      <c r="J47" s="126"/>
    </row>
    <row r="48" spans="1:11" ht="15.75" customHeight="1">
      <c r="B48" s="126"/>
      <c r="C48" s="126"/>
      <c r="D48" s="126"/>
      <c r="E48" s="126"/>
      <c r="F48" s="126"/>
      <c r="G48" s="126"/>
      <c r="H48" s="126"/>
      <c r="I48" s="126"/>
      <c r="J48" s="126"/>
    </row>
    <row r="49" spans="2:10" ht="15.75" customHeight="1">
      <c r="B49" s="126"/>
      <c r="C49" s="126"/>
      <c r="D49" s="126"/>
      <c r="E49" s="126"/>
      <c r="F49" s="126"/>
      <c r="G49" s="126"/>
      <c r="H49" s="126"/>
      <c r="I49" s="126"/>
      <c r="J49" s="126"/>
    </row>
    <row r="50" spans="2:10" ht="15.75" customHeight="1">
      <c r="B50" s="126"/>
      <c r="C50" s="126"/>
      <c r="D50" s="126"/>
      <c r="E50" s="126"/>
      <c r="F50" s="126"/>
      <c r="G50" s="126"/>
      <c r="H50" s="126"/>
      <c r="I50" s="126"/>
      <c r="J50" s="126"/>
    </row>
    <row r="51" spans="2:10" ht="15.75" customHeight="1">
      <c r="B51" s="126"/>
      <c r="C51" s="126"/>
      <c r="D51" s="126"/>
      <c r="E51" s="126"/>
      <c r="F51" s="126"/>
      <c r="G51" s="126"/>
      <c r="H51" s="126"/>
      <c r="I51" s="126"/>
      <c r="J51" s="126"/>
    </row>
    <row r="52" spans="2:10" ht="15.75" customHeight="1">
      <c r="B52" s="126"/>
      <c r="C52" s="126"/>
      <c r="D52" s="126"/>
      <c r="E52" s="126"/>
      <c r="F52" s="126"/>
      <c r="G52" s="126"/>
      <c r="H52" s="126"/>
      <c r="I52" s="126"/>
      <c r="J52" s="126"/>
    </row>
    <row r="53" spans="2:10" ht="15.75" customHeight="1">
      <c r="B53" s="126"/>
      <c r="C53" s="126"/>
      <c r="D53" s="126"/>
      <c r="E53" s="126"/>
      <c r="F53" s="126"/>
      <c r="G53" s="126"/>
      <c r="H53" s="126"/>
      <c r="I53" s="126"/>
      <c r="J53" s="126"/>
    </row>
    <row r="54" spans="2:10" ht="15.75" customHeight="1">
      <c r="B54" s="126"/>
      <c r="C54" s="126"/>
      <c r="D54" s="126"/>
      <c r="E54" s="126"/>
      <c r="F54" s="126"/>
      <c r="G54" s="126"/>
      <c r="H54" s="126"/>
      <c r="I54" s="126"/>
      <c r="J54" s="126"/>
    </row>
    <row r="55" spans="2:10" ht="15.75" customHeight="1">
      <c r="B55" s="126"/>
      <c r="C55" s="126"/>
      <c r="D55" s="126"/>
      <c r="E55" s="126"/>
      <c r="F55" s="126"/>
      <c r="G55" s="126"/>
      <c r="H55" s="126"/>
      <c r="I55" s="126"/>
      <c r="J55" s="126"/>
    </row>
    <row r="56" spans="2:10" ht="15.75" customHeight="1">
      <c r="B56" s="126"/>
      <c r="C56" s="126"/>
      <c r="D56" s="126"/>
      <c r="E56" s="126"/>
      <c r="F56" s="126"/>
      <c r="G56" s="126"/>
      <c r="H56" s="126"/>
      <c r="I56" s="126"/>
      <c r="J56" s="126"/>
    </row>
    <row r="57" spans="2:10" ht="15.75" customHeight="1">
      <c r="B57" s="126"/>
      <c r="C57" s="126"/>
      <c r="D57" s="126"/>
      <c r="E57" s="126"/>
      <c r="F57" s="126"/>
      <c r="G57" s="126"/>
      <c r="H57" s="126"/>
      <c r="I57" s="126"/>
      <c r="J57" s="126"/>
    </row>
    <row r="58" spans="2:10" ht="15.75" customHeight="1">
      <c r="B58" s="126"/>
      <c r="C58" s="126"/>
      <c r="D58" s="126"/>
      <c r="E58" s="126"/>
      <c r="F58" s="126"/>
      <c r="G58" s="126"/>
      <c r="H58" s="126"/>
      <c r="I58" s="126"/>
      <c r="J58" s="126"/>
    </row>
    <row r="59" spans="2:10" ht="15.75" customHeight="1">
      <c r="B59" s="126"/>
      <c r="C59" s="126"/>
      <c r="D59" s="126"/>
      <c r="E59" s="126"/>
      <c r="F59" s="126"/>
      <c r="G59" s="126"/>
      <c r="H59" s="126"/>
      <c r="I59" s="126"/>
      <c r="J59" s="126"/>
    </row>
    <row r="60" spans="2:10" ht="15.75" customHeight="1">
      <c r="B60" s="126"/>
      <c r="C60" s="126"/>
      <c r="D60" s="126"/>
      <c r="E60" s="126"/>
      <c r="F60" s="126"/>
      <c r="G60" s="126"/>
      <c r="H60" s="126"/>
      <c r="I60" s="126"/>
      <c r="J60" s="126"/>
    </row>
    <row r="61" spans="2:10" ht="15.75" customHeight="1">
      <c r="B61" s="126"/>
      <c r="C61" s="126"/>
      <c r="D61" s="126"/>
      <c r="E61" s="126"/>
      <c r="F61" s="126"/>
      <c r="G61" s="126"/>
      <c r="H61" s="126"/>
      <c r="I61" s="126"/>
      <c r="J61" s="126"/>
    </row>
    <row r="62" spans="2:10" ht="15.75" customHeight="1">
      <c r="B62" s="126"/>
      <c r="C62" s="126"/>
      <c r="D62" s="126"/>
      <c r="E62" s="126"/>
      <c r="F62" s="126"/>
      <c r="G62" s="126"/>
      <c r="H62" s="126"/>
      <c r="I62" s="126"/>
      <c r="J62" s="126"/>
    </row>
    <row r="63" spans="2:10" ht="15.75" customHeight="1">
      <c r="B63" s="126"/>
      <c r="C63" s="126"/>
      <c r="D63" s="126"/>
      <c r="E63" s="126"/>
      <c r="F63" s="126"/>
      <c r="G63" s="126"/>
      <c r="H63" s="126"/>
      <c r="I63" s="126"/>
      <c r="J63" s="126"/>
    </row>
    <row r="64" spans="2:10" ht="15.75" customHeight="1">
      <c r="B64" s="126"/>
      <c r="C64" s="126"/>
      <c r="D64" s="126"/>
      <c r="E64" s="126"/>
      <c r="F64" s="126"/>
      <c r="G64" s="126"/>
      <c r="H64" s="126"/>
      <c r="I64" s="126"/>
      <c r="J64" s="126"/>
    </row>
    <row r="65" spans="2:10" ht="15.75" customHeight="1">
      <c r="B65" s="126"/>
      <c r="C65" s="126"/>
      <c r="D65" s="126"/>
      <c r="E65" s="126"/>
      <c r="F65" s="126"/>
      <c r="G65" s="126"/>
      <c r="H65" s="126"/>
      <c r="I65" s="126"/>
      <c r="J65" s="126"/>
    </row>
    <row r="66" spans="2:10" ht="15.75" customHeight="1">
      <c r="B66" s="126"/>
      <c r="C66" s="126"/>
      <c r="D66" s="126"/>
      <c r="E66" s="126"/>
      <c r="F66" s="126"/>
      <c r="G66" s="126"/>
      <c r="H66" s="126"/>
      <c r="I66" s="126"/>
      <c r="J66" s="126"/>
    </row>
    <row r="67" spans="2:10" ht="15.75" customHeight="1">
      <c r="B67" s="126"/>
      <c r="C67" s="126"/>
      <c r="D67" s="126"/>
      <c r="E67" s="126"/>
      <c r="F67" s="126"/>
      <c r="G67" s="126"/>
      <c r="H67" s="126"/>
      <c r="I67" s="126"/>
      <c r="J67" s="126"/>
    </row>
    <row r="68" spans="2:10" ht="15.75" customHeight="1">
      <c r="B68" s="126"/>
      <c r="C68" s="126"/>
      <c r="D68" s="126"/>
      <c r="E68" s="126"/>
      <c r="F68" s="126"/>
      <c r="G68" s="126"/>
      <c r="H68" s="126"/>
      <c r="I68" s="126"/>
      <c r="J68" s="126"/>
    </row>
    <row r="69" spans="2:10" ht="15.75" customHeight="1">
      <c r="B69" s="126"/>
      <c r="C69" s="126"/>
      <c r="D69" s="126"/>
      <c r="E69" s="126"/>
      <c r="F69" s="126"/>
      <c r="G69" s="126"/>
      <c r="H69" s="126"/>
      <c r="I69" s="126"/>
      <c r="J69" s="126"/>
    </row>
    <row r="70" spans="2:10" ht="15.75" customHeight="1">
      <c r="B70" s="126"/>
      <c r="C70" s="126"/>
      <c r="D70" s="126"/>
      <c r="E70" s="126"/>
      <c r="F70" s="126"/>
      <c r="G70" s="126"/>
      <c r="H70" s="126"/>
      <c r="I70" s="126"/>
      <c r="J70" s="126"/>
    </row>
    <row r="71" spans="2:10" ht="15.75" customHeight="1">
      <c r="B71" s="126"/>
      <c r="C71" s="126"/>
      <c r="D71" s="126"/>
      <c r="E71" s="126"/>
      <c r="F71" s="126"/>
      <c r="G71" s="126"/>
      <c r="H71" s="126"/>
      <c r="I71" s="126"/>
      <c r="J71" s="126"/>
    </row>
    <row r="72" spans="2:10" ht="15.75" customHeight="1">
      <c r="B72" s="126"/>
      <c r="C72" s="126"/>
      <c r="D72" s="126"/>
      <c r="E72" s="126"/>
      <c r="F72" s="126"/>
      <c r="G72" s="126"/>
      <c r="H72" s="126"/>
      <c r="I72" s="126"/>
      <c r="J72" s="126"/>
    </row>
    <row r="73" spans="2:10" ht="15.75" customHeight="1">
      <c r="B73" s="126"/>
      <c r="C73" s="126"/>
      <c r="D73" s="126"/>
      <c r="E73" s="126"/>
      <c r="F73" s="126"/>
      <c r="G73" s="126"/>
      <c r="H73" s="126"/>
      <c r="I73" s="126"/>
      <c r="J73" s="126"/>
    </row>
    <row r="74" spans="2:10" ht="15.75" customHeight="1">
      <c r="B74" s="126"/>
      <c r="C74" s="126"/>
      <c r="D74" s="126"/>
      <c r="E74" s="126"/>
      <c r="F74" s="126"/>
      <c r="G74" s="126"/>
      <c r="H74" s="126"/>
      <c r="I74" s="126"/>
      <c r="J74" s="126"/>
    </row>
    <row r="75" spans="2:10" ht="15.75" customHeight="1">
      <c r="B75" s="126"/>
      <c r="C75" s="126"/>
      <c r="D75" s="126"/>
      <c r="E75" s="126"/>
      <c r="F75" s="126"/>
      <c r="G75" s="126"/>
      <c r="H75" s="126"/>
      <c r="I75" s="126"/>
      <c r="J75" s="126"/>
    </row>
    <row r="76" spans="2:10" ht="15.75" customHeight="1">
      <c r="B76" s="126"/>
      <c r="C76" s="126"/>
      <c r="D76" s="126"/>
      <c r="E76" s="126"/>
      <c r="F76" s="126"/>
      <c r="G76" s="126"/>
      <c r="H76" s="126"/>
      <c r="I76" s="126"/>
      <c r="J76" s="126"/>
    </row>
    <row r="77" spans="2:10" ht="15.75" customHeight="1">
      <c r="B77" s="126"/>
      <c r="C77" s="126"/>
      <c r="D77" s="126"/>
      <c r="E77" s="126"/>
      <c r="F77" s="126"/>
      <c r="G77" s="126"/>
      <c r="H77" s="126"/>
      <c r="I77" s="126"/>
      <c r="J77" s="126"/>
    </row>
    <row r="78" spans="2:10" ht="15.75" customHeight="1">
      <c r="B78" s="126"/>
      <c r="C78" s="126"/>
      <c r="D78" s="126"/>
      <c r="E78" s="126"/>
      <c r="F78" s="126"/>
      <c r="G78" s="126"/>
      <c r="H78" s="126"/>
      <c r="I78" s="126"/>
      <c r="J78" s="126"/>
    </row>
    <row r="79" spans="2:10" ht="15.75" customHeight="1">
      <c r="B79" s="126"/>
      <c r="C79" s="126"/>
      <c r="D79" s="126"/>
      <c r="E79" s="126"/>
      <c r="F79" s="126"/>
      <c r="G79" s="126"/>
      <c r="H79" s="126"/>
      <c r="I79" s="126"/>
      <c r="J79" s="126"/>
    </row>
    <row r="80" spans="2:10" ht="15.75" customHeight="1">
      <c r="B80" s="126"/>
      <c r="C80" s="126"/>
      <c r="D80" s="126"/>
      <c r="E80" s="126"/>
      <c r="F80" s="126"/>
      <c r="G80" s="126"/>
      <c r="H80" s="126"/>
      <c r="I80" s="126"/>
      <c r="J80" s="126"/>
    </row>
    <row r="81" spans="2:10" ht="15.75" customHeight="1">
      <c r="B81" s="126"/>
      <c r="C81" s="126"/>
      <c r="D81" s="126"/>
      <c r="E81" s="126"/>
      <c r="F81" s="126"/>
      <c r="G81" s="126"/>
      <c r="H81" s="126"/>
      <c r="I81" s="126"/>
      <c r="J81" s="126"/>
    </row>
    <row r="82" spans="2:10" ht="15.75" customHeight="1">
      <c r="B82" s="126"/>
      <c r="C82" s="126"/>
      <c r="D82" s="126"/>
      <c r="E82" s="126"/>
      <c r="F82" s="126"/>
      <c r="G82" s="126"/>
      <c r="H82" s="126"/>
      <c r="I82" s="126"/>
      <c r="J82" s="126"/>
    </row>
    <row r="83" spans="2:10" ht="15.75" customHeight="1">
      <c r="B83" s="126"/>
      <c r="C83" s="126"/>
      <c r="D83" s="126"/>
      <c r="E83" s="126"/>
      <c r="F83" s="126"/>
      <c r="G83" s="126"/>
      <c r="H83" s="126"/>
      <c r="I83" s="126"/>
      <c r="J83" s="126"/>
    </row>
    <row r="84" spans="2:10" ht="15.75" customHeight="1">
      <c r="B84" s="126"/>
      <c r="C84" s="126"/>
      <c r="D84" s="126"/>
      <c r="E84" s="126"/>
      <c r="F84" s="126"/>
      <c r="G84" s="126"/>
      <c r="H84" s="126"/>
      <c r="I84" s="126"/>
      <c r="J84" s="126"/>
    </row>
    <row r="85" spans="2:10" ht="15.75" customHeight="1">
      <c r="B85" s="126"/>
      <c r="C85" s="126"/>
      <c r="D85" s="126"/>
      <c r="E85" s="126"/>
      <c r="F85" s="126"/>
      <c r="G85" s="126"/>
      <c r="H85" s="126"/>
      <c r="I85" s="126"/>
      <c r="J85" s="126"/>
    </row>
    <row r="86" spans="2:10" ht="15.75" customHeight="1">
      <c r="B86" s="126"/>
      <c r="C86" s="126"/>
      <c r="D86" s="126"/>
      <c r="E86" s="126"/>
      <c r="F86" s="126"/>
      <c r="G86" s="126"/>
      <c r="H86" s="126"/>
      <c r="I86" s="126"/>
      <c r="J86" s="126"/>
    </row>
    <row r="87" spans="2:10" ht="15.75" customHeight="1">
      <c r="B87" s="126"/>
      <c r="C87" s="126"/>
      <c r="D87" s="126"/>
      <c r="E87" s="126"/>
      <c r="F87" s="126"/>
      <c r="G87" s="126"/>
      <c r="H87" s="126"/>
      <c r="I87" s="126"/>
      <c r="J87" s="126"/>
    </row>
    <row r="88" spans="2:10" ht="15.75" customHeight="1">
      <c r="B88" s="126"/>
      <c r="C88" s="126"/>
      <c r="D88" s="126"/>
      <c r="E88" s="126"/>
      <c r="F88" s="126"/>
      <c r="G88" s="126"/>
      <c r="H88" s="126"/>
      <c r="I88" s="126"/>
      <c r="J88" s="126"/>
    </row>
    <row r="89" spans="2:10" ht="15.75" customHeight="1">
      <c r="B89" s="126"/>
      <c r="C89" s="126"/>
      <c r="D89" s="126"/>
      <c r="E89" s="126"/>
      <c r="F89" s="126"/>
      <c r="G89" s="126"/>
      <c r="H89" s="126"/>
      <c r="I89" s="126"/>
      <c r="J89" s="126"/>
    </row>
    <row r="90" spans="2:10" ht="15.75" customHeight="1">
      <c r="B90" s="126"/>
      <c r="C90" s="126"/>
      <c r="D90" s="126"/>
      <c r="E90" s="126"/>
      <c r="F90" s="126"/>
      <c r="G90" s="126"/>
      <c r="H90" s="126"/>
      <c r="I90" s="126"/>
      <c r="J90" s="126"/>
    </row>
    <row r="91" spans="2:10" ht="15.75" customHeight="1">
      <c r="B91" s="126"/>
      <c r="C91" s="126"/>
      <c r="D91" s="126"/>
      <c r="E91" s="126"/>
      <c r="F91" s="126"/>
      <c r="G91" s="126"/>
      <c r="H91" s="126"/>
      <c r="I91" s="126"/>
      <c r="J91" s="126"/>
    </row>
    <row r="92" spans="2:10" ht="15.75" customHeight="1">
      <c r="B92" s="126"/>
      <c r="C92" s="126"/>
      <c r="D92" s="126"/>
      <c r="E92" s="126"/>
      <c r="F92" s="126"/>
      <c r="G92" s="126"/>
      <c r="H92" s="126"/>
      <c r="I92" s="126"/>
      <c r="J92" s="126"/>
    </row>
    <row r="93" spans="2:10" ht="15.75" customHeight="1">
      <c r="B93" s="126"/>
      <c r="C93" s="126"/>
      <c r="D93" s="126"/>
      <c r="E93" s="126"/>
      <c r="F93" s="126"/>
      <c r="G93" s="126"/>
      <c r="H93" s="126"/>
      <c r="I93" s="126"/>
      <c r="J93" s="126"/>
    </row>
    <row r="94" spans="2:10" ht="15.75" customHeight="1">
      <c r="B94" s="126"/>
      <c r="C94" s="126"/>
      <c r="D94" s="126"/>
      <c r="E94" s="126"/>
      <c r="F94" s="126"/>
      <c r="G94" s="126"/>
      <c r="H94" s="126"/>
      <c r="I94" s="126"/>
      <c r="J94" s="126"/>
    </row>
    <row r="95" spans="2:10" ht="15.75" customHeight="1">
      <c r="B95" s="126"/>
      <c r="C95" s="126"/>
      <c r="D95" s="126"/>
      <c r="E95" s="126"/>
      <c r="F95" s="126"/>
      <c r="G95" s="126"/>
      <c r="H95" s="126"/>
      <c r="I95" s="126"/>
      <c r="J95" s="126"/>
    </row>
    <row r="96" spans="2:10" ht="15.75" customHeight="1">
      <c r="B96" s="126"/>
      <c r="C96" s="126"/>
      <c r="D96" s="126"/>
      <c r="E96" s="126"/>
      <c r="F96" s="126"/>
      <c r="G96" s="126"/>
      <c r="H96" s="126"/>
      <c r="I96" s="126"/>
      <c r="J96" s="126"/>
    </row>
    <row r="97" spans="2:10" ht="15.75" customHeight="1">
      <c r="B97" s="126"/>
      <c r="C97" s="126"/>
      <c r="D97" s="126"/>
      <c r="E97" s="126"/>
      <c r="F97" s="126"/>
      <c r="G97" s="126"/>
      <c r="H97" s="126"/>
      <c r="I97" s="126"/>
      <c r="J97" s="126"/>
    </row>
    <row r="98" spans="2:10" ht="15.75" customHeight="1">
      <c r="B98" s="126"/>
      <c r="C98" s="126"/>
      <c r="D98" s="126"/>
      <c r="E98" s="126"/>
      <c r="F98" s="126"/>
      <c r="G98" s="126"/>
      <c r="H98" s="126"/>
      <c r="I98" s="126"/>
      <c r="J98" s="126"/>
    </row>
    <row r="99" spans="2:10" ht="15.75" customHeight="1">
      <c r="B99" s="126"/>
      <c r="C99" s="126"/>
      <c r="D99" s="126"/>
      <c r="E99" s="126"/>
      <c r="F99" s="126"/>
      <c r="G99" s="126"/>
      <c r="H99" s="126"/>
      <c r="I99" s="126"/>
      <c r="J99" s="126"/>
    </row>
    <row r="100" spans="2:10" ht="15.75" customHeight="1">
      <c r="B100" s="126"/>
      <c r="C100" s="126"/>
      <c r="D100" s="126"/>
      <c r="E100" s="126"/>
      <c r="F100" s="126"/>
      <c r="G100" s="126"/>
      <c r="H100" s="126"/>
      <c r="I100" s="126"/>
      <c r="J100" s="126"/>
    </row>
    <row r="101" spans="2:10" ht="15.75" customHeight="1">
      <c r="B101" s="126"/>
      <c r="C101" s="126"/>
      <c r="D101" s="126"/>
      <c r="E101" s="126"/>
      <c r="F101" s="126"/>
      <c r="G101" s="126"/>
      <c r="H101" s="126"/>
      <c r="I101" s="126"/>
      <c r="J101" s="126"/>
    </row>
    <row r="102" spans="2:10" ht="15.75" customHeight="1">
      <c r="B102" s="126"/>
      <c r="C102" s="126"/>
      <c r="D102" s="126"/>
      <c r="E102" s="126"/>
      <c r="F102" s="126"/>
      <c r="G102" s="126"/>
      <c r="H102" s="126"/>
      <c r="I102" s="126"/>
      <c r="J102" s="126"/>
    </row>
    <row r="103" spans="2:10" ht="15.75" customHeight="1">
      <c r="B103" s="126"/>
      <c r="C103" s="126"/>
      <c r="D103" s="126"/>
      <c r="E103" s="126"/>
      <c r="F103" s="126"/>
      <c r="G103" s="126"/>
      <c r="H103" s="126"/>
      <c r="I103" s="126"/>
      <c r="J103" s="126"/>
    </row>
    <row r="104" spans="2:10" ht="15.75" customHeight="1">
      <c r="B104" s="126"/>
      <c r="C104" s="126"/>
      <c r="D104" s="126"/>
      <c r="E104" s="126"/>
      <c r="F104" s="126"/>
      <c r="G104" s="126"/>
      <c r="H104" s="126"/>
      <c r="I104" s="126"/>
      <c r="J104" s="126"/>
    </row>
    <row r="105" spans="2:10" ht="15.75" customHeight="1">
      <c r="B105" s="126"/>
      <c r="C105" s="126"/>
      <c r="D105" s="126"/>
      <c r="E105" s="126"/>
      <c r="F105" s="126"/>
      <c r="G105" s="126"/>
      <c r="H105" s="126"/>
      <c r="I105" s="126"/>
      <c r="J105" s="126"/>
    </row>
    <row r="106" spans="2:10" ht="15.75" customHeight="1">
      <c r="B106" s="126"/>
      <c r="C106" s="126"/>
      <c r="D106" s="126"/>
      <c r="E106" s="126"/>
      <c r="F106" s="126"/>
      <c r="G106" s="126"/>
      <c r="H106" s="126"/>
      <c r="I106" s="126"/>
      <c r="J106" s="126"/>
    </row>
    <row r="107" spans="2:10" ht="15.75" customHeight="1">
      <c r="B107" s="126"/>
      <c r="C107" s="126"/>
      <c r="D107" s="126"/>
      <c r="E107" s="126"/>
      <c r="F107" s="126"/>
      <c r="G107" s="126"/>
      <c r="H107" s="126"/>
      <c r="I107" s="126"/>
      <c r="J107" s="126"/>
    </row>
    <row r="108" spans="2:10" ht="15.75" customHeight="1">
      <c r="B108" s="126"/>
      <c r="C108" s="126"/>
      <c r="D108" s="126"/>
      <c r="E108" s="126"/>
      <c r="F108" s="126"/>
      <c r="G108" s="126"/>
      <c r="H108" s="126"/>
      <c r="I108" s="126"/>
      <c r="J108" s="126"/>
    </row>
    <row r="109" spans="2:10" ht="15.75" customHeight="1">
      <c r="B109" s="126"/>
      <c r="C109" s="126"/>
      <c r="D109" s="126"/>
      <c r="E109" s="126"/>
      <c r="F109" s="126"/>
      <c r="G109" s="126"/>
      <c r="H109" s="126"/>
      <c r="I109" s="126"/>
      <c r="J109" s="126"/>
    </row>
    <row r="110" spans="2:10" ht="15.75" customHeight="1">
      <c r="B110" s="126"/>
      <c r="C110" s="126"/>
      <c r="D110" s="126"/>
      <c r="E110" s="126"/>
      <c r="F110" s="126"/>
      <c r="G110" s="126"/>
      <c r="H110" s="126"/>
      <c r="I110" s="126"/>
      <c r="J110" s="126"/>
    </row>
    <row r="111" spans="2:10" ht="15.75" customHeight="1">
      <c r="B111" s="126"/>
      <c r="C111" s="126"/>
      <c r="D111" s="126"/>
      <c r="E111" s="126"/>
      <c r="F111" s="126"/>
      <c r="G111" s="126"/>
      <c r="H111" s="126"/>
      <c r="I111" s="126"/>
      <c r="J111" s="126"/>
    </row>
    <row r="112" spans="2:10" ht="15.75" customHeight="1">
      <c r="B112" s="126"/>
      <c r="C112" s="126"/>
      <c r="D112" s="126"/>
      <c r="E112" s="126"/>
      <c r="F112" s="126"/>
      <c r="G112" s="126"/>
      <c r="H112" s="126"/>
      <c r="I112" s="126"/>
      <c r="J112" s="126"/>
    </row>
    <row r="113" spans="2:10" ht="15.75" customHeight="1">
      <c r="B113" s="126"/>
      <c r="C113" s="126"/>
      <c r="D113" s="126"/>
      <c r="E113" s="126"/>
      <c r="F113" s="126"/>
      <c r="G113" s="126"/>
      <c r="H113" s="126"/>
      <c r="I113" s="126"/>
      <c r="J113" s="126"/>
    </row>
    <row r="114" spans="2:10" ht="15.75" customHeight="1">
      <c r="B114" s="126"/>
      <c r="C114" s="126"/>
      <c r="D114" s="126"/>
      <c r="E114" s="126"/>
      <c r="F114" s="126"/>
      <c r="G114" s="126"/>
      <c r="H114" s="126"/>
      <c r="I114" s="126"/>
      <c r="J114" s="126"/>
    </row>
    <row r="115" spans="2:10" ht="15.75" customHeight="1">
      <c r="B115" s="126"/>
      <c r="C115" s="126"/>
      <c r="D115" s="126"/>
      <c r="E115" s="126"/>
      <c r="F115" s="126"/>
      <c r="G115" s="126"/>
      <c r="H115" s="126"/>
      <c r="I115" s="126"/>
      <c r="J115" s="126"/>
    </row>
    <row r="116" spans="2:10" ht="15.75" customHeight="1">
      <c r="B116" s="126"/>
      <c r="C116" s="126"/>
      <c r="D116" s="126"/>
      <c r="E116" s="126"/>
      <c r="F116" s="126"/>
      <c r="G116" s="126"/>
      <c r="H116" s="126"/>
      <c r="I116" s="126"/>
      <c r="J116" s="126"/>
    </row>
    <row r="117" spans="2:10" ht="15.75" customHeight="1">
      <c r="B117" s="126"/>
      <c r="C117" s="126"/>
      <c r="D117" s="126"/>
      <c r="E117" s="126"/>
      <c r="F117" s="126"/>
      <c r="G117" s="126"/>
      <c r="H117" s="126"/>
      <c r="I117" s="126"/>
      <c r="J117" s="126"/>
    </row>
    <row r="118" spans="2:10" ht="15.75" customHeight="1">
      <c r="B118" s="126"/>
      <c r="C118" s="126"/>
      <c r="D118" s="126"/>
      <c r="E118" s="126"/>
      <c r="F118" s="126"/>
      <c r="G118" s="126"/>
      <c r="H118" s="126"/>
      <c r="I118" s="126"/>
      <c r="J118" s="126"/>
    </row>
    <row r="119" spans="2:10" ht="15.75" customHeight="1">
      <c r="B119" s="126"/>
      <c r="C119" s="126"/>
      <c r="D119" s="126"/>
      <c r="E119" s="126"/>
      <c r="F119" s="126"/>
      <c r="G119" s="126"/>
      <c r="H119" s="126"/>
      <c r="I119" s="126"/>
      <c r="J119" s="126"/>
    </row>
    <row r="120" spans="2:10" ht="15.75" customHeight="1">
      <c r="B120" s="126"/>
      <c r="C120" s="126"/>
      <c r="D120" s="126"/>
      <c r="E120" s="126"/>
      <c r="F120" s="126"/>
      <c r="G120" s="126"/>
      <c r="H120" s="126"/>
      <c r="I120" s="126"/>
      <c r="J120" s="126"/>
    </row>
    <row r="121" spans="2:10" ht="15.75" customHeight="1">
      <c r="B121" s="126"/>
      <c r="C121" s="126"/>
      <c r="D121" s="126"/>
      <c r="E121" s="126"/>
      <c r="F121" s="126"/>
      <c r="G121" s="126"/>
      <c r="H121" s="126"/>
      <c r="I121" s="126"/>
      <c r="J121" s="126"/>
    </row>
    <row r="122" spans="2:10" ht="15.75" customHeight="1">
      <c r="B122" s="126"/>
      <c r="C122" s="126"/>
      <c r="D122" s="126"/>
      <c r="E122" s="126"/>
      <c r="F122" s="126"/>
      <c r="G122" s="126"/>
      <c r="H122" s="126"/>
      <c r="I122" s="126"/>
      <c r="J122" s="126"/>
    </row>
    <row r="123" spans="2:10" ht="15.75" customHeight="1">
      <c r="B123" s="126"/>
      <c r="C123" s="126"/>
      <c r="D123" s="126"/>
      <c r="E123" s="126"/>
      <c r="F123" s="126"/>
      <c r="G123" s="126"/>
      <c r="H123" s="126"/>
      <c r="I123" s="126"/>
      <c r="J123" s="126"/>
    </row>
    <row r="124" spans="2:10" ht="15.75" customHeight="1">
      <c r="B124" s="126"/>
      <c r="C124" s="126"/>
      <c r="D124" s="126"/>
      <c r="E124" s="126"/>
      <c r="F124" s="126"/>
      <c r="G124" s="126"/>
      <c r="H124" s="126"/>
      <c r="I124" s="126"/>
      <c r="J124" s="126"/>
    </row>
    <row r="125" spans="2:10" ht="15.75" customHeight="1">
      <c r="B125" s="126"/>
      <c r="C125" s="126"/>
      <c r="D125" s="126"/>
      <c r="E125" s="126"/>
      <c r="F125" s="126"/>
      <c r="G125" s="126"/>
      <c r="H125" s="126"/>
      <c r="I125" s="126"/>
      <c r="J125" s="126"/>
    </row>
    <row r="126" spans="2:10" ht="15.75" customHeight="1">
      <c r="B126" s="126"/>
      <c r="C126" s="126"/>
      <c r="D126" s="126"/>
      <c r="E126" s="126"/>
      <c r="F126" s="126"/>
      <c r="G126" s="126"/>
      <c r="H126" s="126"/>
      <c r="I126" s="126"/>
      <c r="J126" s="126"/>
    </row>
    <row r="127" spans="2:10" ht="15.75" customHeight="1">
      <c r="B127" s="126"/>
      <c r="C127" s="126"/>
      <c r="D127" s="126"/>
      <c r="E127" s="126"/>
      <c r="F127" s="126"/>
      <c r="G127" s="126"/>
      <c r="H127" s="126"/>
      <c r="I127" s="126"/>
      <c r="J127" s="126"/>
    </row>
    <row r="128" spans="2:10" ht="15.75" customHeight="1">
      <c r="B128" s="126"/>
      <c r="C128" s="126"/>
      <c r="D128" s="126"/>
      <c r="E128" s="126"/>
      <c r="F128" s="126"/>
      <c r="G128" s="126"/>
      <c r="H128" s="126"/>
      <c r="I128" s="126"/>
      <c r="J128" s="126"/>
    </row>
    <row r="129" spans="2:10" ht="15.75" customHeight="1">
      <c r="B129" s="126"/>
      <c r="C129" s="126"/>
      <c r="D129" s="126"/>
      <c r="E129" s="126"/>
      <c r="F129" s="126"/>
      <c r="G129" s="126"/>
      <c r="H129" s="126"/>
      <c r="I129" s="126"/>
      <c r="J129" s="126"/>
    </row>
    <row r="130" spans="2:10" ht="15.75" customHeight="1">
      <c r="B130" s="126"/>
      <c r="C130" s="126"/>
      <c r="D130" s="126"/>
      <c r="E130" s="126"/>
      <c r="F130" s="126"/>
      <c r="G130" s="126"/>
      <c r="H130" s="126"/>
      <c r="I130" s="126"/>
      <c r="J130" s="126"/>
    </row>
    <row r="131" spans="2:10" ht="15.75" customHeight="1">
      <c r="B131" s="126"/>
      <c r="C131" s="126"/>
      <c r="D131" s="126"/>
      <c r="E131" s="126"/>
      <c r="F131" s="126"/>
      <c r="G131" s="126"/>
      <c r="H131" s="126"/>
      <c r="I131" s="126"/>
      <c r="J131" s="126"/>
    </row>
    <row r="132" spans="2:10" ht="15.75" customHeight="1">
      <c r="B132" s="126"/>
      <c r="C132" s="126"/>
      <c r="D132" s="126"/>
      <c r="E132" s="126"/>
      <c r="F132" s="126"/>
      <c r="G132" s="126"/>
      <c r="H132" s="126"/>
      <c r="I132" s="126"/>
      <c r="J132" s="126"/>
    </row>
    <row r="133" spans="2:10" ht="15.75" customHeight="1">
      <c r="B133" s="126"/>
      <c r="C133" s="126"/>
      <c r="D133" s="126"/>
      <c r="E133" s="126"/>
      <c r="F133" s="126"/>
      <c r="G133" s="126"/>
      <c r="H133" s="126"/>
      <c r="I133" s="126"/>
      <c r="J133" s="126"/>
    </row>
    <row r="134" spans="2:10" ht="15.75" customHeight="1">
      <c r="B134" s="126"/>
      <c r="C134" s="126"/>
      <c r="D134" s="126"/>
      <c r="E134" s="126"/>
      <c r="F134" s="126"/>
      <c r="G134" s="126"/>
      <c r="H134" s="126"/>
      <c r="I134" s="126"/>
      <c r="J134" s="126"/>
    </row>
    <row r="135" spans="2:10" ht="15.75" customHeight="1">
      <c r="B135" s="126"/>
      <c r="C135" s="126"/>
      <c r="D135" s="126"/>
      <c r="E135" s="126"/>
      <c r="F135" s="126"/>
      <c r="G135" s="126"/>
      <c r="H135" s="126"/>
      <c r="I135" s="126"/>
      <c r="J135" s="126"/>
    </row>
    <row r="136" spans="2:10" ht="15.75" customHeight="1">
      <c r="B136" s="126"/>
      <c r="C136" s="126"/>
      <c r="D136" s="126"/>
      <c r="E136" s="126"/>
      <c r="F136" s="126"/>
      <c r="G136" s="126"/>
      <c r="H136" s="126"/>
      <c r="I136" s="126"/>
      <c r="J136" s="126"/>
    </row>
    <row r="137" spans="2:10" ht="15.75" customHeight="1">
      <c r="B137" s="126"/>
      <c r="C137" s="126"/>
      <c r="D137" s="126"/>
      <c r="E137" s="126"/>
      <c r="F137" s="126"/>
      <c r="G137" s="126"/>
      <c r="H137" s="126"/>
      <c r="I137" s="126"/>
      <c r="J137" s="126"/>
    </row>
    <row r="138" spans="2:10" ht="15.75" customHeight="1">
      <c r="B138" s="126"/>
      <c r="C138" s="126"/>
      <c r="D138" s="126"/>
      <c r="E138" s="126"/>
      <c r="F138" s="126"/>
      <c r="G138" s="126"/>
      <c r="H138" s="126"/>
      <c r="I138" s="126"/>
      <c r="J138" s="126"/>
    </row>
    <row r="139" spans="2:10" ht="15.75" customHeight="1">
      <c r="B139" s="126"/>
      <c r="C139" s="126"/>
      <c r="D139" s="126"/>
      <c r="E139" s="126"/>
      <c r="F139" s="126"/>
      <c r="G139" s="126"/>
      <c r="H139" s="126"/>
      <c r="I139" s="126"/>
      <c r="J139" s="126"/>
    </row>
    <row r="140" spans="2:10" ht="15.75" customHeight="1">
      <c r="B140" s="126"/>
      <c r="C140" s="126"/>
      <c r="D140" s="126"/>
      <c r="E140" s="126"/>
      <c r="F140" s="126"/>
      <c r="G140" s="126"/>
      <c r="H140" s="126"/>
      <c r="I140" s="126"/>
      <c r="J140" s="126"/>
    </row>
    <row r="141" spans="2:10" ht="15.75" customHeight="1">
      <c r="B141" s="126"/>
      <c r="C141" s="126"/>
      <c r="D141" s="126"/>
      <c r="E141" s="126"/>
      <c r="F141" s="126"/>
      <c r="G141" s="126"/>
      <c r="H141" s="126"/>
      <c r="I141" s="126"/>
      <c r="J141" s="126"/>
    </row>
    <row r="142" spans="2:10" ht="15.75" customHeight="1">
      <c r="B142" s="126"/>
      <c r="C142" s="126"/>
      <c r="D142" s="126"/>
      <c r="E142" s="126"/>
      <c r="F142" s="126"/>
      <c r="G142" s="126"/>
      <c r="H142" s="126"/>
      <c r="I142" s="126"/>
      <c r="J142" s="126"/>
    </row>
    <row r="143" spans="2:10" ht="15.75" customHeight="1">
      <c r="B143" s="126"/>
      <c r="C143" s="126"/>
      <c r="D143" s="126"/>
      <c r="E143" s="126"/>
      <c r="F143" s="126"/>
      <c r="G143" s="126"/>
      <c r="H143" s="126"/>
      <c r="I143" s="126"/>
      <c r="J143" s="126"/>
    </row>
    <row r="144" spans="2:10" ht="15.75" customHeight="1">
      <c r="B144" s="126"/>
      <c r="C144" s="126"/>
      <c r="D144" s="126"/>
      <c r="E144" s="126"/>
      <c r="F144" s="126"/>
      <c r="G144" s="126"/>
      <c r="H144" s="126"/>
      <c r="I144" s="126"/>
      <c r="J144" s="126"/>
    </row>
    <row r="145" spans="2:10" ht="15.75" customHeight="1">
      <c r="B145" s="126"/>
      <c r="C145" s="126"/>
      <c r="D145" s="126"/>
      <c r="E145" s="126"/>
      <c r="F145" s="126"/>
      <c r="G145" s="126"/>
      <c r="H145" s="126"/>
      <c r="I145" s="126"/>
      <c r="J145" s="126"/>
    </row>
    <row r="146" spans="2:10" ht="15.75" customHeight="1">
      <c r="B146" s="126"/>
      <c r="C146" s="126"/>
      <c r="D146" s="126"/>
      <c r="E146" s="126"/>
      <c r="F146" s="126"/>
      <c r="G146" s="126"/>
      <c r="H146" s="126"/>
      <c r="I146" s="126"/>
      <c r="J146" s="126"/>
    </row>
    <row r="147" spans="2:10" ht="15.75" customHeight="1">
      <c r="B147" s="126"/>
      <c r="C147" s="126"/>
      <c r="D147" s="126"/>
      <c r="E147" s="126"/>
      <c r="F147" s="126"/>
      <c r="G147" s="126"/>
      <c r="H147" s="126"/>
      <c r="I147" s="126"/>
      <c r="J147" s="126"/>
    </row>
    <row r="148" spans="2:10" ht="15.75" customHeight="1">
      <c r="B148" s="126"/>
      <c r="C148" s="126"/>
      <c r="D148" s="126"/>
      <c r="E148" s="126"/>
      <c r="F148" s="126"/>
      <c r="G148" s="126"/>
      <c r="H148" s="126"/>
      <c r="I148" s="126"/>
      <c r="J148" s="126"/>
    </row>
    <row r="149" spans="2:10" ht="15.75" customHeight="1">
      <c r="B149" s="126"/>
      <c r="C149" s="126"/>
      <c r="D149" s="126"/>
      <c r="E149" s="126"/>
      <c r="F149" s="126"/>
      <c r="G149" s="126"/>
      <c r="H149" s="126"/>
      <c r="I149" s="126"/>
      <c r="J149" s="126"/>
    </row>
    <row r="150" spans="2:10" ht="15.75" customHeight="1">
      <c r="B150" s="126"/>
      <c r="C150" s="126"/>
      <c r="D150" s="126"/>
      <c r="E150" s="126"/>
      <c r="F150" s="126"/>
      <c r="G150" s="126"/>
      <c r="H150" s="126"/>
      <c r="I150" s="126"/>
      <c r="J150" s="126"/>
    </row>
    <row r="151" spans="2:10" ht="15.75" customHeight="1">
      <c r="B151" s="126"/>
      <c r="C151" s="126"/>
      <c r="D151" s="126"/>
      <c r="E151" s="126"/>
      <c r="F151" s="126"/>
      <c r="G151" s="126"/>
      <c r="H151" s="126"/>
      <c r="I151" s="126"/>
      <c r="J151" s="126"/>
    </row>
    <row r="152" spans="2:10" ht="15.75" customHeight="1">
      <c r="B152" s="126"/>
      <c r="C152" s="126"/>
      <c r="D152" s="126"/>
      <c r="E152" s="126"/>
      <c r="F152" s="126"/>
      <c r="G152" s="126"/>
      <c r="H152" s="126"/>
      <c r="I152" s="126"/>
      <c r="J152" s="126"/>
    </row>
    <row r="153" spans="2:10" ht="15.75" customHeight="1">
      <c r="B153" s="126"/>
      <c r="C153" s="126"/>
      <c r="D153" s="126"/>
      <c r="E153" s="126"/>
      <c r="F153" s="126"/>
      <c r="G153" s="126"/>
      <c r="H153" s="126"/>
      <c r="I153" s="126"/>
      <c r="J153" s="126"/>
    </row>
    <row r="154" spans="2:10" ht="15.75" customHeight="1">
      <c r="B154" s="126"/>
      <c r="C154" s="126"/>
      <c r="D154" s="126"/>
      <c r="E154" s="126"/>
      <c r="F154" s="126"/>
      <c r="G154" s="126"/>
      <c r="H154" s="126"/>
      <c r="I154" s="126"/>
      <c r="J154" s="126"/>
    </row>
    <row r="155" spans="2:10" ht="15.75" customHeight="1">
      <c r="B155" s="126"/>
      <c r="C155" s="126"/>
      <c r="D155" s="126"/>
      <c r="E155" s="126"/>
      <c r="F155" s="126"/>
      <c r="G155" s="126"/>
      <c r="H155" s="126"/>
      <c r="I155" s="126"/>
      <c r="J155" s="126"/>
    </row>
    <row r="156" spans="2:10" ht="15.75" customHeight="1">
      <c r="B156" s="126"/>
      <c r="C156" s="126"/>
      <c r="D156" s="126"/>
      <c r="E156" s="126"/>
      <c r="F156" s="126"/>
      <c r="G156" s="126"/>
      <c r="H156" s="126"/>
      <c r="I156" s="126"/>
      <c r="J156" s="126"/>
    </row>
    <row r="157" spans="2:10" ht="15.75" customHeight="1">
      <c r="B157" s="126"/>
      <c r="C157" s="126"/>
      <c r="D157" s="126"/>
      <c r="E157" s="126"/>
      <c r="F157" s="126"/>
      <c r="G157" s="126"/>
      <c r="H157" s="126"/>
      <c r="I157" s="126"/>
      <c r="J157" s="126"/>
    </row>
    <row r="158" spans="2:10" ht="15.75" customHeight="1">
      <c r="B158" s="126"/>
      <c r="C158" s="126"/>
      <c r="D158" s="126"/>
      <c r="E158" s="126"/>
      <c r="F158" s="126"/>
      <c r="G158" s="126"/>
      <c r="H158" s="126"/>
      <c r="I158" s="126"/>
      <c r="J158" s="126"/>
    </row>
    <row r="159" spans="2:10" ht="15.75" customHeight="1">
      <c r="B159" s="126"/>
      <c r="C159" s="126"/>
      <c r="D159" s="126"/>
      <c r="E159" s="126"/>
      <c r="F159" s="126"/>
      <c r="G159" s="126"/>
      <c r="H159" s="126"/>
      <c r="I159" s="126"/>
      <c r="J159" s="126"/>
    </row>
    <row r="160" spans="2:10" ht="15.75" customHeight="1">
      <c r="B160" s="126"/>
      <c r="C160" s="126"/>
      <c r="D160" s="126"/>
      <c r="E160" s="126"/>
      <c r="F160" s="126"/>
      <c r="G160" s="126"/>
      <c r="H160" s="126"/>
      <c r="I160" s="126"/>
      <c r="J160" s="126"/>
    </row>
    <row r="161" spans="2:10" ht="15.75" customHeight="1">
      <c r="B161" s="126"/>
      <c r="C161" s="126"/>
      <c r="D161" s="126"/>
      <c r="E161" s="126"/>
      <c r="F161" s="126"/>
      <c r="G161" s="126"/>
      <c r="H161" s="126"/>
      <c r="I161" s="126"/>
      <c r="J161" s="126"/>
    </row>
    <row r="162" spans="2:10" ht="15.75" customHeight="1">
      <c r="B162" s="126"/>
      <c r="C162" s="126"/>
      <c r="D162" s="126"/>
      <c r="E162" s="126"/>
      <c r="F162" s="126"/>
      <c r="G162" s="126"/>
      <c r="H162" s="126"/>
      <c r="I162" s="126"/>
      <c r="J162" s="126"/>
    </row>
    <row r="163" spans="2:10" ht="15.75" customHeight="1">
      <c r="B163" s="126"/>
      <c r="C163" s="126"/>
      <c r="D163" s="126"/>
      <c r="E163" s="126"/>
      <c r="F163" s="126"/>
      <c r="G163" s="126"/>
      <c r="H163" s="126"/>
      <c r="I163" s="126"/>
      <c r="J163" s="126"/>
    </row>
    <row r="164" spans="2:10" ht="15.75" customHeight="1">
      <c r="B164" s="126"/>
      <c r="C164" s="126"/>
      <c r="D164" s="126"/>
      <c r="E164" s="126"/>
      <c r="F164" s="126"/>
      <c r="G164" s="126"/>
      <c r="H164" s="126"/>
      <c r="I164" s="126"/>
      <c r="J164" s="126"/>
    </row>
    <row r="165" spans="2:10" ht="15.75" customHeight="1">
      <c r="B165" s="126"/>
      <c r="C165" s="126"/>
      <c r="D165" s="126"/>
      <c r="E165" s="126"/>
      <c r="F165" s="126"/>
      <c r="G165" s="126"/>
      <c r="H165" s="126"/>
      <c r="I165" s="126"/>
      <c r="J165" s="126"/>
    </row>
    <row r="166" spans="2:10" ht="15.75" customHeight="1">
      <c r="B166" s="126"/>
      <c r="C166" s="126"/>
      <c r="D166" s="126"/>
      <c r="E166" s="126"/>
      <c r="F166" s="126"/>
      <c r="G166" s="126"/>
      <c r="H166" s="126"/>
      <c r="I166" s="126"/>
      <c r="J166" s="126"/>
    </row>
    <row r="167" spans="2:10" ht="15.75" customHeight="1">
      <c r="B167" s="126"/>
      <c r="C167" s="126"/>
      <c r="D167" s="126"/>
      <c r="E167" s="126"/>
      <c r="F167" s="126"/>
      <c r="G167" s="126"/>
      <c r="H167" s="126"/>
      <c r="I167" s="126"/>
      <c r="J167" s="126"/>
    </row>
    <row r="168" spans="2:10" ht="15.75" customHeight="1">
      <c r="B168" s="126"/>
      <c r="C168" s="126"/>
      <c r="D168" s="126"/>
      <c r="E168" s="126"/>
      <c r="F168" s="126"/>
      <c r="G168" s="126"/>
      <c r="H168" s="126"/>
      <c r="I168" s="126"/>
      <c r="J168" s="126"/>
    </row>
    <row r="169" spans="2:10" ht="15.75" customHeight="1">
      <c r="B169" s="126"/>
      <c r="C169" s="126"/>
      <c r="D169" s="126"/>
      <c r="E169" s="126"/>
      <c r="F169" s="126"/>
      <c r="G169" s="126"/>
      <c r="H169" s="126"/>
      <c r="I169" s="126"/>
      <c r="J169" s="126"/>
    </row>
    <row r="170" spans="2:10" ht="15.75" customHeight="1">
      <c r="B170" s="126"/>
      <c r="C170" s="126"/>
      <c r="D170" s="126"/>
      <c r="E170" s="126"/>
      <c r="F170" s="126"/>
      <c r="G170" s="126"/>
      <c r="H170" s="126"/>
      <c r="I170" s="126"/>
      <c r="J170" s="126"/>
    </row>
    <row r="171" spans="2:10" ht="15.75" customHeight="1">
      <c r="B171" s="126"/>
      <c r="C171" s="126"/>
      <c r="D171" s="126"/>
      <c r="E171" s="126"/>
      <c r="F171" s="126"/>
      <c r="G171" s="126"/>
      <c r="H171" s="126"/>
      <c r="I171" s="126"/>
      <c r="J171" s="126"/>
    </row>
    <row r="172" spans="2:10" ht="15.75" customHeight="1">
      <c r="B172" s="126"/>
      <c r="C172" s="126"/>
      <c r="D172" s="126"/>
      <c r="E172" s="126"/>
      <c r="F172" s="126"/>
      <c r="G172" s="126"/>
      <c r="H172" s="126"/>
      <c r="I172" s="126"/>
      <c r="J172" s="126"/>
    </row>
    <row r="173" spans="2:10" ht="15.75" customHeight="1">
      <c r="B173" s="126"/>
      <c r="C173" s="126"/>
      <c r="D173" s="126"/>
      <c r="E173" s="126"/>
      <c r="F173" s="126"/>
      <c r="G173" s="126"/>
      <c r="H173" s="126"/>
      <c r="I173" s="126"/>
      <c r="J173" s="126"/>
    </row>
    <row r="174" spans="2:10" ht="15.75" customHeight="1">
      <c r="B174" s="126"/>
      <c r="C174" s="126"/>
      <c r="D174" s="126"/>
      <c r="E174" s="126"/>
      <c r="F174" s="126"/>
      <c r="G174" s="126"/>
      <c r="H174" s="126"/>
      <c r="I174" s="126"/>
      <c r="J174" s="126"/>
    </row>
    <row r="175" spans="2:10" ht="15.75" customHeight="1">
      <c r="B175" s="126"/>
      <c r="C175" s="126"/>
      <c r="D175" s="126"/>
      <c r="E175" s="126"/>
      <c r="F175" s="126"/>
      <c r="G175" s="126"/>
      <c r="H175" s="126"/>
      <c r="I175" s="126"/>
      <c r="J175" s="126"/>
    </row>
    <row r="176" spans="2:10" ht="15.75" customHeight="1">
      <c r="B176" s="126"/>
      <c r="C176" s="126"/>
      <c r="D176" s="126"/>
      <c r="E176" s="126"/>
      <c r="F176" s="126"/>
      <c r="G176" s="126"/>
      <c r="H176" s="126"/>
      <c r="I176" s="126"/>
      <c r="J176" s="126"/>
    </row>
    <row r="177" spans="2:10" ht="15.75" customHeight="1">
      <c r="B177" s="126"/>
      <c r="C177" s="126"/>
      <c r="D177" s="126"/>
      <c r="E177" s="126"/>
      <c r="F177" s="126"/>
      <c r="G177" s="126"/>
      <c r="H177" s="126"/>
      <c r="I177" s="126"/>
      <c r="J177" s="126"/>
    </row>
    <row r="178" spans="2:10" ht="15.75" customHeight="1">
      <c r="B178" s="126"/>
      <c r="C178" s="126"/>
      <c r="D178" s="126"/>
      <c r="E178" s="126"/>
      <c r="F178" s="126"/>
      <c r="G178" s="126"/>
      <c r="H178" s="126"/>
      <c r="I178" s="126"/>
      <c r="J178" s="126"/>
    </row>
    <row r="179" spans="2:10" ht="15.75" customHeight="1">
      <c r="B179" s="126"/>
      <c r="C179" s="126"/>
      <c r="D179" s="126"/>
      <c r="E179" s="126"/>
      <c r="F179" s="126"/>
      <c r="G179" s="126"/>
      <c r="H179" s="126"/>
      <c r="I179" s="126"/>
      <c r="J179" s="126"/>
    </row>
    <row r="180" spans="2:10" ht="15.75" customHeight="1">
      <c r="B180" s="126"/>
      <c r="C180" s="126"/>
      <c r="D180" s="126"/>
      <c r="E180" s="126"/>
      <c r="F180" s="126"/>
      <c r="G180" s="126"/>
      <c r="H180" s="126"/>
      <c r="I180" s="126"/>
      <c r="J180" s="126"/>
    </row>
    <row r="181" spans="2:10" ht="15.75" customHeight="1">
      <c r="B181" s="126"/>
      <c r="C181" s="126"/>
      <c r="D181" s="126"/>
      <c r="E181" s="126"/>
      <c r="F181" s="126"/>
      <c r="G181" s="126"/>
      <c r="H181" s="126"/>
      <c r="I181" s="126"/>
      <c r="J181" s="126"/>
    </row>
    <row r="182" spans="2:10" ht="15.75" customHeight="1">
      <c r="B182" s="126"/>
      <c r="C182" s="126"/>
      <c r="D182" s="126"/>
      <c r="E182" s="126"/>
      <c r="F182" s="126"/>
      <c r="G182" s="126"/>
      <c r="H182" s="126"/>
      <c r="I182" s="126"/>
      <c r="J182" s="126"/>
    </row>
    <row r="183" spans="2:10" ht="15.75" customHeight="1">
      <c r="B183" s="126"/>
      <c r="C183" s="126"/>
      <c r="D183" s="126"/>
      <c r="E183" s="126"/>
      <c r="F183" s="126"/>
      <c r="G183" s="126"/>
      <c r="H183" s="126"/>
      <c r="I183" s="126"/>
      <c r="J183" s="126"/>
    </row>
    <row r="184" spans="2:10" ht="15.75" customHeight="1">
      <c r="B184" s="126"/>
      <c r="C184" s="126"/>
      <c r="D184" s="126"/>
      <c r="E184" s="126"/>
      <c r="F184" s="126"/>
      <c r="G184" s="126"/>
      <c r="H184" s="126"/>
      <c r="I184" s="126"/>
      <c r="J184" s="126"/>
    </row>
    <row r="185" spans="2:10" ht="15.75" customHeight="1">
      <c r="B185" s="126"/>
      <c r="C185" s="126"/>
      <c r="D185" s="126"/>
      <c r="E185" s="126"/>
      <c r="F185" s="126"/>
      <c r="G185" s="126"/>
      <c r="H185" s="126"/>
      <c r="I185" s="126"/>
      <c r="J185" s="126"/>
    </row>
    <row r="186" spans="2:10" ht="15.75" customHeight="1">
      <c r="B186" s="126"/>
      <c r="C186" s="126"/>
      <c r="D186" s="126"/>
      <c r="E186" s="126"/>
      <c r="F186" s="126"/>
      <c r="G186" s="126"/>
      <c r="H186" s="126"/>
      <c r="I186" s="126"/>
      <c r="J186" s="126"/>
    </row>
    <row r="187" spans="2:10" ht="15.75" customHeight="1">
      <c r="B187" s="126"/>
      <c r="C187" s="126"/>
      <c r="D187" s="126"/>
      <c r="E187" s="126"/>
      <c r="F187" s="126"/>
      <c r="G187" s="126"/>
      <c r="H187" s="126"/>
      <c r="I187" s="126"/>
      <c r="J187" s="126"/>
    </row>
    <row r="188" spans="2:10" ht="15.75" customHeight="1">
      <c r="B188" s="126"/>
      <c r="C188" s="126"/>
      <c r="D188" s="126"/>
      <c r="E188" s="126"/>
      <c r="F188" s="126"/>
      <c r="G188" s="126"/>
      <c r="H188" s="126"/>
      <c r="I188" s="126"/>
      <c r="J188" s="126"/>
    </row>
    <row r="189" spans="2:10" ht="15.75" customHeight="1">
      <c r="B189" s="126"/>
      <c r="C189" s="126"/>
      <c r="D189" s="126"/>
      <c r="E189" s="126"/>
      <c r="F189" s="126"/>
      <c r="G189" s="126"/>
      <c r="H189" s="126"/>
      <c r="I189" s="126"/>
      <c r="J189" s="126"/>
    </row>
    <row r="190" spans="2:10" ht="15.75" customHeight="1">
      <c r="B190" s="126"/>
      <c r="C190" s="126"/>
      <c r="D190" s="126"/>
      <c r="E190" s="126"/>
      <c r="F190" s="126"/>
      <c r="G190" s="126"/>
      <c r="H190" s="126"/>
      <c r="I190" s="126"/>
      <c r="J190" s="126"/>
    </row>
    <row r="191" spans="2:10" ht="15.75" customHeight="1">
      <c r="B191" s="126"/>
      <c r="C191" s="126"/>
      <c r="D191" s="126"/>
      <c r="E191" s="126"/>
      <c r="F191" s="126"/>
      <c r="G191" s="126"/>
      <c r="H191" s="126"/>
      <c r="I191" s="126"/>
      <c r="J191" s="126"/>
    </row>
    <row r="192" spans="2:10" ht="15.75" customHeight="1">
      <c r="B192" s="126"/>
      <c r="C192" s="126"/>
      <c r="D192" s="126"/>
      <c r="E192" s="126"/>
      <c r="F192" s="126"/>
      <c r="G192" s="126"/>
      <c r="H192" s="126"/>
      <c r="I192" s="126"/>
      <c r="J192" s="126"/>
    </row>
    <row r="193" spans="2:10" ht="15.75" customHeight="1">
      <c r="B193" s="126"/>
      <c r="C193" s="126"/>
      <c r="D193" s="126"/>
      <c r="E193" s="126"/>
      <c r="F193" s="126"/>
      <c r="G193" s="126"/>
      <c r="H193" s="126"/>
      <c r="I193" s="126"/>
      <c r="J193" s="126"/>
    </row>
    <row r="194" spans="2:10" ht="15.75" customHeight="1">
      <c r="B194" s="126"/>
      <c r="C194" s="126"/>
      <c r="D194" s="126"/>
      <c r="E194" s="126"/>
      <c r="F194" s="126"/>
      <c r="G194" s="126"/>
      <c r="H194" s="126"/>
      <c r="I194" s="126"/>
      <c r="J194" s="126"/>
    </row>
    <row r="195" spans="2:10" ht="15.75" customHeight="1">
      <c r="B195" s="126"/>
      <c r="C195" s="126"/>
      <c r="D195" s="126"/>
      <c r="E195" s="126"/>
      <c r="F195" s="126"/>
      <c r="G195" s="126"/>
      <c r="H195" s="126"/>
      <c r="I195" s="126"/>
      <c r="J195" s="126"/>
    </row>
    <row r="196" spans="2:10" ht="15.75" customHeight="1">
      <c r="B196" s="126"/>
      <c r="C196" s="126"/>
      <c r="D196" s="126"/>
      <c r="E196" s="126"/>
      <c r="F196" s="126"/>
      <c r="G196" s="126"/>
      <c r="H196" s="126"/>
      <c r="I196" s="126"/>
      <c r="J196" s="126"/>
    </row>
    <row r="197" spans="2:10" ht="15.75" customHeight="1">
      <c r="B197" s="126"/>
      <c r="C197" s="126"/>
      <c r="D197" s="126"/>
      <c r="E197" s="126"/>
      <c r="F197" s="126"/>
      <c r="G197" s="126"/>
      <c r="H197" s="126"/>
      <c r="I197" s="126"/>
      <c r="J197" s="126"/>
    </row>
    <row r="198" spans="2:10" ht="15.75" customHeight="1">
      <c r="B198" s="126"/>
      <c r="C198" s="126"/>
      <c r="D198" s="126"/>
      <c r="E198" s="126"/>
      <c r="F198" s="126"/>
      <c r="G198" s="126"/>
      <c r="H198" s="126"/>
      <c r="I198" s="126"/>
      <c r="J198" s="126"/>
    </row>
    <row r="199" spans="2:10" ht="15.75" customHeight="1">
      <c r="B199" s="126"/>
      <c r="C199" s="126"/>
      <c r="D199" s="126"/>
      <c r="E199" s="126"/>
      <c r="F199" s="126"/>
      <c r="G199" s="126"/>
      <c r="H199" s="126"/>
      <c r="I199" s="126"/>
      <c r="J199" s="126"/>
    </row>
    <row r="200" spans="2:10" ht="15.75" customHeight="1">
      <c r="B200" s="126"/>
      <c r="C200" s="126"/>
      <c r="D200" s="126"/>
      <c r="E200" s="126"/>
      <c r="F200" s="126"/>
      <c r="G200" s="126"/>
      <c r="H200" s="126"/>
      <c r="I200" s="126"/>
      <c r="J200" s="126"/>
    </row>
    <row r="201" spans="2:10" ht="15.75" customHeight="1">
      <c r="B201" s="126"/>
      <c r="C201" s="126"/>
      <c r="D201" s="126"/>
      <c r="E201" s="126"/>
      <c r="F201" s="126"/>
      <c r="G201" s="126"/>
      <c r="H201" s="126"/>
      <c r="I201" s="126"/>
      <c r="J201" s="126"/>
    </row>
    <row r="202" spans="2:10" ht="15.75" customHeight="1">
      <c r="B202" s="126"/>
      <c r="C202" s="126"/>
      <c r="D202" s="126"/>
      <c r="E202" s="126"/>
      <c r="F202" s="126"/>
      <c r="G202" s="126"/>
      <c r="H202" s="126"/>
      <c r="I202" s="126"/>
      <c r="J202" s="126"/>
    </row>
    <row r="203" spans="2:10" ht="15.75" customHeight="1">
      <c r="B203" s="126"/>
      <c r="C203" s="126"/>
      <c r="D203" s="126"/>
      <c r="E203" s="126"/>
      <c r="F203" s="126"/>
      <c r="G203" s="126"/>
      <c r="H203" s="126"/>
      <c r="I203" s="126"/>
      <c r="J203" s="126"/>
    </row>
    <row r="204" spans="2:10" ht="15.75" customHeight="1">
      <c r="B204" s="126"/>
      <c r="C204" s="126"/>
      <c r="D204" s="126"/>
      <c r="E204" s="126"/>
      <c r="F204" s="126"/>
      <c r="G204" s="126"/>
      <c r="H204" s="126"/>
      <c r="I204" s="126"/>
      <c r="J204" s="126"/>
    </row>
    <row r="205" spans="2:10" ht="15.75" customHeight="1">
      <c r="B205" s="126"/>
      <c r="C205" s="126"/>
      <c r="D205" s="126"/>
      <c r="E205" s="126"/>
      <c r="F205" s="126"/>
      <c r="G205" s="126"/>
      <c r="H205" s="126"/>
      <c r="I205" s="126"/>
      <c r="J205" s="126"/>
    </row>
    <row r="206" spans="2:10" ht="15.75" customHeight="1">
      <c r="B206" s="126"/>
      <c r="C206" s="126"/>
      <c r="D206" s="126"/>
      <c r="E206" s="126"/>
      <c r="F206" s="126"/>
      <c r="G206" s="126"/>
      <c r="H206" s="126"/>
      <c r="I206" s="126"/>
      <c r="J206" s="126"/>
    </row>
    <row r="207" spans="2:10" ht="15.75" customHeight="1">
      <c r="B207" s="126"/>
      <c r="C207" s="126"/>
      <c r="D207" s="126"/>
      <c r="E207" s="126"/>
      <c r="F207" s="126"/>
      <c r="G207" s="126"/>
      <c r="H207" s="126"/>
      <c r="I207" s="126"/>
      <c r="J207" s="126"/>
    </row>
    <row r="208" spans="2:10" ht="15.75" customHeight="1">
      <c r="B208" s="126"/>
      <c r="C208" s="126"/>
      <c r="D208" s="126"/>
      <c r="E208" s="126"/>
      <c r="F208" s="126"/>
      <c r="G208" s="126"/>
      <c r="H208" s="126"/>
      <c r="I208" s="126"/>
      <c r="J208" s="126"/>
    </row>
    <row r="209" spans="2:10" ht="15.75" customHeight="1">
      <c r="B209" s="126"/>
      <c r="C209" s="126"/>
      <c r="D209" s="126"/>
      <c r="E209" s="126"/>
      <c r="F209" s="126"/>
      <c r="G209" s="126"/>
      <c r="H209" s="126"/>
      <c r="I209" s="126"/>
      <c r="J209" s="126"/>
    </row>
    <row r="210" spans="2:10" ht="15.75" customHeight="1">
      <c r="B210" s="126"/>
      <c r="C210" s="126"/>
      <c r="D210" s="126"/>
      <c r="E210" s="126"/>
      <c r="F210" s="126"/>
      <c r="G210" s="126"/>
      <c r="H210" s="126"/>
      <c r="I210" s="126"/>
      <c r="J210" s="126"/>
    </row>
    <row r="211" spans="2:10" ht="15.75" customHeight="1">
      <c r="B211" s="126"/>
      <c r="C211" s="126"/>
      <c r="D211" s="126"/>
      <c r="E211" s="126"/>
      <c r="F211" s="126"/>
      <c r="G211" s="126"/>
      <c r="H211" s="126"/>
      <c r="I211" s="126"/>
      <c r="J211" s="126"/>
    </row>
    <row r="212" spans="2:10" ht="15.75" customHeight="1">
      <c r="B212" s="126"/>
      <c r="C212" s="126"/>
      <c r="D212" s="126"/>
      <c r="E212" s="126"/>
      <c r="F212" s="126"/>
      <c r="G212" s="126"/>
      <c r="H212" s="126"/>
      <c r="I212" s="126"/>
      <c r="J212" s="126"/>
    </row>
    <row r="213" spans="2:10" ht="15.75" customHeight="1">
      <c r="B213" s="126"/>
      <c r="C213" s="126"/>
      <c r="D213" s="126"/>
      <c r="E213" s="126"/>
      <c r="F213" s="126"/>
      <c r="G213" s="126"/>
      <c r="H213" s="126"/>
      <c r="I213" s="126"/>
      <c r="J213" s="126"/>
    </row>
    <row r="214" spans="2:10" ht="15.75" customHeight="1">
      <c r="B214" s="126"/>
      <c r="C214" s="126"/>
      <c r="D214" s="126"/>
      <c r="E214" s="126"/>
      <c r="F214" s="126"/>
      <c r="G214" s="126"/>
      <c r="H214" s="126"/>
      <c r="I214" s="126"/>
      <c r="J214" s="126"/>
    </row>
    <row r="215" spans="2:10" ht="15.75" customHeight="1">
      <c r="B215" s="126"/>
      <c r="C215" s="126"/>
      <c r="D215" s="126"/>
      <c r="E215" s="126"/>
      <c r="F215" s="126"/>
      <c r="G215" s="126"/>
      <c r="H215" s="126"/>
      <c r="I215" s="126"/>
      <c r="J215" s="126"/>
    </row>
    <row r="216" spans="2:10" ht="15.75" customHeight="1">
      <c r="B216" s="126"/>
      <c r="C216" s="126"/>
      <c r="D216" s="126"/>
      <c r="E216" s="126"/>
      <c r="F216" s="126"/>
      <c r="G216" s="126"/>
      <c r="H216" s="126"/>
      <c r="I216" s="126"/>
      <c r="J216" s="126"/>
    </row>
    <row r="217" spans="2:10" ht="15.75" customHeight="1">
      <c r="B217" s="126"/>
      <c r="C217" s="126"/>
      <c r="D217" s="126"/>
      <c r="E217" s="126"/>
      <c r="F217" s="126"/>
      <c r="G217" s="126"/>
      <c r="H217" s="126"/>
      <c r="I217" s="126"/>
      <c r="J217" s="126"/>
    </row>
    <row r="218" spans="2:10" ht="15.75" customHeight="1">
      <c r="B218" s="126"/>
      <c r="C218" s="126"/>
      <c r="D218" s="126"/>
      <c r="E218" s="126"/>
      <c r="F218" s="126"/>
      <c r="G218" s="126"/>
      <c r="H218" s="126"/>
      <c r="I218" s="126"/>
      <c r="J218" s="126"/>
    </row>
    <row r="219" spans="2:10" ht="15.75" customHeight="1">
      <c r="B219" s="126"/>
      <c r="C219" s="126"/>
      <c r="D219" s="126"/>
      <c r="E219" s="126"/>
      <c r="F219" s="126"/>
      <c r="G219" s="126"/>
      <c r="H219" s="126"/>
      <c r="I219" s="126"/>
      <c r="J219" s="126"/>
    </row>
    <row r="220" spans="2:10" ht="15.75" customHeight="1">
      <c r="B220" s="126"/>
      <c r="C220" s="126"/>
      <c r="D220" s="126"/>
      <c r="E220" s="126"/>
      <c r="F220" s="126"/>
      <c r="G220" s="126"/>
      <c r="H220" s="126"/>
      <c r="I220" s="126"/>
      <c r="J220" s="126"/>
    </row>
    <row r="221" spans="2:10" ht="15.75" customHeight="1">
      <c r="B221" s="126"/>
      <c r="C221" s="126"/>
      <c r="D221" s="126"/>
      <c r="E221" s="126"/>
      <c r="F221" s="126"/>
      <c r="G221" s="126"/>
      <c r="H221" s="126"/>
      <c r="I221" s="126"/>
      <c r="J221" s="126"/>
    </row>
    <row r="222" spans="2:10" ht="15.75" customHeight="1">
      <c r="B222" s="126"/>
      <c r="C222" s="126"/>
      <c r="D222" s="126"/>
      <c r="E222" s="126"/>
      <c r="F222" s="126"/>
      <c r="G222" s="126"/>
      <c r="H222" s="126"/>
      <c r="I222" s="126"/>
      <c r="J222" s="126"/>
    </row>
    <row r="223" spans="2:10" ht="15.75" customHeight="1">
      <c r="B223" s="126"/>
      <c r="C223" s="126"/>
      <c r="D223" s="126"/>
      <c r="E223" s="126"/>
      <c r="F223" s="126"/>
      <c r="G223" s="126"/>
      <c r="H223" s="126"/>
      <c r="I223" s="126"/>
      <c r="J223" s="126"/>
    </row>
    <row r="224" spans="2:10" ht="15.75" customHeight="1">
      <c r="B224" s="126"/>
      <c r="C224" s="126"/>
      <c r="D224" s="126"/>
      <c r="E224" s="126"/>
      <c r="F224" s="126"/>
      <c r="G224" s="126"/>
      <c r="H224" s="126"/>
      <c r="I224" s="126"/>
      <c r="J224" s="126"/>
    </row>
    <row r="225" spans="2:10" ht="15.75" customHeight="1">
      <c r="B225" s="126"/>
      <c r="C225" s="126"/>
      <c r="D225" s="126"/>
      <c r="E225" s="126"/>
      <c r="F225" s="126"/>
      <c r="G225" s="126"/>
      <c r="H225" s="126"/>
      <c r="I225" s="126"/>
      <c r="J225" s="126"/>
    </row>
    <row r="226" spans="2:10" ht="15.75" customHeight="1">
      <c r="B226" s="126"/>
      <c r="C226" s="126"/>
      <c r="D226" s="126"/>
      <c r="E226" s="126"/>
      <c r="F226" s="126"/>
      <c r="G226" s="126"/>
      <c r="H226" s="126"/>
      <c r="I226" s="126"/>
      <c r="J226" s="126"/>
    </row>
    <row r="227" spans="2:10" ht="15.75" customHeight="1">
      <c r="B227" s="126"/>
      <c r="C227" s="126"/>
      <c r="D227" s="126"/>
      <c r="E227" s="126"/>
      <c r="F227" s="126"/>
      <c r="G227" s="126"/>
      <c r="H227" s="126"/>
      <c r="I227" s="126"/>
      <c r="J227" s="126"/>
    </row>
    <row r="228" spans="2:10" ht="15.75" customHeight="1">
      <c r="B228" s="126"/>
      <c r="C228" s="126"/>
      <c r="D228" s="126"/>
      <c r="E228" s="126"/>
      <c r="F228" s="126"/>
      <c r="G228" s="126"/>
      <c r="H228" s="126"/>
      <c r="I228" s="126"/>
      <c r="J228" s="126"/>
    </row>
    <row r="229" spans="2:10" ht="15.75" customHeight="1">
      <c r="B229" s="126"/>
      <c r="C229" s="126"/>
      <c r="D229" s="126"/>
      <c r="E229" s="126"/>
      <c r="F229" s="126"/>
      <c r="G229" s="126"/>
      <c r="H229" s="126"/>
      <c r="I229" s="126"/>
      <c r="J229" s="126"/>
    </row>
    <row r="230" spans="2:10" ht="15.75" customHeight="1">
      <c r="B230" s="126"/>
      <c r="C230" s="126"/>
      <c r="D230" s="126"/>
      <c r="E230" s="126"/>
      <c r="F230" s="126"/>
      <c r="G230" s="126"/>
      <c r="H230" s="126"/>
      <c r="I230" s="126"/>
      <c r="J230" s="126"/>
    </row>
    <row r="231" spans="2:10" ht="15.75" customHeight="1">
      <c r="B231" s="126"/>
      <c r="C231" s="126"/>
      <c r="D231" s="126"/>
      <c r="E231" s="126"/>
      <c r="F231" s="126"/>
      <c r="G231" s="126"/>
      <c r="H231" s="126"/>
      <c r="I231" s="126"/>
      <c r="J231" s="126"/>
    </row>
    <row r="232" spans="2:10" ht="15.75" customHeight="1">
      <c r="B232" s="126"/>
      <c r="C232" s="126"/>
      <c r="D232" s="126"/>
      <c r="E232" s="126"/>
      <c r="F232" s="126"/>
      <c r="G232" s="126"/>
      <c r="H232" s="126"/>
      <c r="I232" s="126"/>
      <c r="J232" s="126"/>
    </row>
    <row r="233" spans="2:10" ht="15.75" customHeight="1">
      <c r="B233" s="126"/>
      <c r="C233" s="126"/>
      <c r="D233" s="126"/>
      <c r="E233" s="126"/>
      <c r="F233" s="126"/>
      <c r="G233" s="126"/>
      <c r="H233" s="126"/>
      <c r="I233" s="126"/>
      <c r="J233" s="126"/>
    </row>
    <row r="234" spans="2:10" ht="15.75" customHeight="1">
      <c r="B234" s="126"/>
      <c r="C234" s="126"/>
      <c r="D234" s="126"/>
      <c r="E234" s="126"/>
      <c r="F234" s="126"/>
      <c r="G234" s="126"/>
      <c r="H234" s="126"/>
      <c r="I234" s="126"/>
      <c r="J234" s="126"/>
    </row>
    <row r="235" spans="2:10" ht="15.75" customHeight="1">
      <c r="B235" s="126"/>
      <c r="C235" s="126"/>
      <c r="D235" s="126"/>
      <c r="E235" s="126"/>
      <c r="F235" s="126"/>
      <c r="G235" s="126"/>
      <c r="H235" s="126"/>
      <c r="I235" s="126"/>
      <c r="J235" s="126"/>
    </row>
    <row r="236" spans="2:10" ht="15.75" customHeight="1">
      <c r="B236" s="126"/>
      <c r="C236" s="126"/>
      <c r="D236" s="126"/>
      <c r="E236" s="126"/>
      <c r="F236" s="126"/>
      <c r="G236" s="126"/>
      <c r="H236" s="126"/>
      <c r="I236" s="126"/>
      <c r="J236" s="126"/>
    </row>
    <row r="237" spans="2:10" ht="15.75" customHeight="1">
      <c r="B237" s="126"/>
      <c r="C237" s="126"/>
      <c r="D237" s="126"/>
      <c r="E237" s="126"/>
      <c r="F237" s="126"/>
      <c r="G237" s="126"/>
      <c r="H237" s="126"/>
      <c r="I237" s="126"/>
      <c r="J237" s="126"/>
    </row>
    <row r="238" spans="2:10" ht="15.75" customHeight="1">
      <c r="B238" s="126"/>
      <c r="C238" s="126"/>
      <c r="D238" s="126"/>
      <c r="E238" s="126"/>
      <c r="F238" s="126"/>
      <c r="G238" s="126"/>
      <c r="H238" s="126"/>
      <c r="I238" s="126"/>
      <c r="J238" s="126"/>
    </row>
    <row r="239" spans="2:10" ht="15.75" customHeight="1">
      <c r="B239" s="126"/>
      <c r="C239" s="126"/>
      <c r="D239" s="126"/>
      <c r="E239" s="126"/>
      <c r="F239" s="126"/>
      <c r="G239" s="126"/>
      <c r="H239" s="126"/>
      <c r="I239" s="126"/>
      <c r="J239" s="126"/>
    </row>
    <row r="240" spans="2:10" ht="15.75" customHeight="1">
      <c r="B240" s="126"/>
      <c r="C240" s="126"/>
      <c r="D240" s="126"/>
      <c r="E240" s="126"/>
      <c r="F240" s="126"/>
      <c r="G240" s="126"/>
      <c r="H240" s="126"/>
      <c r="I240" s="126"/>
      <c r="J240" s="126"/>
    </row>
    <row r="241" spans="2:10" ht="15.75" customHeight="1">
      <c r="B241" s="126"/>
      <c r="C241" s="126"/>
      <c r="D241" s="126"/>
      <c r="E241" s="126"/>
      <c r="F241" s="126"/>
      <c r="G241" s="126"/>
      <c r="H241" s="126"/>
      <c r="I241" s="126"/>
      <c r="J241" s="126"/>
    </row>
    <row r="242" spans="2:10" ht="15.75" customHeight="1"/>
    <row r="243" spans="2:10" ht="15.75" customHeight="1"/>
    <row r="244" spans="2:10" ht="15.75" customHeight="1"/>
    <row r="245" spans="2:10" ht="15.75" customHeight="1"/>
    <row r="246" spans="2:10" ht="15.75" customHeight="1"/>
    <row r="247" spans="2:10" ht="15.75" customHeight="1"/>
    <row r="248" spans="2:10" ht="15.75" customHeight="1"/>
    <row r="249" spans="2:10" ht="15.75" customHeight="1"/>
    <row r="250" spans="2:10" ht="15.75" customHeight="1"/>
    <row r="251" spans="2:10" ht="15.75" customHeight="1"/>
    <row r="252" spans="2:10" ht="15.75" customHeight="1"/>
    <row r="253" spans="2:10" ht="15.75" customHeight="1"/>
    <row r="254" spans="2:10" ht="15.75" customHeight="1"/>
    <row r="255" spans="2:10" ht="15.75" customHeight="1"/>
    <row r="256" spans="2:1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ignoredErrors>
    <ignoredError sqref="A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55" workbookViewId="0">
      <selection activeCell="A74" sqref="A74:K74"/>
    </sheetView>
  </sheetViews>
  <sheetFormatPr baseColWidth="10" defaultColWidth="12.625" defaultRowHeight="15" customHeight="1"/>
  <cols>
    <col min="1" max="1" width="92.75" bestFit="1" customWidth="1"/>
    <col min="2" max="2" width="24.25" style="600" bestFit="1" customWidth="1"/>
    <col min="3" max="3" width="15.25" style="600" bestFit="1" customWidth="1"/>
    <col min="4" max="6" width="12.625" style="600" customWidth="1"/>
    <col min="7" max="7" width="12.625" style="600"/>
    <col min="8" max="8" width="9" style="600" customWidth="1"/>
    <col min="9" max="9" width="10" style="600" customWidth="1"/>
    <col min="10" max="10" width="30.625" style="600" customWidth="1"/>
    <col min="11" max="11" width="13.75" customWidth="1"/>
  </cols>
  <sheetData>
    <row r="1" spans="1:14">
      <c r="A1" s="294"/>
      <c r="B1" s="719"/>
      <c r="C1" s="719"/>
      <c r="D1" s="154"/>
      <c r="E1" s="154"/>
      <c r="F1" s="154"/>
      <c r="G1" s="154"/>
      <c r="H1" s="154"/>
      <c r="I1" s="154"/>
      <c r="J1" s="154"/>
      <c r="K1" s="132"/>
      <c r="L1" s="46"/>
      <c r="M1" s="46"/>
      <c r="N1" s="46"/>
    </row>
    <row r="2" spans="1:14">
      <c r="A2" s="133" t="s">
        <v>100</v>
      </c>
      <c r="B2" s="368"/>
      <c r="C2" s="368"/>
      <c r="D2" s="368"/>
      <c r="E2" s="368"/>
      <c r="F2" s="368"/>
      <c r="G2" s="368"/>
      <c r="H2" s="368"/>
      <c r="I2" s="368"/>
      <c r="J2" s="368"/>
      <c r="K2" s="135" t="s">
        <v>101</v>
      </c>
      <c r="L2" s="46"/>
      <c r="M2" s="46"/>
      <c r="N2" s="46"/>
    </row>
    <row r="3" spans="1:14">
      <c r="A3" s="57" t="s">
        <v>173</v>
      </c>
      <c r="B3" s="368"/>
      <c r="C3" s="368"/>
      <c r="D3" s="368"/>
      <c r="E3" s="368"/>
      <c r="F3" s="368"/>
      <c r="G3" s="368"/>
      <c r="H3" s="368"/>
      <c r="I3" s="368"/>
      <c r="J3" s="368"/>
      <c r="K3" s="136"/>
      <c r="L3" s="46"/>
      <c r="M3" s="46"/>
      <c r="N3" s="46"/>
    </row>
    <row r="4" spans="1:14">
      <c r="A4" s="444" t="s">
        <v>2506</v>
      </c>
      <c r="B4" s="368"/>
      <c r="C4" s="368"/>
      <c r="D4" s="368"/>
      <c r="E4" s="368"/>
      <c r="F4" s="368"/>
      <c r="G4" s="368"/>
      <c r="H4" s="368"/>
      <c r="I4" s="368"/>
      <c r="J4" s="368"/>
      <c r="K4" s="136"/>
      <c r="L4" s="46"/>
      <c r="M4" s="46"/>
      <c r="N4" s="46"/>
    </row>
    <row r="5" spans="1:14">
      <c r="A5" s="295" t="s">
        <v>1803</v>
      </c>
      <c r="B5" s="719"/>
      <c r="C5" s="154"/>
      <c r="D5" s="154"/>
      <c r="E5" s="154"/>
      <c r="F5" s="154"/>
      <c r="G5" s="154"/>
      <c r="H5" s="154"/>
      <c r="I5" s="154"/>
      <c r="J5" s="154"/>
      <c r="K5" s="132"/>
      <c r="L5" s="46"/>
      <c r="M5" s="46"/>
      <c r="N5" s="46"/>
    </row>
    <row r="6" spans="1:14">
      <c r="A6" s="204">
        <v>-1</v>
      </c>
      <c r="B6" s="61" t="s">
        <v>103</v>
      </c>
      <c r="C6" s="61" t="s">
        <v>104</v>
      </c>
      <c r="D6" s="61"/>
      <c r="E6" s="926" t="s">
        <v>105</v>
      </c>
      <c r="F6" s="910"/>
      <c r="G6" s="61" t="s">
        <v>106</v>
      </c>
      <c r="H6" s="926" t="s">
        <v>107</v>
      </c>
      <c r="I6" s="910"/>
      <c r="J6" s="61" t="s">
        <v>108</v>
      </c>
      <c r="K6" s="62" t="s">
        <v>109</v>
      </c>
      <c r="L6" s="46"/>
      <c r="M6" s="46"/>
      <c r="N6" s="46"/>
    </row>
    <row r="7" spans="1:14">
      <c r="A7" s="907" t="s">
        <v>110</v>
      </c>
      <c r="B7" s="918" t="s">
        <v>111</v>
      </c>
      <c r="C7" s="918" t="s">
        <v>112</v>
      </c>
      <c r="D7" s="918" t="s">
        <v>113</v>
      </c>
      <c r="E7" s="920" t="s">
        <v>114</v>
      </c>
      <c r="F7" s="921"/>
      <c r="G7" s="918" t="s">
        <v>115</v>
      </c>
      <c r="H7" s="920" t="s">
        <v>116</v>
      </c>
      <c r="I7" s="921"/>
      <c r="J7" s="918" t="s">
        <v>117</v>
      </c>
      <c r="K7" s="922" t="s">
        <v>118</v>
      </c>
      <c r="L7" s="46"/>
      <c r="M7" s="1043" t="s">
        <v>1804</v>
      </c>
      <c r="N7" s="46"/>
    </row>
    <row r="8" spans="1:14">
      <c r="A8" s="908"/>
      <c r="B8" s="919"/>
      <c r="C8" s="919"/>
      <c r="D8" s="919"/>
      <c r="E8" s="63" t="s">
        <v>119</v>
      </c>
      <c r="F8" s="63" t="s">
        <v>120</v>
      </c>
      <c r="G8" s="919"/>
      <c r="H8" s="63" t="s">
        <v>119</v>
      </c>
      <c r="I8" s="63" t="s">
        <v>120</v>
      </c>
      <c r="J8" s="919"/>
      <c r="K8" s="908"/>
      <c r="L8" s="46"/>
      <c r="M8" s="897"/>
      <c r="N8" s="46"/>
    </row>
    <row r="9" spans="1:14">
      <c r="A9" s="67" t="s">
        <v>1805</v>
      </c>
      <c r="B9" s="160"/>
      <c r="C9" s="160"/>
      <c r="D9" s="160"/>
      <c r="E9" s="160"/>
      <c r="F9" s="160"/>
      <c r="G9" s="160"/>
      <c r="H9" s="160"/>
      <c r="I9" s="160"/>
      <c r="J9" s="160"/>
      <c r="K9" s="70" t="s">
        <v>485</v>
      </c>
      <c r="L9" s="46"/>
      <c r="M9" s="46"/>
      <c r="N9" s="46"/>
    </row>
    <row r="10" spans="1:14">
      <c r="A10" s="73" t="s">
        <v>1806</v>
      </c>
      <c r="B10" s="141"/>
      <c r="C10" s="141"/>
      <c r="D10" s="141"/>
      <c r="E10" s="141"/>
      <c r="F10" s="141"/>
      <c r="G10" s="141"/>
      <c r="H10" s="141"/>
      <c r="I10" s="141"/>
      <c r="J10" s="141"/>
      <c r="K10" s="296"/>
      <c r="L10" s="46"/>
      <c r="M10" s="46"/>
      <c r="N10" s="46"/>
    </row>
    <row r="11" spans="1:14">
      <c r="A11" s="67" t="s">
        <v>1807</v>
      </c>
      <c r="B11" s="160"/>
      <c r="C11" s="160"/>
      <c r="D11" s="160"/>
      <c r="E11" s="160"/>
      <c r="F11" s="160"/>
      <c r="G11" s="160"/>
      <c r="H11" s="160"/>
      <c r="I11" s="160"/>
      <c r="J11" s="160"/>
      <c r="K11" s="70">
        <v>106744000</v>
      </c>
      <c r="L11" s="46"/>
      <c r="M11" s="46"/>
      <c r="N11" s="46"/>
    </row>
    <row r="12" spans="1:14">
      <c r="A12" s="73" t="s">
        <v>1808</v>
      </c>
      <c r="B12" s="141" t="s">
        <v>1809</v>
      </c>
      <c r="C12" s="141" t="s">
        <v>125</v>
      </c>
      <c r="D12" s="146">
        <v>1.4E-2</v>
      </c>
      <c r="E12" s="146">
        <v>1.5E-3</v>
      </c>
      <c r="F12" s="142">
        <v>0.04</v>
      </c>
      <c r="G12" s="141" t="s">
        <v>485</v>
      </c>
      <c r="H12" s="141"/>
      <c r="I12" s="141"/>
      <c r="J12" s="141" t="s">
        <v>1810</v>
      </c>
      <c r="K12" s="296">
        <v>28008000</v>
      </c>
      <c r="L12" s="46"/>
      <c r="M12" s="46" t="s">
        <v>1811</v>
      </c>
      <c r="N12" s="46"/>
    </row>
    <row r="13" spans="1:14">
      <c r="A13" s="73" t="s">
        <v>138</v>
      </c>
      <c r="B13" s="141" t="s">
        <v>1812</v>
      </c>
      <c r="C13" s="141" t="s">
        <v>1813</v>
      </c>
      <c r="D13" s="141" t="s">
        <v>485</v>
      </c>
      <c r="E13" s="141" t="s">
        <v>485</v>
      </c>
      <c r="F13" s="141" t="s">
        <v>485</v>
      </c>
      <c r="G13" s="141" t="s">
        <v>485</v>
      </c>
      <c r="H13" s="141">
        <v>404.76</v>
      </c>
      <c r="I13" s="141">
        <v>515.87</v>
      </c>
      <c r="J13" s="141" t="s">
        <v>1814</v>
      </c>
      <c r="K13" s="296">
        <v>25226000</v>
      </c>
      <c r="L13" s="46"/>
      <c r="M13" s="46" t="s">
        <v>1815</v>
      </c>
      <c r="N13" s="46"/>
    </row>
    <row r="14" spans="1:14">
      <c r="A14" s="73" t="s">
        <v>1816</v>
      </c>
      <c r="B14" s="141" t="s">
        <v>1817</v>
      </c>
      <c r="C14" s="141" t="s">
        <v>362</v>
      </c>
      <c r="D14" s="141" t="s">
        <v>485</v>
      </c>
      <c r="E14" s="141"/>
      <c r="F14" s="141"/>
      <c r="G14" s="141" t="s">
        <v>485</v>
      </c>
      <c r="H14" s="141">
        <v>235.35</v>
      </c>
      <c r="I14" s="720">
        <v>1201.5</v>
      </c>
      <c r="J14" s="141" t="s">
        <v>1818</v>
      </c>
      <c r="K14" s="296">
        <v>13289000</v>
      </c>
      <c r="L14" s="46"/>
      <c r="M14" s="46" t="s">
        <v>1815</v>
      </c>
      <c r="N14" s="46"/>
    </row>
    <row r="15" spans="1:14">
      <c r="A15" s="73" t="s">
        <v>1819</v>
      </c>
      <c r="B15" s="141" t="s">
        <v>1820</v>
      </c>
      <c r="C15" s="141" t="s">
        <v>125</v>
      </c>
      <c r="D15" s="146">
        <v>8.6956000000000006E-2</v>
      </c>
      <c r="E15" s="141"/>
      <c r="F15" s="141"/>
      <c r="G15" s="141" t="s">
        <v>485</v>
      </c>
      <c r="H15" s="141"/>
      <c r="I15" s="141"/>
      <c r="J15" s="141" t="s">
        <v>1821</v>
      </c>
      <c r="K15" s="296">
        <v>11088000</v>
      </c>
      <c r="L15" s="46"/>
      <c r="M15" s="297" t="s">
        <v>1822</v>
      </c>
      <c r="N15" s="46"/>
    </row>
    <row r="16" spans="1:14">
      <c r="A16" s="73" t="s">
        <v>1823</v>
      </c>
      <c r="B16" s="141" t="s">
        <v>1824</v>
      </c>
      <c r="C16" s="141" t="s">
        <v>1825</v>
      </c>
      <c r="D16" s="146">
        <v>0.2</v>
      </c>
      <c r="E16" s="141"/>
      <c r="F16" s="141"/>
      <c r="G16" s="141" t="s">
        <v>485</v>
      </c>
      <c r="H16" s="141"/>
      <c r="I16" s="141"/>
      <c r="J16" s="141" t="s">
        <v>1826</v>
      </c>
      <c r="K16" s="296">
        <v>10656000</v>
      </c>
      <c r="L16" s="46"/>
      <c r="M16" s="297" t="s">
        <v>1827</v>
      </c>
      <c r="N16" s="46"/>
    </row>
    <row r="17" spans="1:14">
      <c r="A17" s="252" t="s">
        <v>1828</v>
      </c>
      <c r="B17" s="141" t="s">
        <v>1820</v>
      </c>
      <c r="C17" s="141" t="s">
        <v>125</v>
      </c>
      <c r="D17" s="141" t="s">
        <v>485</v>
      </c>
      <c r="E17" s="142">
        <v>0.08</v>
      </c>
      <c r="F17" s="142">
        <v>0.12</v>
      </c>
      <c r="G17" s="141" t="s">
        <v>485</v>
      </c>
      <c r="H17" s="141"/>
      <c r="I17" s="141"/>
      <c r="J17" s="141" t="s">
        <v>1829</v>
      </c>
      <c r="K17" s="296">
        <v>10080000</v>
      </c>
      <c r="L17" s="46"/>
      <c r="M17" s="297" t="s">
        <v>1830</v>
      </c>
      <c r="N17" s="46"/>
    </row>
    <row r="18" spans="1:14">
      <c r="A18" s="73" t="s">
        <v>1831</v>
      </c>
      <c r="B18" s="141" t="s">
        <v>1832</v>
      </c>
      <c r="C18" s="141" t="s">
        <v>362</v>
      </c>
      <c r="D18" s="142">
        <v>0.2</v>
      </c>
      <c r="E18" s="141"/>
      <c r="F18" s="141"/>
      <c r="G18" s="141" t="s">
        <v>485</v>
      </c>
      <c r="H18" s="141"/>
      <c r="I18" s="141"/>
      <c r="J18" s="141" t="s">
        <v>1833</v>
      </c>
      <c r="K18" s="296">
        <v>3016000</v>
      </c>
      <c r="L18" s="46"/>
      <c r="M18" s="297" t="s">
        <v>1834</v>
      </c>
      <c r="N18" s="46"/>
    </row>
    <row r="19" spans="1:14">
      <c r="A19" s="73" t="s">
        <v>1835</v>
      </c>
      <c r="B19" s="141" t="s">
        <v>1836</v>
      </c>
      <c r="C19" s="141" t="s">
        <v>362</v>
      </c>
      <c r="D19" s="141" t="s">
        <v>485</v>
      </c>
      <c r="E19" s="141"/>
      <c r="F19" s="141"/>
      <c r="G19" s="141" t="s">
        <v>485</v>
      </c>
      <c r="H19" s="141">
        <v>26</v>
      </c>
      <c r="I19" s="141">
        <v>40</v>
      </c>
      <c r="J19" s="141" t="s">
        <v>1837</v>
      </c>
      <c r="K19" s="296">
        <v>1822000</v>
      </c>
      <c r="L19" s="46"/>
      <c r="M19" s="297" t="s">
        <v>1838</v>
      </c>
      <c r="N19" s="46"/>
    </row>
    <row r="20" spans="1:14">
      <c r="A20" s="73" t="s">
        <v>1839</v>
      </c>
      <c r="B20" s="141" t="s">
        <v>1840</v>
      </c>
      <c r="C20" s="141" t="s">
        <v>1841</v>
      </c>
      <c r="D20" s="146">
        <v>0.06</v>
      </c>
      <c r="E20" s="141"/>
      <c r="F20" s="141"/>
      <c r="G20" s="141" t="s">
        <v>485</v>
      </c>
      <c r="H20" s="141"/>
      <c r="I20" s="141"/>
      <c r="J20" s="141" t="s">
        <v>1842</v>
      </c>
      <c r="K20" s="296">
        <v>1544000</v>
      </c>
      <c r="L20" s="46"/>
      <c r="M20" s="46" t="s">
        <v>1843</v>
      </c>
      <c r="N20" s="46"/>
    </row>
    <row r="21" spans="1:14" ht="15.75" customHeight="1">
      <c r="A21" s="73" t="s">
        <v>1844</v>
      </c>
      <c r="B21" s="141" t="s">
        <v>1845</v>
      </c>
      <c r="C21" s="141" t="s">
        <v>125</v>
      </c>
      <c r="D21" s="142">
        <v>0.06</v>
      </c>
      <c r="E21" s="141"/>
      <c r="F21" s="141"/>
      <c r="G21" s="141" t="s">
        <v>485</v>
      </c>
      <c r="H21" s="141"/>
      <c r="I21" s="141"/>
      <c r="J21" s="141" t="s">
        <v>1846</v>
      </c>
      <c r="K21" s="296">
        <v>700000</v>
      </c>
      <c r="L21" s="46"/>
      <c r="M21" s="46" t="s">
        <v>1847</v>
      </c>
      <c r="N21" s="46"/>
    </row>
    <row r="22" spans="1:14" ht="15.75" customHeight="1">
      <c r="A22" s="73" t="s">
        <v>1848</v>
      </c>
      <c r="B22" s="141" t="s">
        <v>1849</v>
      </c>
      <c r="C22" s="141" t="s">
        <v>156</v>
      </c>
      <c r="D22" s="141" t="s">
        <v>485</v>
      </c>
      <c r="E22" s="141"/>
      <c r="F22" s="141"/>
      <c r="G22" s="141" t="s">
        <v>485</v>
      </c>
      <c r="H22" s="720">
        <v>17500</v>
      </c>
      <c r="I22" s="720">
        <v>140000</v>
      </c>
      <c r="J22" s="141" t="s">
        <v>1850</v>
      </c>
      <c r="K22" s="296">
        <v>585000</v>
      </c>
      <c r="L22" s="46"/>
      <c r="M22" s="297" t="s">
        <v>1851</v>
      </c>
      <c r="N22" s="46"/>
    </row>
    <row r="23" spans="1:14" ht="15.75" customHeight="1">
      <c r="A23" s="73" t="s">
        <v>1852</v>
      </c>
      <c r="B23" s="141" t="s">
        <v>1853</v>
      </c>
      <c r="C23" s="141" t="s">
        <v>125</v>
      </c>
      <c r="D23" s="141" t="s">
        <v>485</v>
      </c>
      <c r="E23" s="141"/>
      <c r="F23" s="141"/>
      <c r="G23" s="141" t="s">
        <v>485</v>
      </c>
      <c r="H23" s="720">
        <v>1700</v>
      </c>
      <c r="I23" s="720">
        <v>7400</v>
      </c>
      <c r="J23" s="141" t="s">
        <v>1854</v>
      </c>
      <c r="K23" s="296">
        <v>495000</v>
      </c>
      <c r="L23" s="46"/>
      <c r="M23" s="46"/>
      <c r="N23" s="46"/>
    </row>
    <row r="24" spans="1:14" ht="15.75" customHeight="1">
      <c r="A24" s="73" t="s">
        <v>1855</v>
      </c>
      <c r="B24" s="141" t="s">
        <v>1856</v>
      </c>
      <c r="C24" s="141" t="s">
        <v>125</v>
      </c>
      <c r="D24" s="141" t="s">
        <v>485</v>
      </c>
      <c r="E24" s="141"/>
      <c r="F24" s="141"/>
      <c r="G24" s="141" t="s">
        <v>485</v>
      </c>
      <c r="H24" s="141"/>
      <c r="I24" s="141"/>
      <c r="J24" s="141" t="s">
        <v>1857</v>
      </c>
      <c r="K24" s="296">
        <v>235000</v>
      </c>
      <c r="L24" s="46"/>
      <c r="M24" s="46"/>
      <c r="N24" s="46"/>
    </row>
    <row r="25" spans="1:14" ht="15.75" customHeight="1">
      <c r="A25" s="110"/>
      <c r="B25" s="141"/>
      <c r="C25" s="141"/>
      <c r="D25" s="141"/>
      <c r="E25" s="141"/>
      <c r="F25" s="141"/>
      <c r="G25" s="141"/>
      <c r="H25" s="141"/>
      <c r="I25" s="141"/>
      <c r="J25" s="141"/>
      <c r="K25" s="296"/>
      <c r="L25" s="46"/>
      <c r="M25" s="46"/>
      <c r="N25" s="46"/>
    </row>
    <row r="26" spans="1:14" ht="15.75" customHeight="1">
      <c r="A26" s="67" t="s">
        <v>1858</v>
      </c>
      <c r="B26" s="160"/>
      <c r="C26" s="160"/>
      <c r="D26" s="160"/>
      <c r="E26" s="160"/>
      <c r="F26" s="160"/>
      <c r="G26" s="160"/>
      <c r="H26" s="160"/>
      <c r="I26" s="160"/>
      <c r="J26" s="160"/>
      <c r="K26" s="70">
        <v>6201000</v>
      </c>
      <c r="L26" s="46"/>
      <c r="M26" s="46"/>
      <c r="N26" s="46"/>
    </row>
    <row r="27" spans="1:14" ht="15.75" customHeight="1">
      <c r="A27" s="73" t="s">
        <v>1859</v>
      </c>
      <c r="B27" s="141" t="s">
        <v>1860</v>
      </c>
      <c r="C27" s="141" t="s">
        <v>125</v>
      </c>
      <c r="D27" s="149" t="s">
        <v>485</v>
      </c>
      <c r="E27" s="149"/>
      <c r="F27" s="149"/>
      <c r="G27" s="149" t="s">
        <v>485</v>
      </c>
      <c r="H27" s="149"/>
      <c r="I27" s="149"/>
      <c r="J27" s="141" t="s">
        <v>1861</v>
      </c>
      <c r="K27" s="296">
        <v>5450000</v>
      </c>
      <c r="L27" s="207"/>
      <c r="M27" s="298" t="s">
        <v>1862</v>
      </c>
      <c r="N27" s="207"/>
    </row>
    <row r="28" spans="1:14" ht="15.75" customHeight="1">
      <c r="A28" s="73" t="s">
        <v>1863</v>
      </c>
      <c r="B28" s="141" t="s">
        <v>1860</v>
      </c>
      <c r="C28" s="141" t="s">
        <v>125</v>
      </c>
      <c r="D28" s="149" t="s">
        <v>485</v>
      </c>
      <c r="E28" s="149"/>
      <c r="F28" s="149"/>
      <c r="G28" s="149" t="s">
        <v>485</v>
      </c>
      <c r="H28" s="149"/>
      <c r="I28" s="149"/>
      <c r="J28" s="141" t="s">
        <v>1861</v>
      </c>
      <c r="K28" s="296">
        <v>334000</v>
      </c>
      <c r="L28" s="46"/>
      <c r="M28" s="297" t="s">
        <v>1862</v>
      </c>
      <c r="N28" s="207"/>
    </row>
    <row r="29" spans="1:14" ht="15.75" customHeight="1">
      <c r="A29" s="73" t="s">
        <v>1864</v>
      </c>
      <c r="B29" s="141" t="s">
        <v>1860</v>
      </c>
      <c r="C29" s="141" t="s">
        <v>125</v>
      </c>
      <c r="D29" s="149" t="s">
        <v>485</v>
      </c>
      <c r="E29" s="149"/>
      <c r="F29" s="149"/>
      <c r="G29" s="149" t="s">
        <v>485</v>
      </c>
      <c r="H29" s="149"/>
      <c r="I29" s="149"/>
      <c r="J29" s="141" t="s">
        <v>1861</v>
      </c>
      <c r="K29" s="296">
        <v>197000</v>
      </c>
      <c r="L29" s="207"/>
      <c r="M29" s="298" t="s">
        <v>1862</v>
      </c>
      <c r="N29" s="46"/>
    </row>
    <row r="30" spans="1:14" ht="15.75" customHeight="1">
      <c r="A30" s="73" t="s">
        <v>1865</v>
      </c>
      <c r="B30" s="141" t="s">
        <v>1860</v>
      </c>
      <c r="C30" s="141" t="s">
        <v>125</v>
      </c>
      <c r="D30" s="149" t="s">
        <v>485</v>
      </c>
      <c r="E30" s="149"/>
      <c r="F30" s="149"/>
      <c r="G30" s="149" t="s">
        <v>485</v>
      </c>
      <c r="H30" s="149"/>
      <c r="I30" s="149"/>
      <c r="J30" s="141" t="s">
        <v>1861</v>
      </c>
      <c r="K30" s="296">
        <v>160000</v>
      </c>
      <c r="L30" s="207"/>
      <c r="M30" s="298" t="s">
        <v>1862</v>
      </c>
      <c r="N30" s="207"/>
    </row>
    <row r="31" spans="1:14" ht="15.75" customHeight="1">
      <c r="A31" s="73" t="s">
        <v>1866</v>
      </c>
      <c r="B31" s="141" t="s">
        <v>1860</v>
      </c>
      <c r="C31" s="141" t="s">
        <v>125</v>
      </c>
      <c r="D31" s="149" t="s">
        <v>485</v>
      </c>
      <c r="E31" s="149"/>
      <c r="F31" s="149"/>
      <c r="G31" s="149" t="s">
        <v>485</v>
      </c>
      <c r="H31" s="149"/>
      <c r="I31" s="149"/>
      <c r="J31" s="141" t="s">
        <v>1861</v>
      </c>
      <c r="K31" s="296">
        <v>60000</v>
      </c>
      <c r="L31" s="46"/>
      <c r="M31" s="297" t="s">
        <v>1862</v>
      </c>
      <c r="N31" s="46"/>
    </row>
    <row r="32" spans="1:14" ht="15.75" customHeight="1">
      <c r="A32" s="73"/>
      <c r="B32" s="149"/>
      <c r="C32" s="149"/>
      <c r="D32" s="149"/>
      <c r="E32" s="149"/>
      <c r="F32" s="149"/>
      <c r="G32" s="149"/>
      <c r="H32" s="149"/>
      <c r="I32" s="149"/>
      <c r="J32" s="141"/>
      <c r="K32" s="296"/>
      <c r="L32" s="207"/>
      <c r="M32" s="207"/>
      <c r="N32" s="46"/>
    </row>
    <row r="33" spans="1:14" ht="15.75" customHeight="1">
      <c r="A33" s="67" t="s">
        <v>1867</v>
      </c>
      <c r="B33" s="160"/>
      <c r="C33" s="160"/>
      <c r="D33" s="160"/>
      <c r="E33" s="160"/>
      <c r="F33" s="160"/>
      <c r="G33" s="160"/>
      <c r="H33" s="160"/>
      <c r="I33" s="160"/>
      <c r="J33" s="160"/>
      <c r="K33" s="70">
        <v>5941000</v>
      </c>
      <c r="L33" s="46"/>
      <c r="M33" s="46"/>
      <c r="N33" s="46"/>
    </row>
    <row r="34" spans="1:14" ht="15.75" customHeight="1">
      <c r="A34" s="73" t="s">
        <v>498</v>
      </c>
      <c r="B34" s="141" t="s">
        <v>1868</v>
      </c>
      <c r="C34" s="141" t="s">
        <v>1778</v>
      </c>
      <c r="D34" s="141" t="s">
        <v>485</v>
      </c>
      <c r="E34" s="141"/>
      <c r="F34" s="141"/>
      <c r="G34" s="141" t="s">
        <v>485</v>
      </c>
      <c r="H34" s="141">
        <v>700</v>
      </c>
      <c r="I34" s="720">
        <v>1530</v>
      </c>
      <c r="J34" s="141" t="s">
        <v>1869</v>
      </c>
      <c r="K34" s="296">
        <v>1774000</v>
      </c>
      <c r="L34" s="46"/>
      <c r="M34" s="297" t="s">
        <v>1870</v>
      </c>
      <c r="N34" s="46"/>
    </row>
    <row r="35" spans="1:14" ht="15.75" customHeight="1">
      <c r="A35" s="73" t="s">
        <v>1871</v>
      </c>
      <c r="B35" s="141" t="s">
        <v>1868</v>
      </c>
      <c r="C35" s="141" t="s">
        <v>156</v>
      </c>
      <c r="D35" s="141" t="s">
        <v>485</v>
      </c>
      <c r="E35" s="141"/>
      <c r="F35" s="141"/>
      <c r="G35" s="141" t="s">
        <v>485</v>
      </c>
      <c r="H35" s="141">
        <v>240</v>
      </c>
      <c r="I35" s="720">
        <v>1120</v>
      </c>
      <c r="J35" s="141" t="s">
        <v>1872</v>
      </c>
      <c r="K35" s="296">
        <v>1426000</v>
      </c>
      <c r="L35" s="46"/>
      <c r="M35" s="297" t="s">
        <v>1873</v>
      </c>
      <c r="N35" s="46"/>
    </row>
    <row r="36" spans="1:14" ht="15.75" customHeight="1">
      <c r="A36" s="73" t="s">
        <v>1874</v>
      </c>
      <c r="B36" s="141" t="s">
        <v>1875</v>
      </c>
      <c r="C36" s="141" t="s">
        <v>1876</v>
      </c>
      <c r="D36" s="141" t="s">
        <v>485</v>
      </c>
      <c r="E36" s="141"/>
      <c r="F36" s="141"/>
      <c r="G36" s="141" t="s">
        <v>485</v>
      </c>
      <c r="H36" s="720">
        <v>2450</v>
      </c>
      <c r="I36" s="720">
        <v>29950</v>
      </c>
      <c r="J36" s="141" t="s">
        <v>1877</v>
      </c>
      <c r="K36" s="296">
        <v>650000</v>
      </c>
      <c r="L36" s="46"/>
      <c r="M36" s="297" t="s">
        <v>1878</v>
      </c>
      <c r="N36" s="46"/>
    </row>
    <row r="37" spans="1:14" ht="15.75" customHeight="1">
      <c r="A37" s="73" t="s">
        <v>1879</v>
      </c>
      <c r="B37" s="141" t="s">
        <v>1868</v>
      </c>
      <c r="C37" s="141" t="s">
        <v>1778</v>
      </c>
      <c r="D37" s="141" t="s">
        <v>485</v>
      </c>
      <c r="E37" s="141"/>
      <c r="F37" s="141"/>
      <c r="G37" s="141" t="s">
        <v>485</v>
      </c>
      <c r="H37" s="141"/>
      <c r="I37" s="141"/>
      <c r="J37" s="141" t="s">
        <v>1880</v>
      </c>
      <c r="K37" s="296">
        <v>569000</v>
      </c>
      <c r="L37" s="46"/>
      <c r="M37" s="46" t="s">
        <v>1881</v>
      </c>
      <c r="N37" s="46"/>
    </row>
    <row r="38" spans="1:14" ht="15.75" customHeight="1">
      <c r="A38" s="73" t="s">
        <v>1882</v>
      </c>
      <c r="B38" s="141" t="s">
        <v>1883</v>
      </c>
      <c r="C38" s="141" t="s">
        <v>1884</v>
      </c>
      <c r="D38" s="141" t="s">
        <v>485</v>
      </c>
      <c r="E38" s="141"/>
      <c r="F38" s="141"/>
      <c r="G38" s="141" t="s">
        <v>485</v>
      </c>
      <c r="H38" s="141">
        <v>60</v>
      </c>
      <c r="I38" s="141">
        <v>180</v>
      </c>
      <c r="J38" s="141" t="s">
        <v>1885</v>
      </c>
      <c r="K38" s="296">
        <v>400000</v>
      </c>
      <c r="L38" s="46"/>
      <c r="M38" s="297" t="s">
        <v>1886</v>
      </c>
      <c r="N38" s="46"/>
    </row>
    <row r="39" spans="1:14" ht="15.75" customHeight="1">
      <c r="A39" s="73" t="s">
        <v>1887</v>
      </c>
      <c r="B39" s="141" t="s">
        <v>1888</v>
      </c>
      <c r="C39" s="141" t="s">
        <v>1127</v>
      </c>
      <c r="D39" s="141" t="s">
        <v>485</v>
      </c>
      <c r="E39" s="141"/>
      <c r="F39" s="141"/>
      <c r="G39" s="141" t="s">
        <v>485</v>
      </c>
      <c r="H39" s="141"/>
      <c r="I39" s="141"/>
      <c r="J39" s="141" t="s">
        <v>1889</v>
      </c>
      <c r="K39" s="296">
        <v>281000</v>
      </c>
      <c r="L39" s="46"/>
      <c r="M39" s="46"/>
      <c r="N39" s="46"/>
    </row>
    <row r="40" spans="1:14" ht="15.75" customHeight="1">
      <c r="A40" s="73" t="s">
        <v>1890</v>
      </c>
      <c r="B40" s="141" t="s">
        <v>1891</v>
      </c>
      <c r="C40" s="141" t="s">
        <v>1778</v>
      </c>
      <c r="D40" s="141" t="s">
        <v>485</v>
      </c>
      <c r="E40" s="141"/>
      <c r="F40" s="141"/>
      <c r="G40" s="141" t="s">
        <v>485</v>
      </c>
      <c r="H40" s="141">
        <v>200</v>
      </c>
      <c r="I40" s="720">
        <v>1440</v>
      </c>
      <c r="J40" s="141" t="s">
        <v>1818</v>
      </c>
      <c r="K40" s="296">
        <v>205000</v>
      </c>
      <c r="L40" s="46"/>
      <c r="M40" s="46"/>
      <c r="N40" s="46"/>
    </row>
    <row r="41" spans="1:14" ht="15.75" customHeight="1">
      <c r="A41" s="73" t="s">
        <v>1892</v>
      </c>
      <c r="B41" s="141" t="s">
        <v>1050</v>
      </c>
      <c r="C41" s="141" t="s">
        <v>1778</v>
      </c>
      <c r="D41" s="141" t="s">
        <v>485</v>
      </c>
      <c r="E41" s="141"/>
      <c r="F41" s="141"/>
      <c r="G41" s="141" t="s">
        <v>485</v>
      </c>
      <c r="H41" s="141"/>
      <c r="I41" s="141"/>
      <c r="J41" s="141" t="s">
        <v>1893</v>
      </c>
      <c r="K41" s="296">
        <v>128000</v>
      </c>
      <c r="L41" s="46"/>
      <c r="M41" s="297" t="s">
        <v>1894</v>
      </c>
      <c r="N41" s="46"/>
    </row>
    <row r="42" spans="1:14" ht="15.75" customHeight="1">
      <c r="A42" s="73" t="s">
        <v>1895</v>
      </c>
      <c r="B42" s="141" t="s">
        <v>1868</v>
      </c>
      <c r="C42" s="141" t="s">
        <v>1778</v>
      </c>
      <c r="D42" s="146">
        <v>4.0000000000000001E-3</v>
      </c>
      <c r="E42" s="141"/>
      <c r="F42" s="141"/>
      <c r="G42" s="141" t="s">
        <v>485</v>
      </c>
      <c r="H42" s="141"/>
      <c r="I42" s="141"/>
      <c r="J42" s="141" t="s">
        <v>1896</v>
      </c>
      <c r="K42" s="296">
        <v>123000</v>
      </c>
      <c r="L42" s="46"/>
      <c r="M42" s="297" t="s">
        <v>1897</v>
      </c>
      <c r="N42" s="46"/>
    </row>
    <row r="43" spans="1:14" ht="15.75" customHeight="1">
      <c r="A43" s="73" t="s">
        <v>1898</v>
      </c>
      <c r="B43" s="141"/>
      <c r="C43" s="141" t="s">
        <v>1547</v>
      </c>
      <c r="D43" s="141"/>
      <c r="E43" s="141"/>
      <c r="F43" s="141"/>
      <c r="G43" s="141" t="s">
        <v>485</v>
      </c>
      <c r="H43" s="141"/>
      <c r="I43" s="141"/>
      <c r="J43" s="141"/>
      <c r="K43" s="296">
        <v>115000</v>
      </c>
      <c r="L43" s="46"/>
      <c r="M43" s="46"/>
      <c r="N43" s="46"/>
    </row>
    <row r="44" spans="1:14" ht="15.75" customHeight="1">
      <c r="A44" s="73" t="s">
        <v>1899</v>
      </c>
      <c r="B44" s="141" t="s">
        <v>1900</v>
      </c>
      <c r="C44" s="141" t="s">
        <v>125</v>
      </c>
      <c r="D44" s="146">
        <v>2.5000000000000001E-2</v>
      </c>
      <c r="E44" s="141"/>
      <c r="F44" s="141"/>
      <c r="G44" s="141" t="s">
        <v>485</v>
      </c>
      <c r="H44" s="141"/>
      <c r="I44" s="141"/>
      <c r="J44" s="141" t="s">
        <v>1901</v>
      </c>
      <c r="K44" s="296">
        <v>87000</v>
      </c>
      <c r="L44" s="46"/>
      <c r="M44" s="46" t="s">
        <v>1902</v>
      </c>
      <c r="N44" s="46"/>
    </row>
    <row r="45" spans="1:14" ht="15.75" customHeight="1">
      <c r="A45" s="73" t="s">
        <v>1903</v>
      </c>
      <c r="B45" s="141"/>
      <c r="C45" s="141"/>
      <c r="D45" s="141"/>
      <c r="E45" s="141"/>
      <c r="F45" s="141"/>
      <c r="G45" s="141" t="s">
        <v>485</v>
      </c>
      <c r="H45" s="141"/>
      <c r="I45" s="141"/>
      <c r="J45" s="141"/>
      <c r="K45" s="296">
        <v>36000</v>
      </c>
      <c r="L45" s="46"/>
      <c r="M45" s="46"/>
      <c r="N45" s="46"/>
    </row>
    <row r="46" spans="1:14" ht="15.75" customHeight="1">
      <c r="A46" s="73" t="s">
        <v>1904</v>
      </c>
      <c r="B46" s="141" t="s">
        <v>1868</v>
      </c>
      <c r="C46" s="141" t="s">
        <v>1778</v>
      </c>
      <c r="D46" s="141" t="s">
        <v>485</v>
      </c>
      <c r="E46" s="141"/>
      <c r="F46" s="141"/>
      <c r="G46" s="141" t="s">
        <v>485</v>
      </c>
      <c r="H46" s="141">
        <v>230</v>
      </c>
      <c r="I46" s="720">
        <v>1120</v>
      </c>
      <c r="J46" s="141" t="s">
        <v>1905</v>
      </c>
      <c r="K46" s="296">
        <v>35000</v>
      </c>
      <c r="L46" s="46"/>
      <c r="M46" s="297" t="s">
        <v>1906</v>
      </c>
      <c r="N46" s="46"/>
    </row>
    <row r="47" spans="1:14" ht="15.75" customHeight="1">
      <c r="A47" s="73" t="s">
        <v>1907</v>
      </c>
      <c r="B47" s="141" t="s">
        <v>1868</v>
      </c>
      <c r="C47" s="141" t="s">
        <v>156</v>
      </c>
      <c r="D47" s="141" t="s">
        <v>485</v>
      </c>
      <c r="E47" s="141"/>
      <c r="F47" s="141"/>
      <c r="G47" s="141" t="s">
        <v>485</v>
      </c>
      <c r="H47" s="141">
        <v>28</v>
      </c>
      <c r="I47" s="141">
        <v>583.33000000000004</v>
      </c>
      <c r="J47" s="141" t="s">
        <v>1908</v>
      </c>
      <c r="K47" s="296">
        <v>30000</v>
      </c>
      <c r="L47" s="46"/>
      <c r="M47" s="46" t="s">
        <v>1909</v>
      </c>
      <c r="N47" s="46"/>
    </row>
    <row r="48" spans="1:14" ht="15.75" customHeight="1">
      <c r="A48" s="73" t="s">
        <v>370</v>
      </c>
      <c r="B48" s="141" t="s">
        <v>1910</v>
      </c>
      <c r="C48" s="141" t="s">
        <v>156</v>
      </c>
      <c r="D48" s="141" t="s">
        <v>485</v>
      </c>
      <c r="E48" s="141"/>
      <c r="F48" s="141"/>
      <c r="G48" s="141" t="s">
        <v>485</v>
      </c>
      <c r="H48" s="141"/>
      <c r="I48" s="141"/>
      <c r="J48" s="141" t="s">
        <v>1911</v>
      </c>
      <c r="K48" s="296">
        <v>30000</v>
      </c>
      <c r="L48" s="46"/>
      <c r="M48" s="297" t="s">
        <v>1912</v>
      </c>
      <c r="N48" s="46"/>
    </row>
    <row r="49" spans="1:14" ht="15.75" customHeight="1">
      <c r="A49" s="73" t="s">
        <v>1913</v>
      </c>
      <c r="B49" s="141" t="s">
        <v>1914</v>
      </c>
      <c r="C49" s="141" t="s">
        <v>125</v>
      </c>
      <c r="D49" s="141" t="s">
        <v>485</v>
      </c>
      <c r="E49" s="141"/>
      <c r="F49" s="141"/>
      <c r="G49" s="141" t="s">
        <v>485</v>
      </c>
      <c r="H49" s="141"/>
      <c r="I49" s="141"/>
      <c r="J49" s="141" t="s">
        <v>1915</v>
      </c>
      <c r="K49" s="296">
        <v>24000</v>
      </c>
      <c r="L49" s="46"/>
      <c r="M49" s="46"/>
      <c r="N49" s="46"/>
    </row>
    <row r="50" spans="1:14" ht="15.75" customHeight="1">
      <c r="A50" s="73" t="s">
        <v>1916</v>
      </c>
      <c r="B50" s="141" t="s">
        <v>1917</v>
      </c>
      <c r="C50" s="141" t="s">
        <v>1778</v>
      </c>
      <c r="D50" s="141" t="s">
        <v>485</v>
      </c>
      <c r="E50" s="141"/>
      <c r="F50" s="141"/>
      <c r="G50" s="141" t="s">
        <v>485</v>
      </c>
      <c r="H50" s="141">
        <v>157</v>
      </c>
      <c r="I50" s="720">
        <v>3177</v>
      </c>
      <c r="J50" s="141" t="s">
        <v>1918</v>
      </c>
      <c r="K50" s="296">
        <v>20000</v>
      </c>
      <c r="L50" s="46"/>
      <c r="M50" s="46"/>
      <c r="N50" s="46"/>
    </row>
    <row r="51" spans="1:14" ht="15.75" customHeight="1">
      <c r="A51" s="73" t="s">
        <v>229</v>
      </c>
      <c r="B51" s="141" t="s">
        <v>1919</v>
      </c>
      <c r="C51" s="141" t="s">
        <v>1124</v>
      </c>
      <c r="D51" s="141" t="s">
        <v>485</v>
      </c>
      <c r="E51" s="141"/>
      <c r="F51" s="141"/>
      <c r="G51" s="141" t="s">
        <v>485</v>
      </c>
      <c r="H51" s="141">
        <v>250</v>
      </c>
      <c r="I51" s="720">
        <v>2375</v>
      </c>
      <c r="J51" s="141" t="s">
        <v>1920</v>
      </c>
      <c r="K51" s="296">
        <v>5000</v>
      </c>
      <c r="L51" s="46"/>
      <c r="M51" s="46"/>
      <c r="N51" s="46"/>
    </row>
    <row r="52" spans="1:14" ht="15.75" customHeight="1">
      <c r="A52" s="73" t="s">
        <v>1921</v>
      </c>
      <c r="B52" s="141" t="s">
        <v>1922</v>
      </c>
      <c r="C52" s="141" t="s">
        <v>1778</v>
      </c>
      <c r="D52" s="141" t="s">
        <v>485</v>
      </c>
      <c r="E52" s="142">
        <v>0.05</v>
      </c>
      <c r="F52" s="142">
        <v>0.1</v>
      </c>
      <c r="G52" s="141" t="s">
        <v>485</v>
      </c>
      <c r="H52" s="141"/>
      <c r="I52" s="141"/>
      <c r="J52" s="141" t="s">
        <v>1923</v>
      </c>
      <c r="K52" s="296">
        <v>3000</v>
      </c>
      <c r="L52" s="46"/>
      <c r="M52" s="297" t="s">
        <v>1924</v>
      </c>
      <c r="N52" s="46"/>
    </row>
    <row r="53" spans="1:14" ht="15.75" customHeight="1">
      <c r="A53" s="73" t="s">
        <v>249</v>
      </c>
      <c r="B53" s="141" t="s">
        <v>1891</v>
      </c>
      <c r="C53" s="141" t="s">
        <v>1127</v>
      </c>
      <c r="D53" s="141" t="s">
        <v>485</v>
      </c>
      <c r="E53" s="141"/>
      <c r="F53" s="141"/>
      <c r="G53" s="141" t="s">
        <v>485</v>
      </c>
      <c r="H53" s="141"/>
      <c r="I53" s="141"/>
      <c r="J53" s="141" t="s">
        <v>1925</v>
      </c>
      <c r="K53" s="296" t="s">
        <v>485</v>
      </c>
      <c r="L53" s="46"/>
      <c r="M53" s="46"/>
      <c r="N53" s="46"/>
    </row>
    <row r="54" spans="1:14" ht="15.75" customHeight="1">
      <c r="A54" s="73" t="s">
        <v>1926</v>
      </c>
      <c r="B54" s="141" t="s">
        <v>1927</v>
      </c>
      <c r="C54" s="141" t="s">
        <v>1778</v>
      </c>
      <c r="D54" s="141" t="s">
        <v>485</v>
      </c>
      <c r="E54" s="141"/>
      <c r="F54" s="141"/>
      <c r="G54" s="141" t="s">
        <v>485</v>
      </c>
      <c r="H54" s="141">
        <v>240</v>
      </c>
      <c r="I54" s="141">
        <v>780</v>
      </c>
      <c r="J54" s="141" t="s">
        <v>1872</v>
      </c>
      <c r="K54" s="296" t="s">
        <v>485</v>
      </c>
      <c r="L54" s="46"/>
      <c r="M54" s="46" t="s">
        <v>1928</v>
      </c>
      <c r="N54" s="46"/>
    </row>
    <row r="55" spans="1:14" ht="15.75" customHeight="1">
      <c r="A55" s="73" t="s">
        <v>1929</v>
      </c>
      <c r="B55" s="141" t="s">
        <v>1930</v>
      </c>
      <c r="C55" s="141" t="s">
        <v>125</v>
      </c>
      <c r="D55" s="141" t="s">
        <v>485</v>
      </c>
      <c r="E55" s="141"/>
      <c r="F55" s="141"/>
      <c r="G55" s="141">
        <v>100</v>
      </c>
      <c r="H55" s="141"/>
      <c r="I55" s="141"/>
      <c r="J55" s="141" t="s">
        <v>1915</v>
      </c>
      <c r="K55" s="296" t="s">
        <v>485</v>
      </c>
      <c r="L55" s="46"/>
      <c r="M55" s="46"/>
      <c r="N55" s="46"/>
    </row>
    <row r="56" spans="1:14" ht="15.75" customHeight="1">
      <c r="A56" s="73"/>
      <c r="B56" s="141"/>
      <c r="C56" s="141"/>
      <c r="D56" s="141"/>
      <c r="E56" s="141"/>
      <c r="F56" s="141"/>
      <c r="G56" s="141"/>
      <c r="H56" s="141"/>
      <c r="I56" s="141"/>
      <c r="J56" s="141"/>
      <c r="K56" s="296"/>
      <c r="L56" s="46"/>
      <c r="M56" s="46"/>
      <c r="N56" s="46"/>
    </row>
    <row r="57" spans="1:14" ht="15.75" customHeight="1">
      <c r="A57" s="67" t="s">
        <v>1931</v>
      </c>
      <c r="B57" s="160"/>
      <c r="C57" s="160"/>
      <c r="D57" s="160"/>
      <c r="E57" s="160"/>
      <c r="F57" s="160"/>
      <c r="G57" s="160"/>
      <c r="H57" s="160"/>
      <c r="I57" s="160"/>
      <c r="J57" s="160"/>
      <c r="K57" s="70" t="s">
        <v>485</v>
      </c>
      <c r="L57" s="46"/>
      <c r="M57" s="46"/>
      <c r="N57" s="46"/>
    </row>
    <row r="58" spans="1:14" ht="15.75" customHeight="1">
      <c r="A58" s="73" t="s">
        <v>1806</v>
      </c>
      <c r="B58" s="141"/>
      <c r="C58" s="141"/>
      <c r="D58" s="141"/>
      <c r="E58" s="141"/>
      <c r="F58" s="141"/>
      <c r="G58" s="141"/>
      <c r="H58" s="141"/>
      <c r="I58" s="141"/>
      <c r="J58" s="141"/>
      <c r="K58" s="296"/>
      <c r="L58" s="207"/>
      <c r="M58" s="207"/>
      <c r="N58" s="207"/>
    </row>
    <row r="59" spans="1:14" ht="15.75" customHeight="1">
      <c r="A59" s="110"/>
      <c r="B59" s="141"/>
      <c r="C59" s="141"/>
      <c r="D59" s="141"/>
      <c r="E59" s="141"/>
      <c r="F59" s="141"/>
      <c r="G59" s="141"/>
      <c r="H59" s="141"/>
      <c r="I59" s="141"/>
      <c r="J59" s="141"/>
      <c r="K59" s="296"/>
      <c r="L59" s="207"/>
      <c r="M59" s="207"/>
      <c r="N59" s="207"/>
    </row>
    <row r="60" spans="1:14" ht="15.75" customHeight="1">
      <c r="A60" s="67" t="s">
        <v>1932</v>
      </c>
      <c r="B60" s="160"/>
      <c r="C60" s="160"/>
      <c r="D60" s="160"/>
      <c r="E60" s="160"/>
      <c r="F60" s="160"/>
      <c r="G60" s="160"/>
      <c r="H60" s="160"/>
      <c r="I60" s="160"/>
      <c r="J60" s="160"/>
      <c r="K60" s="70">
        <v>2401000</v>
      </c>
      <c r="L60" s="46"/>
      <c r="M60" s="46"/>
      <c r="N60" s="46"/>
    </row>
    <row r="61" spans="1:14" ht="15.75" customHeight="1">
      <c r="A61" s="73" t="s">
        <v>1933</v>
      </c>
      <c r="B61" s="141" t="s">
        <v>1934</v>
      </c>
      <c r="C61" s="141" t="s">
        <v>1935</v>
      </c>
      <c r="D61" s="141"/>
      <c r="E61" s="141"/>
      <c r="F61" s="141"/>
      <c r="G61" s="141"/>
      <c r="H61" s="141"/>
      <c r="I61" s="141"/>
      <c r="J61" s="141" t="s">
        <v>1936</v>
      </c>
      <c r="K61" s="296">
        <v>1523000</v>
      </c>
      <c r="L61" s="46"/>
      <c r="M61" s="46"/>
      <c r="N61" s="207"/>
    </row>
    <row r="62" spans="1:14" ht="15.75" customHeight="1">
      <c r="A62" s="73" t="s">
        <v>1937</v>
      </c>
      <c r="B62" s="141" t="s">
        <v>1094</v>
      </c>
      <c r="C62" s="141" t="s">
        <v>1935</v>
      </c>
      <c r="D62" s="141"/>
      <c r="E62" s="141"/>
      <c r="F62" s="141"/>
      <c r="G62" s="141"/>
      <c r="H62" s="141"/>
      <c r="I62" s="141"/>
      <c r="J62" s="141" t="s">
        <v>1938</v>
      </c>
      <c r="K62" s="296">
        <v>878000</v>
      </c>
      <c r="L62" s="207"/>
      <c r="M62" s="207"/>
      <c r="N62" s="207"/>
    </row>
    <row r="63" spans="1:14" ht="15.75" customHeight="1">
      <c r="A63" s="73" t="s">
        <v>1939</v>
      </c>
      <c r="B63" s="141" t="s">
        <v>1094</v>
      </c>
      <c r="C63" s="141" t="s">
        <v>1935</v>
      </c>
      <c r="D63" s="141"/>
      <c r="E63" s="141"/>
      <c r="F63" s="141"/>
      <c r="G63" s="141"/>
      <c r="H63" s="141"/>
      <c r="I63" s="141"/>
      <c r="J63" s="141" t="s">
        <v>1940</v>
      </c>
      <c r="K63" s="296" t="s">
        <v>485</v>
      </c>
      <c r="L63" s="46"/>
      <c r="M63" s="46"/>
      <c r="N63" s="46"/>
    </row>
    <row r="64" spans="1:14" ht="15.75" customHeight="1">
      <c r="A64" s="73" t="s">
        <v>1941</v>
      </c>
      <c r="B64" s="141" t="s">
        <v>1094</v>
      </c>
      <c r="C64" s="141" t="s">
        <v>1935</v>
      </c>
      <c r="D64" s="141"/>
      <c r="E64" s="141"/>
      <c r="F64" s="141"/>
      <c r="G64" s="141"/>
      <c r="H64" s="141"/>
      <c r="I64" s="141"/>
      <c r="J64" s="141" t="s">
        <v>1936</v>
      </c>
      <c r="K64" s="296" t="s">
        <v>485</v>
      </c>
      <c r="L64" s="207"/>
      <c r="M64" s="207"/>
      <c r="N64" s="46"/>
    </row>
    <row r="65" spans="1:14" ht="15.75" customHeight="1">
      <c r="A65" s="73" t="s">
        <v>1942</v>
      </c>
      <c r="B65" s="141" t="s">
        <v>1094</v>
      </c>
      <c r="C65" s="141" t="s">
        <v>1935</v>
      </c>
      <c r="D65" s="141"/>
      <c r="E65" s="141"/>
      <c r="F65" s="141"/>
      <c r="G65" s="141"/>
      <c r="H65" s="141"/>
      <c r="I65" s="141"/>
      <c r="J65" s="141" t="s">
        <v>1936</v>
      </c>
      <c r="K65" s="296" t="s">
        <v>485</v>
      </c>
      <c r="L65" s="46"/>
      <c r="M65" s="46"/>
      <c r="N65" s="46"/>
    </row>
    <row r="66" spans="1:14" ht="15.75" customHeight="1">
      <c r="A66" s="110"/>
      <c r="B66" s="141"/>
      <c r="C66" s="141"/>
      <c r="D66" s="141"/>
      <c r="E66" s="141"/>
      <c r="F66" s="141"/>
      <c r="G66" s="141"/>
      <c r="H66" s="141"/>
      <c r="I66" s="141"/>
      <c r="J66" s="141"/>
      <c r="K66" s="296"/>
      <c r="L66" s="46"/>
      <c r="M66" s="46"/>
      <c r="N66" s="46"/>
    </row>
    <row r="67" spans="1:14" ht="15.75" customHeight="1">
      <c r="A67" s="67" t="s">
        <v>1943</v>
      </c>
      <c r="B67" s="160"/>
      <c r="C67" s="160"/>
      <c r="D67" s="160"/>
      <c r="E67" s="160"/>
      <c r="F67" s="160"/>
      <c r="G67" s="160"/>
      <c r="H67" s="160"/>
      <c r="I67" s="160"/>
      <c r="J67" s="160"/>
      <c r="K67" s="70" t="s">
        <v>485</v>
      </c>
      <c r="L67" s="46"/>
      <c r="M67" s="46"/>
      <c r="N67" s="46"/>
    </row>
    <row r="68" spans="1:14" ht="15.75" customHeight="1">
      <c r="A68" s="73" t="s">
        <v>1806</v>
      </c>
      <c r="B68" s="149"/>
      <c r="C68" s="149"/>
      <c r="D68" s="149"/>
      <c r="E68" s="149"/>
      <c r="F68" s="149"/>
      <c r="G68" s="149"/>
      <c r="H68" s="149"/>
      <c r="I68" s="149"/>
      <c r="J68" s="149"/>
      <c r="K68" s="296"/>
      <c r="L68" s="207"/>
      <c r="M68" s="207"/>
      <c r="N68" s="207"/>
    </row>
    <row r="69" spans="1:14" ht="15.75" customHeight="1">
      <c r="A69" s="73"/>
      <c r="B69" s="149"/>
      <c r="C69" s="149"/>
      <c r="D69" s="149"/>
      <c r="E69" s="149"/>
      <c r="F69" s="149"/>
      <c r="G69" s="149"/>
      <c r="H69" s="149"/>
      <c r="I69" s="149"/>
      <c r="J69" s="149"/>
      <c r="K69" s="296"/>
      <c r="L69" s="207"/>
      <c r="M69" s="207"/>
      <c r="N69" s="207"/>
    </row>
    <row r="70" spans="1:14" ht="15.75" customHeight="1">
      <c r="A70" s="67" t="s">
        <v>1944</v>
      </c>
      <c r="B70" s="160"/>
      <c r="C70" s="160"/>
      <c r="D70" s="160"/>
      <c r="E70" s="160"/>
      <c r="F70" s="160"/>
      <c r="G70" s="160"/>
      <c r="H70" s="160"/>
      <c r="I70" s="160"/>
      <c r="J70" s="160"/>
      <c r="K70" s="70">
        <v>2017000</v>
      </c>
      <c r="L70" s="46"/>
      <c r="M70" s="46"/>
      <c r="N70" s="46"/>
    </row>
    <row r="71" spans="1:14" ht="15.75" customHeight="1">
      <c r="A71" s="73" t="s">
        <v>1945</v>
      </c>
      <c r="B71" s="149"/>
      <c r="C71" s="141" t="s">
        <v>1935</v>
      </c>
      <c r="D71" s="149"/>
      <c r="E71" s="149"/>
      <c r="F71" s="149"/>
      <c r="G71" s="149"/>
      <c r="H71" s="149"/>
      <c r="I71" s="149"/>
      <c r="J71" s="149"/>
      <c r="K71" s="296">
        <v>1017000</v>
      </c>
      <c r="L71" s="207"/>
      <c r="M71" s="207"/>
      <c r="N71" s="207"/>
    </row>
    <row r="72" spans="1:14" ht="15.75" customHeight="1">
      <c r="A72" s="73" t="s">
        <v>1946</v>
      </c>
      <c r="B72" s="141" t="s">
        <v>1947</v>
      </c>
      <c r="C72" s="141" t="s">
        <v>1935</v>
      </c>
      <c r="D72" s="149"/>
      <c r="E72" s="149"/>
      <c r="F72" s="149"/>
      <c r="G72" s="149"/>
      <c r="H72" s="149"/>
      <c r="I72" s="149"/>
      <c r="J72" s="149"/>
      <c r="K72" s="296">
        <v>1000000</v>
      </c>
      <c r="L72" s="207"/>
      <c r="M72" s="207"/>
      <c r="N72" s="207"/>
    </row>
    <row r="73" spans="1:14" ht="15.75" customHeight="1">
      <c r="A73" s="110"/>
      <c r="B73" s="141"/>
      <c r="C73" s="141"/>
      <c r="D73" s="141"/>
      <c r="E73" s="141"/>
      <c r="F73" s="141"/>
      <c r="G73" s="141"/>
      <c r="H73" s="141"/>
      <c r="I73" s="141"/>
      <c r="J73" s="141"/>
      <c r="K73" s="296"/>
      <c r="L73" s="46"/>
      <c r="M73" s="46"/>
      <c r="N73" s="46"/>
    </row>
    <row r="74" spans="1:14" ht="15.75" customHeight="1">
      <c r="A74" s="100" t="s">
        <v>1948</v>
      </c>
      <c r="B74" s="103"/>
      <c r="C74" s="103"/>
      <c r="D74" s="103"/>
      <c r="E74" s="103"/>
      <c r="F74" s="103"/>
      <c r="G74" s="401"/>
      <c r="H74" s="401"/>
      <c r="I74" s="401"/>
      <c r="J74" s="103"/>
      <c r="K74" s="104">
        <v>123304000</v>
      </c>
      <c r="L74" s="46"/>
      <c r="M74" s="116" t="s">
        <v>2458</v>
      </c>
      <c r="N74" s="116" t="s">
        <v>2458</v>
      </c>
    </row>
    <row r="75" spans="1:14" ht="15.75" customHeight="1">
      <c r="A75" s="51"/>
      <c r="B75" s="368"/>
      <c r="C75" s="368"/>
      <c r="D75" s="368"/>
      <c r="E75" s="368"/>
      <c r="F75" s="368"/>
      <c r="G75" s="368"/>
      <c r="H75" s="368"/>
      <c r="I75" s="368"/>
      <c r="J75" s="368"/>
      <c r="K75" s="136"/>
      <c r="L75" s="46"/>
      <c r="M75" s="46"/>
      <c r="N75" s="46"/>
    </row>
    <row r="76" spans="1:14" ht="15.75" customHeight="1">
      <c r="A76" s="133" t="s">
        <v>100</v>
      </c>
      <c r="B76" s="154"/>
      <c r="C76" s="154"/>
      <c r="D76" s="154"/>
      <c r="E76" s="154"/>
      <c r="F76" s="154"/>
      <c r="G76" s="154"/>
      <c r="H76" s="154"/>
      <c r="I76" s="154"/>
      <c r="J76" s="154"/>
      <c r="K76" s="132"/>
      <c r="L76" s="46"/>
      <c r="M76" s="46"/>
      <c r="N76" s="46"/>
    </row>
    <row r="77" spans="1:14" ht="15.75" customHeight="1">
      <c r="A77" s="57" t="s">
        <v>173</v>
      </c>
      <c r="B77" s="368"/>
      <c r="C77" s="368"/>
      <c r="D77" s="368"/>
      <c r="E77" s="368"/>
      <c r="F77" s="368"/>
      <c r="G77" s="368"/>
      <c r="H77" s="368"/>
      <c r="I77" s="368"/>
      <c r="J77" s="368"/>
      <c r="K77" s="135" t="s">
        <v>101</v>
      </c>
      <c r="L77" s="46"/>
      <c r="M77" s="46"/>
      <c r="N77" s="46"/>
    </row>
    <row r="78" spans="1:14" ht="15.75" customHeight="1">
      <c r="A78" s="444" t="s">
        <v>2506</v>
      </c>
      <c r="B78" s="368"/>
      <c r="C78" s="368"/>
      <c r="D78" s="368"/>
      <c r="E78" s="368"/>
      <c r="F78" s="368"/>
      <c r="G78" s="368"/>
      <c r="H78" s="368"/>
      <c r="I78" s="368"/>
      <c r="J78" s="368"/>
      <c r="K78" s="136"/>
      <c r="L78" s="46"/>
      <c r="M78" s="46"/>
      <c r="N78" s="46"/>
    </row>
    <row r="79" spans="1:14" ht="15.75" customHeight="1">
      <c r="A79" s="128"/>
      <c r="B79" s="368"/>
      <c r="C79" s="368"/>
      <c r="D79" s="368"/>
      <c r="E79" s="368"/>
      <c r="F79" s="368"/>
      <c r="G79" s="368"/>
      <c r="H79" s="368"/>
      <c r="I79" s="368"/>
      <c r="J79" s="368"/>
      <c r="K79" s="136"/>
      <c r="L79" s="46"/>
      <c r="M79" s="46"/>
      <c r="N79" s="46"/>
    </row>
    <row r="80" spans="1:14" ht="15.75" customHeight="1">
      <c r="A80" s="299" t="s">
        <v>1949</v>
      </c>
      <c r="B80" s="154"/>
      <c r="C80" s="154"/>
      <c r="D80" s="154"/>
      <c r="E80" s="154"/>
      <c r="F80" s="154"/>
      <c r="G80" s="154"/>
      <c r="H80" s="154"/>
      <c r="I80" s="154"/>
      <c r="J80" s="154"/>
      <c r="K80" s="132"/>
      <c r="L80" s="46"/>
      <c r="M80" s="46"/>
      <c r="N80" s="46"/>
    </row>
    <row r="81" spans="1:14" ht="15.75" customHeight="1">
      <c r="A81" s="204">
        <v>-1</v>
      </c>
      <c r="B81" s="61" t="s">
        <v>103</v>
      </c>
      <c r="C81" s="61" t="s">
        <v>104</v>
      </c>
      <c r="D81" s="61"/>
      <c r="E81" s="61" t="s">
        <v>105</v>
      </c>
      <c r="F81" s="61"/>
      <c r="G81" s="61" t="s">
        <v>106</v>
      </c>
      <c r="H81" s="926" t="s">
        <v>107</v>
      </c>
      <c r="I81" s="910"/>
      <c r="J81" s="61" t="s">
        <v>108</v>
      </c>
      <c r="K81" s="205" t="s">
        <v>109</v>
      </c>
      <c r="L81" s="46"/>
      <c r="M81" s="46"/>
      <c r="N81" s="46"/>
    </row>
    <row r="82" spans="1:14" ht="15.75" customHeight="1">
      <c r="A82" s="1041" t="s">
        <v>110</v>
      </c>
      <c r="B82" s="1042" t="s">
        <v>111</v>
      </c>
      <c r="C82" s="1042" t="s">
        <v>112</v>
      </c>
      <c r="D82" s="1042" t="s">
        <v>113</v>
      </c>
      <c r="E82" s="1044" t="s">
        <v>114</v>
      </c>
      <c r="F82" s="921"/>
      <c r="G82" s="1042" t="s">
        <v>115</v>
      </c>
      <c r="H82" s="1044" t="s">
        <v>116</v>
      </c>
      <c r="I82" s="921"/>
      <c r="J82" s="1042" t="s">
        <v>117</v>
      </c>
      <c r="K82" s="1045" t="s">
        <v>118</v>
      </c>
      <c r="L82" s="46"/>
      <c r="M82" s="1043" t="s">
        <v>1804</v>
      </c>
      <c r="N82" s="46"/>
    </row>
    <row r="83" spans="1:14" ht="15.75" customHeight="1">
      <c r="A83" s="908"/>
      <c r="B83" s="919"/>
      <c r="C83" s="919"/>
      <c r="D83" s="919"/>
      <c r="E83" s="471" t="s">
        <v>119</v>
      </c>
      <c r="F83" s="471" t="s">
        <v>120</v>
      </c>
      <c r="G83" s="919"/>
      <c r="H83" s="471" t="s">
        <v>119</v>
      </c>
      <c r="I83" s="471" t="s">
        <v>120</v>
      </c>
      <c r="J83" s="919"/>
      <c r="K83" s="908"/>
      <c r="L83" s="46"/>
      <c r="M83" s="897"/>
      <c r="N83" s="46"/>
    </row>
    <row r="84" spans="1:14" ht="15.75" customHeight="1">
      <c r="A84" s="67" t="s">
        <v>1805</v>
      </c>
      <c r="B84" s="160"/>
      <c r="C84" s="160"/>
      <c r="D84" s="160"/>
      <c r="E84" s="160"/>
      <c r="F84" s="160"/>
      <c r="G84" s="160"/>
      <c r="H84" s="160"/>
      <c r="I84" s="160"/>
      <c r="J84" s="160"/>
      <c r="K84" s="70" t="s">
        <v>485</v>
      </c>
      <c r="L84" s="46"/>
      <c r="M84" s="46"/>
      <c r="N84" s="46"/>
    </row>
    <row r="85" spans="1:14" ht="15.75" customHeight="1">
      <c r="A85" s="73" t="s">
        <v>1806</v>
      </c>
      <c r="B85" s="141"/>
      <c r="C85" s="141"/>
      <c r="D85" s="141"/>
      <c r="E85" s="141"/>
      <c r="F85" s="141"/>
      <c r="G85" s="141"/>
      <c r="H85" s="141"/>
      <c r="I85" s="141"/>
      <c r="J85" s="141"/>
      <c r="K85" s="296"/>
      <c r="L85" s="46"/>
      <c r="M85" s="46"/>
      <c r="N85" s="46"/>
    </row>
    <row r="86" spans="1:14" ht="15.75" customHeight="1">
      <c r="A86" s="67" t="s">
        <v>1807</v>
      </c>
      <c r="B86" s="160"/>
      <c r="C86" s="160"/>
      <c r="D86" s="160"/>
      <c r="E86" s="160"/>
      <c r="F86" s="160"/>
      <c r="G86" s="160"/>
      <c r="H86" s="160"/>
      <c r="I86" s="160"/>
      <c r="J86" s="160"/>
      <c r="K86" s="70" t="s">
        <v>485</v>
      </c>
      <c r="L86" s="46"/>
      <c r="M86" s="46"/>
      <c r="N86" s="46"/>
    </row>
    <row r="87" spans="1:14" ht="15.75" customHeight="1">
      <c r="A87" s="73" t="s">
        <v>1806</v>
      </c>
      <c r="B87" s="141"/>
      <c r="C87" s="141"/>
      <c r="D87" s="141"/>
      <c r="E87" s="141"/>
      <c r="F87" s="141"/>
      <c r="G87" s="141"/>
      <c r="H87" s="141"/>
      <c r="I87" s="141"/>
      <c r="J87" s="141"/>
      <c r="K87" s="296"/>
      <c r="L87" s="46"/>
      <c r="M87" s="46"/>
      <c r="N87" s="46"/>
    </row>
    <row r="88" spans="1:14" ht="15.75" customHeight="1">
      <c r="A88" s="67" t="s">
        <v>1858</v>
      </c>
      <c r="B88" s="160"/>
      <c r="C88" s="160"/>
      <c r="D88" s="160"/>
      <c r="E88" s="160"/>
      <c r="F88" s="160"/>
      <c r="G88" s="160"/>
      <c r="H88" s="160"/>
      <c r="I88" s="160"/>
      <c r="J88" s="160"/>
      <c r="K88" s="70">
        <v>300000</v>
      </c>
      <c r="L88" s="46"/>
      <c r="M88" s="46"/>
      <c r="N88" s="46"/>
    </row>
    <row r="89" spans="1:14" ht="15.75" customHeight="1">
      <c r="A89" s="73" t="s">
        <v>1806</v>
      </c>
      <c r="B89" s="149"/>
      <c r="C89" s="149"/>
      <c r="D89" s="149"/>
      <c r="E89" s="149"/>
      <c r="F89" s="149"/>
      <c r="G89" s="149"/>
      <c r="H89" s="149"/>
      <c r="I89" s="149"/>
      <c r="J89" s="141"/>
      <c r="K89" s="296"/>
      <c r="L89" s="207"/>
      <c r="M89" s="207"/>
      <c r="N89" s="46"/>
    </row>
    <row r="90" spans="1:14" ht="15.75" customHeight="1">
      <c r="A90" s="73"/>
      <c r="B90" s="149"/>
      <c r="C90" s="149"/>
      <c r="D90" s="149"/>
      <c r="E90" s="149"/>
      <c r="F90" s="149"/>
      <c r="G90" s="149"/>
      <c r="H90" s="149"/>
      <c r="I90" s="149"/>
      <c r="J90" s="141"/>
      <c r="K90" s="296">
        <v>2500000</v>
      </c>
      <c r="L90" s="207"/>
      <c r="M90" s="207"/>
      <c r="N90" s="46"/>
    </row>
    <row r="91" spans="1:14" ht="15.75" customHeight="1">
      <c r="A91" s="67" t="s">
        <v>1867</v>
      </c>
      <c r="B91" s="160"/>
      <c r="C91" s="160"/>
      <c r="D91" s="160"/>
      <c r="E91" s="160"/>
      <c r="F91" s="160"/>
      <c r="G91" s="160"/>
      <c r="H91" s="160"/>
      <c r="I91" s="160"/>
      <c r="J91" s="160"/>
      <c r="K91" s="70">
        <v>2500000</v>
      </c>
      <c r="L91" s="46"/>
      <c r="M91" s="46"/>
      <c r="N91" s="46"/>
    </row>
    <row r="92" spans="1:14" ht="15.75" customHeight="1">
      <c r="A92" s="73" t="s">
        <v>1950</v>
      </c>
      <c r="B92" s="141" t="s">
        <v>1951</v>
      </c>
      <c r="C92" s="141" t="s">
        <v>125</v>
      </c>
      <c r="D92" s="146">
        <v>1.8E-3</v>
      </c>
      <c r="E92" s="141"/>
      <c r="F92" s="141"/>
      <c r="G92" s="141"/>
      <c r="H92" s="141"/>
      <c r="I92" s="141"/>
      <c r="J92" s="141" t="s">
        <v>1952</v>
      </c>
      <c r="K92" s="296"/>
      <c r="L92" s="46"/>
      <c r="M92" s="46"/>
      <c r="N92" s="46"/>
    </row>
    <row r="93" spans="1:14" ht="15.75" customHeight="1">
      <c r="A93" s="73" t="s">
        <v>1953</v>
      </c>
      <c r="B93" s="141" t="s">
        <v>1954</v>
      </c>
      <c r="C93" s="141" t="s">
        <v>125</v>
      </c>
      <c r="D93" s="146">
        <v>1E-3</v>
      </c>
      <c r="E93" s="141"/>
      <c r="F93" s="141"/>
      <c r="G93" s="141"/>
      <c r="H93" s="141"/>
      <c r="I93" s="141"/>
      <c r="J93" s="141" t="s">
        <v>1952</v>
      </c>
      <c r="K93" s="296" t="s">
        <v>485</v>
      </c>
      <c r="L93" s="46"/>
      <c r="M93" s="46"/>
      <c r="N93" s="46"/>
    </row>
    <row r="94" spans="1:14" ht="15.75" customHeight="1">
      <c r="A94" s="110"/>
      <c r="B94" s="141"/>
      <c r="C94" s="141"/>
      <c r="D94" s="141"/>
      <c r="E94" s="141"/>
      <c r="F94" s="141"/>
      <c r="G94" s="141"/>
      <c r="H94" s="141"/>
      <c r="I94" s="141"/>
      <c r="J94" s="141"/>
      <c r="K94" s="296"/>
      <c r="L94" s="46"/>
      <c r="M94" s="46"/>
      <c r="N94" s="46"/>
    </row>
    <row r="95" spans="1:14" ht="15.75" customHeight="1">
      <c r="A95" s="67" t="s">
        <v>1931</v>
      </c>
      <c r="B95" s="160"/>
      <c r="C95" s="160"/>
      <c r="D95" s="160"/>
      <c r="E95" s="160"/>
      <c r="F95" s="160"/>
      <c r="G95" s="160"/>
      <c r="H95" s="160"/>
      <c r="I95" s="160"/>
      <c r="J95" s="160"/>
      <c r="K95" s="70"/>
      <c r="L95" s="46"/>
      <c r="M95" s="46"/>
      <c r="N95" s="46"/>
    </row>
    <row r="96" spans="1:14" ht="15.75" customHeight="1">
      <c r="A96" s="73" t="s">
        <v>1955</v>
      </c>
      <c r="B96" s="141" t="s">
        <v>1956</v>
      </c>
      <c r="C96" s="141" t="s">
        <v>1957</v>
      </c>
      <c r="D96" s="141"/>
      <c r="E96" s="141"/>
      <c r="F96" s="141"/>
      <c r="G96" s="141"/>
      <c r="H96" s="141"/>
      <c r="I96" s="141"/>
      <c r="J96" s="141" t="s">
        <v>1958</v>
      </c>
      <c r="K96" s="296" t="s">
        <v>485</v>
      </c>
      <c r="L96" s="207"/>
      <c r="M96" s="207"/>
      <c r="N96" s="207"/>
    </row>
    <row r="97" spans="1:26" ht="15.75" customHeight="1">
      <c r="A97" s="110"/>
      <c r="B97" s="141"/>
      <c r="C97" s="141"/>
      <c r="D97" s="141"/>
      <c r="E97" s="141"/>
      <c r="F97" s="141"/>
      <c r="G97" s="141"/>
      <c r="H97" s="141"/>
      <c r="I97" s="141"/>
      <c r="J97" s="141"/>
      <c r="K97" s="296"/>
      <c r="L97" s="46"/>
      <c r="M97" s="46"/>
      <c r="N97" s="46"/>
    </row>
    <row r="98" spans="1:26" ht="15.75" customHeight="1">
      <c r="A98" s="67" t="s">
        <v>1932</v>
      </c>
      <c r="B98" s="160"/>
      <c r="C98" s="160"/>
      <c r="D98" s="160"/>
      <c r="E98" s="160"/>
      <c r="F98" s="160"/>
      <c r="G98" s="160"/>
      <c r="H98" s="160"/>
      <c r="I98" s="160"/>
      <c r="J98" s="160"/>
      <c r="K98" s="70"/>
      <c r="L98" s="46"/>
      <c r="M98" s="46"/>
      <c r="N98" s="46"/>
    </row>
    <row r="99" spans="1:26" ht="15.75" customHeight="1">
      <c r="A99" s="73" t="s">
        <v>1806</v>
      </c>
      <c r="B99" s="141"/>
      <c r="C99" s="141"/>
      <c r="D99" s="141"/>
      <c r="E99" s="141"/>
      <c r="F99" s="141"/>
      <c r="G99" s="141"/>
      <c r="H99" s="141"/>
      <c r="I99" s="141"/>
      <c r="J99" s="141"/>
      <c r="K99" s="296">
        <v>57130000</v>
      </c>
      <c r="L99" s="46"/>
      <c r="M99" s="46"/>
      <c r="N99" s="46"/>
    </row>
    <row r="100" spans="1:26" ht="15.75" customHeight="1">
      <c r="A100" s="110"/>
      <c r="B100" s="141"/>
      <c r="C100" s="141"/>
      <c r="D100" s="141"/>
      <c r="E100" s="141"/>
      <c r="F100" s="141"/>
      <c r="G100" s="141"/>
      <c r="H100" s="141"/>
      <c r="I100" s="141"/>
      <c r="J100" s="141"/>
      <c r="K100" s="296">
        <v>33000000</v>
      </c>
      <c r="L100" s="46"/>
      <c r="M100" s="46"/>
      <c r="N100" s="46"/>
    </row>
    <row r="101" spans="1:26" ht="15.75" customHeight="1">
      <c r="A101" s="67" t="s">
        <v>1943</v>
      </c>
      <c r="B101" s="160"/>
      <c r="C101" s="160"/>
      <c r="D101" s="160"/>
      <c r="E101" s="160"/>
      <c r="F101" s="160"/>
      <c r="G101" s="160"/>
      <c r="H101" s="160"/>
      <c r="I101" s="160"/>
      <c r="J101" s="160"/>
      <c r="K101" s="70">
        <v>17250000</v>
      </c>
      <c r="L101" s="46"/>
      <c r="M101" s="46"/>
      <c r="N101" s="46"/>
    </row>
    <row r="102" spans="1:26" ht="15.75" customHeight="1">
      <c r="A102" s="73" t="s">
        <v>1806</v>
      </c>
      <c r="B102" s="149"/>
      <c r="C102" s="149"/>
      <c r="D102" s="149"/>
      <c r="E102" s="149"/>
      <c r="F102" s="149"/>
      <c r="G102" s="149"/>
      <c r="H102" s="149"/>
      <c r="I102" s="149"/>
      <c r="J102" s="149"/>
      <c r="K102" s="296">
        <v>6860000</v>
      </c>
      <c r="L102" s="207"/>
      <c r="M102" s="207"/>
      <c r="N102" s="207"/>
    </row>
    <row r="103" spans="1:26" ht="15.75" customHeight="1">
      <c r="A103" s="73"/>
      <c r="B103" s="149"/>
      <c r="C103" s="149"/>
      <c r="D103" s="149"/>
      <c r="E103" s="149"/>
      <c r="F103" s="149"/>
      <c r="G103" s="149"/>
      <c r="H103" s="149"/>
      <c r="I103" s="149"/>
      <c r="J103" s="149"/>
      <c r="K103" s="296">
        <v>20000</v>
      </c>
      <c r="L103" s="46"/>
      <c r="M103" s="46"/>
      <c r="N103" s="46"/>
    </row>
    <row r="104" spans="1:26" ht="15.75" customHeight="1">
      <c r="A104" s="67" t="s">
        <v>1944</v>
      </c>
      <c r="B104" s="160"/>
      <c r="C104" s="160"/>
      <c r="D104" s="160"/>
      <c r="E104" s="160"/>
      <c r="F104" s="160"/>
      <c r="G104" s="160"/>
      <c r="H104" s="160"/>
      <c r="I104" s="160"/>
      <c r="J104" s="160"/>
      <c r="K104" s="70">
        <v>60280000</v>
      </c>
      <c r="L104" s="46"/>
      <c r="M104" s="46"/>
      <c r="N104" s="46"/>
    </row>
    <row r="105" spans="1:26" ht="15.75" customHeight="1">
      <c r="A105" s="73" t="s">
        <v>1959</v>
      </c>
      <c r="B105" s="141" t="s">
        <v>1960</v>
      </c>
      <c r="C105" s="141" t="s">
        <v>125</v>
      </c>
      <c r="D105" s="142">
        <v>0.32</v>
      </c>
      <c r="E105" s="149"/>
      <c r="F105" s="149"/>
      <c r="G105" s="149"/>
      <c r="H105" s="149"/>
      <c r="I105" s="149"/>
      <c r="J105" s="141" t="s">
        <v>1961</v>
      </c>
      <c r="K105" s="148">
        <v>33000000</v>
      </c>
      <c r="L105" s="207"/>
      <c r="M105" s="207" t="s">
        <v>1962</v>
      </c>
      <c r="N105" s="207"/>
    </row>
    <row r="106" spans="1:26" ht="15.75" customHeight="1">
      <c r="A106" s="73" t="s">
        <v>476</v>
      </c>
      <c r="B106" s="141" t="s">
        <v>1963</v>
      </c>
      <c r="C106" s="141" t="s">
        <v>125</v>
      </c>
      <c r="D106" s="141"/>
      <c r="E106" s="149"/>
      <c r="F106" s="149"/>
      <c r="G106" s="149"/>
      <c r="H106" s="149"/>
      <c r="I106" s="149"/>
      <c r="J106" s="141"/>
      <c r="K106" s="148">
        <v>17250000</v>
      </c>
      <c r="L106" s="207"/>
      <c r="M106" s="207"/>
      <c r="N106" s="207"/>
    </row>
    <row r="107" spans="1:26" ht="15.75" customHeight="1">
      <c r="A107" s="73" t="s">
        <v>1964</v>
      </c>
      <c r="B107" s="141"/>
      <c r="C107" s="141" t="s">
        <v>1935</v>
      </c>
      <c r="D107" s="141"/>
      <c r="E107" s="141"/>
      <c r="F107" s="141"/>
      <c r="G107" s="141"/>
      <c r="H107" s="141"/>
      <c r="I107" s="141"/>
      <c r="J107" s="141" t="s">
        <v>1965</v>
      </c>
      <c r="K107" s="148">
        <v>6860000</v>
      </c>
      <c r="L107" s="46"/>
      <c r="M107" s="46"/>
      <c r="N107" s="46"/>
    </row>
    <row r="108" spans="1:26" ht="15.75" customHeight="1">
      <c r="A108" s="73" t="s">
        <v>415</v>
      </c>
      <c r="B108" s="141"/>
      <c r="C108" s="141" t="s">
        <v>1935</v>
      </c>
      <c r="D108" s="141"/>
      <c r="E108" s="149"/>
      <c r="F108" s="149"/>
      <c r="G108" s="149"/>
      <c r="H108" s="149"/>
      <c r="I108" s="149"/>
      <c r="J108" s="141"/>
      <c r="K108" s="148">
        <v>20000</v>
      </c>
      <c r="L108" s="207"/>
      <c r="M108" s="207"/>
      <c r="N108" s="207"/>
    </row>
    <row r="109" spans="1:26" ht="15.75" customHeight="1">
      <c r="A109" s="112"/>
      <c r="B109" s="114"/>
      <c r="C109" s="114"/>
      <c r="D109" s="114"/>
      <c r="E109" s="114"/>
      <c r="F109" s="114"/>
      <c r="G109" s="141"/>
      <c r="H109" s="141"/>
      <c r="I109" s="141"/>
      <c r="J109" s="114"/>
      <c r="K109" s="148"/>
      <c r="L109" s="300"/>
      <c r="M109" s="300"/>
      <c r="N109" s="300"/>
      <c r="O109" s="111"/>
      <c r="P109" s="111"/>
      <c r="Q109" s="111"/>
      <c r="R109" s="111"/>
      <c r="S109" s="111"/>
      <c r="T109" s="111"/>
      <c r="U109" s="111"/>
      <c r="V109" s="111"/>
      <c r="W109" s="111"/>
      <c r="X109" s="111"/>
      <c r="Y109" s="111"/>
      <c r="Z109" s="111"/>
    </row>
    <row r="110" spans="1:26" ht="15.75" customHeight="1">
      <c r="A110" s="100" t="s">
        <v>1966</v>
      </c>
      <c r="B110" s="103"/>
      <c r="C110" s="103"/>
      <c r="D110" s="103"/>
      <c r="E110" s="103"/>
      <c r="F110" s="103"/>
      <c r="G110" s="401"/>
      <c r="H110" s="401"/>
      <c r="I110" s="401"/>
      <c r="J110" s="103"/>
      <c r="K110" s="301">
        <v>60280000</v>
      </c>
      <c r="L110" s="46"/>
      <c r="M110" s="46"/>
      <c r="N110" s="46"/>
    </row>
    <row r="111" spans="1:26" ht="15.75" customHeight="1">
      <c r="A111" s="46"/>
      <c r="B111" s="154"/>
      <c r="C111" s="154"/>
      <c r="D111" s="154"/>
      <c r="E111" s="154"/>
      <c r="F111" s="154"/>
      <c r="G111" s="154"/>
      <c r="H111" s="154"/>
      <c r="I111" s="154"/>
      <c r="J111" s="154"/>
      <c r="K111" s="132"/>
      <c r="L111" s="46"/>
      <c r="M111" s="46"/>
      <c r="N111" s="46"/>
    </row>
    <row r="112" spans="1:26" ht="15.75" customHeight="1">
      <c r="A112" s="133" t="s">
        <v>100</v>
      </c>
      <c r="B112" s="154"/>
      <c r="C112" s="154"/>
      <c r="D112" s="154"/>
      <c r="E112" s="154"/>
      <c r="F112" s="154"/>
      <c r="G112" s="154"/>
      <c r="H112" s="154"/>
      <c r="I112" s="154"/>
      <c r="J112" s="154"/>
      <c r="K112" s="132"/>
      <c r="L112" s="46"/>
      <c r="M112" s="46"/>
      <c r="N112" s="46"/>
    </row>
    <row r="113" spans="1:14" ht="15.75" customHeight="1">
      <c r="A113" s="57" t="s">
        <v>173</v>
      </c>
      <c r="B113" s="368"/>
      <c r="C113" s="368"/>
      <c r="D113" s="368"/>
      <c r="E113" s="368"/>
      <c r="F113" s="368"/>
      <c r="G113" s="368"/>
      <c r="H113" s="368"/>
      <c r="I113" s="368"/>
      <c r="J113" s="368"/>
      <c r="K113" s="135" t="s">
        <v>101</v>
      </c>
      <c r="L113" s="46"/>
      <c r="M113" s="46"/>
      <c r="N113" s="46"/>
    </row>
    <row r="114" spans="1:14" ht="15.75" customHeight="1">
      <c r="A114" s="444" t="s">
        <v>2506</v>
      </c>
      <c r="B114" s="368"/>
      <c r="C114" s="368"/>
      <c r="D114" s="368"/>
      <c r="E114" s="368"/>
      <c r="F114" s="368"/>
      <c r="G114" s="368"/>
      <c r="H114" s="368"/>
      <c r="I114" s="368"/>
      <c r="J114" s="368"/>
      <c r="K114" s="136"/>
      <c r="L114" s="46"/>
      <c r="M114" s="46"/>
      <c r="N114" s="46"/>
    </row>
    <row r="115" spans="1:14" ht="15.75" customHeight="1">
      <c r="A115" s="128"/>
      <c r="B115" s="368"/>
      <c r="C115" s="368"/>
      <c r="D115" s="368"/>
      <c r="E115" s="368"/>
      <c r="F115" s="368"/>
      <c r="G115" s="368"/>
      <c r="H115" s="368"/>
      <c r="I115" s="368"/>
      <c r="J115" s="368"/>
      <c r="K115" s="136"/>
      <c r="L115" s="46"/>
      <c r="M115" s="46"/>
      <c r="N115" s="46"/>
    </row>
    <row r="116" spans="1:14" ht="15.75" customHeight="1">
      <c r="A116" s="302" t="s">
        <v>1967</v>
      </c>
      <c r="B116" s="154"/>
      <c r="C116" s="154"/>
      <c r="D116" s="154"/>
      <c r="E116" s="154"/>
      <c r="F116" s="154"/>
      <c r="G116" s="154"/>
      <c r="H116" s="154"/>
      <c r="I116" s="154"/>
      <c r="J116" s="154"/>
      <c r="K116" s="132"/>
      <c r="L116" s="46"/>
      <c r="M116" s="46"/>
      <c r="N116" s="46"/>
    </row>
    <row r="117" spans="1:14" ht="15.75" customHeight="1">
      <c r="A117" s="204">
        <v>-1</v>
      </c>
      <c r="B117" s="61" t="s">
        <v>103</v>
      </c>
      <c r="C117" s="61" t="s">
        <v>104</v>
      </c>
      <c r="D117" s="61"/>
      <c r="E117" s="61" t="s">
        <v>105</v>
      </c>
      <c r="F117" s="61"/>
      <c r="G117" s="61" t="s">
        <v>106</v>
      </c>
      <c r="H117" s="926" t="s">
        <v>107</v>
      </c>
      <c r="I117" s="910"/>
      <c r="J117" s="61" t="s">
        <v>108</v>
      </c>
      <c r="K117" s="205" t="s">
        <v>109</v>
      </c>
      <c r="L117" s="46"/>
      <c r="M117" s="46"/>
      <c r="N117" s="46"/>
    </row>
    <row r="118" spans="1:14" ht="15.75" customHeight="1">
      <c r="A118" s="1041" t="s">
        <v>110</v>
      </c>
      <c r="B118" s="1042" t="s">
        <v>111</v>
      </c>
      <c r="C118" s="1042" t="s">
        <v>112</v>
      </c>
      <c r="D118" s="1042" t="s">
        <v>113</v>
      </c>
      <c r="E118" s="1044" t="s">
        <v>114</v>
      </c>
      <c r="F118" s="921"/>
      <c r="G118" s="1042" t="s">
        <v>115</v>
      </c>
      <c r="H118" s="1044" t="s">
        <v>116</v>
      </c>
      <c r="I118" s="921"/>
      <c r="J118" s="1042" t="s">
        <v>117</v>
      </c>
      <c r="K118" s="1045" t="s">
        <v>118</v>
      </c>
      <c r="L118" s="46"/>
      <c r="M118" s="1043" t="s">
        <v>1804</v>
      </c>
      <c r="N118" s="46"/>
    </row>
    <row r="119" spans="1:14" ht="15.75" customHeight="1">
      <c r="A119" s="908"/>
      <c r="B119" s="919"/>
      <c r="C119" s="919"/>
      <c r="D119" s="919"/>
      <c r="E119" s="471" t="s">
        <v>119</v>
      </c>
      <c r="F119" s="471" t="s">
        <v>120</v>
      </c>
      <c r="G119" s="919"/>
      <c r="H119" s="471" t="s">
        <v>119</v>
      </c>
      <c r="I119" s="471" t="s">
        <v>120</v>
      </c>
      <c r="J119" s="919"/>
      <c r="K119" s="908"/>
      <c r="L119" s="46"/>
      <c r="M119" s="897"/>
      <c r="N119" s="46"/>
    </row>
    <row r="120" spans="1:14" ht="15.75" customHeight="1">
      <c r="A120" s="67" t="s">
        <v>1805</v>
      </c>
      <c r="B120" s="160"/>
      <c r="C120" s="160"/>
      <c r="D120" s="160"/>
      <c r="E120" s="160"/>
      <c r="F120" s="160"/>
      <c r="G120" s="160"/>
      <c r="H120" s="160"/>
      <c r="I120" s="160"/>
      <c r="J120" s="160"/>
      <c r="K120" s="70" t="s">
        <v>485</v>
      </c>
      <c r="L120" s="46"/>
      <c r="M120" s="46"/>
      <c r="N120" s="46"/>
    </row>
    <row r="121" spans="1:14" ht="15.75" customHeight="1">
      <c r="A121" s="73" t="s">
        <v>1806</v>
      </c>
      <c r="B121" s="141"/>
      <c r="C121" s="141"/>
      <c r="D121" s="141"/>
      <c r="E121" s="141"/>
      <c r="F121" s="141"/>
      <c r="G121" s="141"/>
      <c r="H121" s="141"/>
      <c r="I121" s="141"/>
      <c r="J121" s="141"/>
      <c r="K121" s="148"/>
      <c r="L121" s="46"/>
      <c r="M121" s="46"/>
      <c r="N121" s="46"/>
    </row>
    <row r="122" spans="1:14" ht="15.75" customHeight="1">
      <c r="A122" s="67" t="s">
        <v>1807</v>
      </c>
      <c r="B122" s="160"/>
      <c r="C122" s="160"/>
      <c r="D122" s="160"/>
      <c r="E122" s="160"/>
      <c r="F122" s="160"/>
      <c r="G122" s="160"/>
      <c r="H122" s="160"/>
      <c r="I122" s="160"/>
      <c r="J122" s="160"/>
      <c r="K122" s="70">
        <v>2689800</v>
      </c>
      <c r="L122" s="46"/>
      <c r="M122" s="46"/>
      <c r="N122" s="46"/>
    </row>
    <row r="123" spans="1:14" ht="15.75" customHeight="1">
      <c r="A123" s="73" t="s">
        <v>1968</v>
      </c>
      <c r="B123" s="141" t="s">
        <v>1969</v>
      </c>
      <c r="C123" s="141" t="s">
        <v>1802</v>
      </c>
      <c r="D123" s="149" t="s">
        <v>485</v>
      </c>
      <c r="E123" s="141"/>
      <c r="F123" s="141"/>
      <c r="G123" s="141"/>
      <c r="H123" s="141"/>
      <c r="I123" s="141"/>
      <c r="J123" s="141" t="s">
        <v>1970</v>
      </c>
      <c r="K123" s="148">
        <v>2508000</v>
      </c>
      <c r="L123" s="46"/>
      <c r="M123" s="297" t="s">
        <v>1971</v>
      </c>
      <c r="N123" s="46"/>
    </row>
    <row r="124" spans="1:14" ht="15.75" customHeight="1">
      <c r="A124" s="73" t="s">
        <v>1972</v>
      </c>
      <c r="B124" s="141" t="s">
        <v>1817</v>
      </c>
      <c r="C124" s="141" t="s">
        <v>1802</v>
      </c>
      <c r="D124" s="149" t="s">
        <v>485</v>
      </c>
      <c r="E124" s="141"/>
      <c r="F124" s="141"/>
      <c r="G124" s="141"/>
      <c r="H124" s="141">
        <v>40.840000000000003</v>
      </c>
      <c r="I124" s="141">
        <v>211.5</v>
      </c>
      <c r="J124" s="141" t="s">
        <v>1973</v>
      </c>
      <c r="K124" s="148">
        <v>181800</v>
      </c>
      <c r="L124" s="46"/>
      <c r="M124" s="46"/>
      <c r="N124" s="46"/>
    </row>
    <row r="125" spans="1:14" ht="15.75" customHeight="1">
      <c r="A125" s="73"/>
      <c r="B125" s="141"/>
      <c r="C125" s="141"/>
      <c r="D125" s="141"/>
      <c r="E125" s="141"/>
      <c r="F125" s="141"/>
      <c r="G125" s="141"/>
      <c r="H125" s="141"/>
      <c r="I125" s="141"/>
      <c r="J125" s="141"/>
      <c r="K125" s="148"/>
      <c r="L125" s="46"/>
      <c r="M125" s="46"/>
      <c r="N125" s="46"/>
    </row>
    <row r="126" spans="1:14" ht="15.75" customHeight="1">
      <c r="A126" s="67" t="s">
        <v>1858</v>
      </c>
      <c r="B126" s="160"/>
      <c r="C126" s="160"/>
      <c r="D126" s="160"/>
      <c r="E126" s="160"/>
      <c r="F126" s="160"/>
      <c r="G126" s="160"/>
      <c r="H126" s="160"/>
      <c r="I126" s="160"/>
      <c r="J126" s="160"/>
      <c r="K126" s="70" t="s">
        <v>485</v>
      </c>
      <c r="L126" s="46"/>
      <c r="M126" s="46"/>
      <c r="N126" s="46"/>
    </row>
    <row r="127" spans="1:14" ht="15.75" customHeight="1">
      <c r="A127" s="73" t="s">
        <v>1806</v>
      </c>
      <c r="B127" s="149"/>
      <c r="C127" s="149"/>
      <c r="D127" s="149"/>
      <c r="E127" s="149"/>
      <c r="F127" s="149"/>
      <c r="G127" s="149"/>
      <c r="H127" s="149"/>
      <c r="I127" s="149"/>
      <c r="J127" s="141"/>
      <c r="K127" s="148"/>
      <c r="L127" s="207"/>
      <c r="M127" s="207"/>
      <c r="N127" s="46"/>
    </row>
    <row r="128" spans="1:14" ht="15.75" customHeight="1">
      <c r="A128" s="67" t="s">
        <v>1867</v>
      </c>
      <c r="B128" s="160"/>
      <c r="C128" s="160"/>
      <c r="D128" s="160"/>
      <c r="E128" s="160"/>
      <c r="F128" s="160"/>
      <c r="G128" s="160"/>
      <c r="H128" s="160"/>
      <c r="I128" s="160"/>
      <c r="J128" s="160"/>
      <c r="K128" s="70" t="s">
        <v>485</v>
      </c>
      <c r="L128" s="46"/>
      <c r="M128" s="46"/>
      <c r="N128" s="46"/>
    </row>
    <row r="129" spans="1:14" ht="15.75" customHeight="1">
      <c r="A129" s="110"/>
      <c r="B129" s="141"/>
      <c r="C129" s="141"/>
      <c r="D129" s="141"/>
      <c r="E129" s="141"/>
      <c r="F129" s="141"/>
      <c r="G129" s="141"/>
      <c r="H129" s="141"/>
      <c r="I129" s="141"/>
      <c r="J129" s="141"/>
      <c r="K129" s="148"/>
      <c r="L129" s="46"/>
      <c r="M129" s="46"/>
      <c r="N129" s="46"/>
    </row>
    <row r="130" spans="1:14" ht="15.75" customHeight="1">
      <c r="A130" s="67" t="s">
        <v>1931</v>
      </c>
      <c r="B130" s="160"/>
      <c r="C130" s="160"/>
      <c r="D130" s="160"/>
      <c r="E130" s="160"/>
      <c r="F130" s="160"/>
      <c r="G130" s="160"/>
      <c r="H130" s="160"/>
      <c r="I130" s="160"/>
      <c r="J130" s="160"/>
      <c r="K130" s="70" t="s">
        <v>485</v>
      </c>
      <c r="L130" s="46"/>
      <c r="M130" s="46"/>
      <c r="N130" s="46"/>
    </row>
    <row r="131" spans="1:14" ht="15.75" customHeight="1">
      <c r="A131" s="73" t="s">
        <v>1806</v>
      </c>
      <c r="B131" s="141"/>
      <c r="C131" s="141"/>
      <c r="D131" s="141"/>
      <c r="E131" s="141"/>
      <c r="F131" s="141"/>
      <c r="G131" s="141"/>
      <c r="H131" s="141"/>
      <c r="I131" s="141"/>
      <c r="J131" s="141"/>
      <c r="K131" s="148"/>
      <c r="L131" s="207"/>
      <c r="M131" s="207"/>
      <c r="N131" s="207"/>
    </row>
    <row r="132" spans="1:14" ht="15.75" customHeight="1">
      <c r="A132" s="67" t="s">
        <v>1932</v>
      </c>
      <c r="B132" s="160"/>
      <c r="C132" s="160"/>
      <c r="D132" s="160"/>
      <c r="E132" s="160"/>
      <c r="F132" s="160"/>
      <c r="G132" s="160"/>
      <c r="H132" s="160"/>
      <c r="I132" s="160"/>
      <c r="J132" s="160"/>
      <c r="K132" s="70">
        <v>25000</v>
      </c>
      <c r="L132" s="46"/>
      <c r="M132" s="46"/>
      <c r="N132" s="46"/>
    </row>
    <row r="133" spans="1:14" ht="15.75" customHeight="1">
      <c r="A133" s="73" t="s">
        <v>1933</v>
      </c>
      <c r="B133" s="141" t="s">
        <v>1934</v>
      </c>
      <c r="C133" s="141" t="s">
        <v>1935</v>
      </c>
      <c r="D133" s="141"/>
      <c r="E133" s="141"/>
      <c r="F133" s="141"/>
      <c r="G133" s="141"/>
      <c r="H133" s="141"/>
      <c r="I133" s="141"/>
      <c r="J133" s="141" t="s">
        <v>1936</v>
      </c>
      <c r="K133" s="148">
        <v>24000</v>
      </c>
      <c r="L133" s="46"/>
      <c r="M133" s="46"/>
      <c r="N133" s="207"/>
    </row>
    <row r="134" spans="1:14" ht="15.75" customHeight="1">
      <c r="A134" s="73" t="s">
        <v>699</v>
      </c>
      <c r="B134" s="141" t="s">
        <v>1094</v>
      </c>
      <c r="C134" s="141" t="s">
        <v>1935</v>
      </c>
      <c r="D134" s="141"/>
      <c r="E134" s="141"/>
      <c r="F134" s="141"/>
      <c r="G134" s="141"/>
      <c r="H134" s="141"/>
      <c r="I134" s="141"/>
      <c r="J134" s="141" t="s">
        <v>1936</v>
      </c>
      <c r="K134" s="148">
        <v>1000</v>
      </c>
      <c r="L134" s="46"/>
      <c r="M134" s="46"/>
      <c r="N134" s="46"/>
    </row>
    <row r="135" spans="1:14" ht="15.75" customHeight="1">
      <c r="A135" s="110"/>
      <c r="B135" s="141"/>
      <c r="C135" s="141"/>
      <c r="D135" s="141"/>
      <c r="E135" s="141"/>
      <c r="F135" s="141"/>
      <c r="G135" s="141"/>
      <c r="H135" s="141"/>
      <c r="I135" s="141"/>
      <c r="J135" s="141"/>
      <c r="K135" s="139"/>
      <c r="L135" s="46"/>
      <c r="M135" s="46"/>
      <c r="N135" s="46"/>
    </row>
    <row r="136" spans="1:14" ht="15.75" customHeight="1">
      <c r="A136" s="67" t="s">
        <v>1943</v>
      </c>
      <c r="B136" s="160"/>
      <c r="C136" s="160"/>
      <c r="D136" s="160"/>
      <c r="E136" s="160"/>
      <c r="F136" s="160"/>
      <c r="G136" s="160"/>
      <c r="H136" s="160"/>
      <c r="I136" s="160"/>
      <c r="J136" s="160"/>
      <c r="K136" s="70" t="s">
        <v>485</v>
      </c>
      <c r="L136" s="46"/>
      <c r="M136" s="46"/>
      <c r="N136" s="46"/>
    </row>
    <row r="137" spans="1:14" ht="15.75" customHeight="1">
      <c r="A137" s="110" t="s">
        <v>1806</v>
      </c>
      <c r="B137" s="149"/>
      <c r="C137" s="149"/>
      <c r="D137" s="149"/>
      <c r="E137" s="149"/>
      <c r="F137" s="149"/>
      <c r="G137" s="149"/>
      <c r="H137" s="149"/>
      <c r="I137" s="149"/>
      <c r="J137" s="149"/>
      <c r="K137" s="139"/>
      <c r="L137" s="207"/>
      <c r="M137" s="207"/>
      <c r="N137" s="207"/>
    </row>
    <row r="138" spans="1:14" ht="15.75" customHeight="1">
      <c r="A138" s="110"/>
      <c r="B138" s="149"/>
      <c r="C138" s="149"/>
      <c r="D138" s="149"/>
      <c r="E138" s="149"/>
      <c r="F138" s="149"/>
      <c r="G138" s="149"/>
      <c r="H138" s="149"/>
      <c r="I138" s="149"/>
      <c r="J138" s="149"/>
      <c r="K138" s="139"/>
      <c r="L138" s="207"/>
      <c r="M138" s="207"/>
      <c r="N138" s="207"/>
    </row>
    <row r="139" spans="1:14" ht="15.75" customHeight="1">
      <c r="A139" s="67" t="s">
        <v>1944</v>
      </c>
      <c r="B139" s="160"/>
      <c r="C139" s="160"/>
      <c r="D139" s="160"/>
      <c r="E139" s="160"/>
      <c r="F139" s="160"/>
      <c r="G139" s="160"/>
      <c r="H139" s="160"/>
      <c r="I139" s="160"/>
      <c r="J139" s="160"/>
      <c r="K139" s="70">
        <v>105000</v>
      </c>
      <c r="L139" s="46"/>
      <c r="M139" s="46"/>
      <c r="N139" s="46"/>
    </row>
    <row r="140" spans="1:14" ht="15.75" customHeight="1">
      <c r="A140" s="110" t="s">
        <v>1946</v>
      </c>
      <c r="B140" s="149"/>
      <c r="C140" s="149"/>
      <c r="D140" s="149"/>
      <c r="E140" s="149"/>
      <c r="F140" s="149"/>
      <c r="G140" s="149"/>
      <c r="H140" s="149"/>
      <c r="I140" s="149"/>
      <c r="J140" s="149"/>
      <c r="K140" s="139">
        <v>100000</v>
      </c>
      <c r="L140" s="207"/>
      <c r="M140" s="207"/>
      <c r="N140" s="207"/>
    </row>
    <row r="141" spans="1:14" ht="15.75" customHeight="1">
      <c r="A141" s="73" t="s">
        <v>1974</v>
      </c>
      <c r="B141" s="149"/>
      <c r="C141" s="149"/>
      <c r="D141" s="149"/>
      <c r="E141" s="149"/>
      <c r="F141" s="149"/>
      <c r="G141" s="149"/>
      <c r="H141" s="149"/>
      <c r="I141" s="149"/>
      <c r="J141" s="149"/>
      <c r="K141" s="139">
        <v>5000</v>
      </c>
      <c r="L141" s="207"/>
      <c r="M141" s="207"/>
      <c r="N141" s="207"/>
    </row>
    <row r="142" spans="1:14" ht="15.75" customHeight="1">
      <c r="A142" s="73"/>
      <c r="B142" s="149"/>
      <c r="C142" s="149"/>
      <c r="D142" s="149"/>
      <c r="E142" s="149"/>
      <c r="F142" s="149"/>
      <c r="G142" s="149"/>
      <c r="H142" s="149"/>
      <c r="I142" s="149"/>
      <c r="J142" s="149"/>
      <c r="K142" s="139"/>
      <c r="L142" s="207"/>
      <c r="M142" s="207"/>
      <c r="N142" s="207"/>
    </row>
    <row r="143" spans="1:14" ht="15.75" customHeight="1">
      <c r="A143" s="721" t="s">
        <v>1975</v>
      </c>
      <c r="B143" s="722"/>
      <c r="C143" s="722"/>
      <c r="D143" s="722"/>
      <c r="E143" s="722"/>
      <c r="F143" s="722"/>
      <c r="G143" s="722"/>
      <c r="H143" s="722"/>
      <c r="I143" s="722"/>
      <c r="J143" s="722"/>
      <c r="K143" s="723">
        <v>2819800</v>
      </c>
      <c r="L143" s="46"/>
      <c r="M143" s="46"/>
      <c r="N143" s="46"/>
    </row>
    <row r="144" spans="1:14" ht="15.75" customHeight="1">
      <c r="A144" s="51"/>
      <c r="B144" s="368"/>
      <c r="C144" s="368"/>
      <c r="D144" s="368"/>
      <c r="E144" s="368"/>
      <c r="F144" s="368"/>
      <c r="G144" s="577"/>
      <c r="H144" s="577"/>
      <c r="I144" s="577"/>
      <c r="J144" s="368"/>
      <c r="K144" s="135"/>
      <c r="L144" s="207"/>
      <c r="M144" s="207"/>
      <c r="N144" s="207"/>
    </row>
    <row r="145" spans="1:14" ht="15.75" customHeight="1">
      <c r="A145" s="133" t="s">
        <v>100</v>
      </c>
      <c r="B145" s="154"/>
      <c r="C145" s="154"/>
      <c r="D145" s="154"/>
      <c r="E145" s="154"/>
      <c r="F145" s="154"/>
      <c r="G145" s="154"/>
      <c r="H145" s="154"/>
      <c r="I145" s="154"/>
      <c r="J145" s="154"/>
      <c r="K145" s="132"/>
      <c r="L145" s="46"/>
      <c r="M145" s="46"/>
      <c r="N145" s="46"/>
    </row>
    <row r="146" spans="1:14" ht="15.75" customHeight="1">
      <c r="A146" s="57" t="s">
        <v>173</v>
      </c>
      <c r="B146" s="368"/>
      <c r="C146" s="368"/>
      <c r="D146" s="368"/>
      <c r="E146" s="368"/>
      <c r="F146" s="368"/>
      <c r="G146" s="368"/>
      <c r="H146" s="368"/>
      <c r="I146" s="368"/>
      <c r="J146" s="368"/>
      <c r="K146" s="135" t="s">
        <v>101</v>
      </c>
      <c r="L146" s="46"/>
      <c r="M146" s="46"/>
      <c r="N146" s="46"/>
    </row>
    <row r="147" spans="1:14" ht="15.75" customHeight="1">
      <c r="A147" s="444" t="s">
        <v>2506</v>
      </c>
      <c r="B147" s="368"/>
      <c r="C147" s="368"/>
      <c r="D147" s="368"/>
      <c r="E147" s="368"/>
      <c r="F147" s="368"/>
      <c r="G147" s="368"/>
      <c r="H147" s="368"/>
      <c r="I147" s="368"/>
      <c r="J147" s="368"/>
      <c r="K147" s="136"/>
      <c r="L147" s="46"/>
      <c r="M147" s="46"/>
      <c r="N147" s="46"/>
    </row>
    <row r="148" spans="1:14" ht="15.75" customHeight="1">
      <c r="A148" s="128"/>
      <c r="B148" s="368"/>
      <c r="C148" s="368"/>
      <c r="D148" s="368"/>
      <c r="E148" s="368"/>
      <c r="F148" s="368"/>
      <c r="G148" s="368"/>
      <c r="H148" s="368"/>
      <c r="I148" s="368"/>
      <c r="J148" s="368"/>
      <c r="K148" s="136"/>
      <c r="L148" s="46"/>
      <c r="M148" s="46"/>
      <c r="N148" s="46"/>
    </row>
    <row r="149" spans="1:14" ht="15.75" customHeight="1">
      <c r="A149" s="303" t="s">
        <v>1976</v>
      </c>
      <c r="B149" s="154"/>
      <c r="C149" s="154"/>
      <c r="D149" s="154"/>
      <c r="E149" s="154"/>
      <c r="F149" s="154"/>
      <c r="G149" s="154"/>
      <c r="H149" s="154"/>
      <c r="I149" s="154"/>
      <c r="J149" s="154"/>
      <c r="K149" s="132"/>
      <c r="L149" s="46"/>
      <c r="M149" s="46"/>
      <c r="N149" s="46"/>
    </row>
    <row r="150" spans="1:14" ht="15.75" customHeight="1">
      <c r="A150" s="204">
        <v>-1</v>
      </c>
      <c r="B150" s="61" t="s">
        <v>103</v>
      </c>
      <c r="C150" s="61" t="s">
        <v>104</v>
      </c>
      <c r="D150" s="61"/>
      <c r="E150" s="61" t="s">
        <v>105</v>
      </c>
      <c r="F150" s="61"/>
      <c r="G150" s="61" t="s">
        <v>106</v>
      </c>
      <c r="H150" s="926" t="s">
        <v>107</v>
      </c>
      <c r="I150" s="910"/>
      <c r="J150" s="61" t="s">
        <v>108</v>
      </c>
      <c r="K150" s="205" t="s">
        <v>109</v>
      </c>
      <c r="L150" s="46"/>
      <c r="M150" s="46"/>
      <c r="N150" s="46"/>
    </row>
    <row r="151" spans="1:14" ht="15.75" customHeight="1">
      <c r="A151" s="1041" t="s">
        <v>110</v>
      </c>
      <c r="B151" s="1042" t="s">
        <v>111</v>
      </c>
      <c r="C151" s="1042" t="s">
        <v>112</v>
      </c>
      <c r="D151" s="1042" t="s">
        <v>113</v>
      </c>
      <c r="E151" s="1044" t="s">
        <v>114</v>
      </c>
      <c r="F151" s="921"/>
      <c r="G151" s="1042" t="s">
        <v>115</v>
      </c>
      <c r="H151" s="1044" t="s">
        <v>116</v>
      </c>
      <c r="I151" s="921"/>
      <c r="J151" s="1042" t="s">
        <v>117</v>
      </c>
      <c r="K151" s="1045" t="s">
        <v>118</v>
      </c>
      <c r="L151" s="46"/>
      <c r="M151" s="1043" t="s">
        <v>1804</v>
      </c>
      <c r="N151" s="46"/>
    </row>
    <row r="152" spans="1:14" ht="15.75" customHeight="1">
      <c r="A152" s="908"/>
      <c r="B152" s="919"/>
      <c r="C152" s="919"/>
      <c r="D152" s="919"/>
      <c r="E152" s="471" t="s">
        <v>119</v>
      </c>
      <c r="F152" s="471" t="s">
        <v>120</v>
      </c>
      <c r="G152" s="919"/>
      <c r="H152" s="471" t="s">
        <v>119</v>
      </c>
      <c r="I152" s="471" t="s">
        <v>120</v>
      </c>
      <c r="J152" s="919"/>
      <c r="K152" s="908"/>
      <c r="L152" s="46"/>
      <c r="M152" s="897"/>
      <c r="N152" s="46"/>
    </row>
    <row r="153" spans="1:14" ht="15.75" customHeight="1">
      <c r="A153" s="67" t="s">
        <v>1805</v>
      </c>
      <c r="B153" s="160"/>
      <c r="C153" s="160"/>
      <c r="D153" s="160"/>
      <c r="E153" s="160"/>
      <c r="F153" s="160"/>
      <c r="G153" s="160"/>
      <c r="H153" s="160"/>
      <c r="I153" s="160"/>
      <c r="J153" s="160"/>
      <c r="K153" s="70" t="s">
        <v>485</v>
      </c>
      <c r="L153" s="46"/>
      <c r="M153" s="46"/>
      <c r="N153" s="46"/>
    </row>
    <row r="154" spans="1:14" ht="15.75" customHeight="1">
      <c r="A154" s="110"/>
      <c r="B154" s="141"/>
      <c r="C154" s="141"/>
      <c r="D154" s="141"/>
      <c r="E154" s="141"/>
      <c r="F154" s="141"/>
      <c r="G154" s="141"/>
      <c r="H154" s="141"/>
      <c r="I154" s="141"/>
      <c r="J154" s="141"/>
      <c r="K154" s="148"/>
      <c r="L154" s="46"/>
      <c r="M154" s="46"/>
      <c r="N154" s="46"/>
    </row>
    <row r="155" spans="1:14" ht="15.75" customHeight="1">
      <c r="A155" s="67" t="s">
        <v>1807</v>
      </c>
      <c r="B155" s="160"/>
      <c r="C155" s="160"/>
      <c r="D155" s="160"/>
      <c r="E155" s="160"/>
      <c r="F155" s="160"/>
      <c r="G155" s="160"/>
      <c r="H155" s="160"/>
      <c r="I155" s="160"/>
      <c r="J155" s="160"/>
      <c r="K155" s="70">
        <v>109433800</v>
      </c>
      <c r="L155" s="46"/>
      <c r="M155" s="46"/>
      <c r="N155" s="46"/>
    </row>
    <row r="156" spans="1:14" ht="15.75" customHeight="1">
      <c r="A156" s="73"/>
      <c r="B156" s="141"/>
      <c r="C156" s="141"/>
      <c r="D156" s="141"/>
      <c r="E156" s="141"/>
      <c r="F156" s="141"/>
      <c r="G156" s="141"/>
      <c r="H156" s="141"/>
      <c r="I156" s="141"/>
      <c r="J156" s="141"/>
      <c r="K156" s="296"/>
      <c r="L156" s="46"/>
      <c r="M156" s="46"/>
      <c r="N156" s="46"/>
    </row>
    <row r="157" spans="1:14" ht="15.75" customHeight="1">
      <c r="A157" s="67" t="s">
        <v>1858</v>
      </c>
      <c r="B157" s="160"/>
      <c r="C157" s="160"/>
      <c r="D157" s="160"/>
      <c r="E157" s="160"/>
      <c r="F157" s="160"/>
      <c r="G157" s="160"/>
      <c r="H157" s="160"/>
      <c r="I157" s="160"/>
      <c r="J157" s="160"/>
      <c r="K157" s="70">
        <v>6201000</v>
      </c>
      <c r="L157" s="46"/>
      <c r="M157" s="46"/>
      <c r="N157" s="46"/>
    </row>
    <row r="158" spans="1:14" ht="15.75" customHeight="1">
      <c r="A158" s="73"/>
      <c r="B158" s="149"/>
      <c r="C158" s="149"/>
      <c r="D158" s="149"/>
      <c r="E158" s="149"/>
      <c r="F158" s="149"/>
      <c r="G158" s="149"/>
      <c r="H158" s="149"/>
      <c r="I158" s="149"/>
      <c r="J158" s="141"/>
      <c r="K158" s="296"/>
      <c r="L158" s="207"/>
      <c r="M158" s="207"/>
      <c r="N158" s="46"/>
    </row>
    <row r="159" spans="1:14" ht="15.75" customHeight="1">
      <c r="A159" s="67" t="s">
        <v>1867</v>
      </c>
      <c r="B159" s="160"/>
      <c r="C159" s="160"/>
      <c r="D159" s="160"/>
      <c r="E159" s="160"/>
      <c r="F159" s="160"/>
      <c r="G159" s="160"/>
      <c r="H159" s="160"/>
      <c r="I159" s="160"/>
      <c r="J159" s="160"/>
      <c r="K159" s="70">
        <v>6591000</v>
      </c>
      <c r="L159" s="46"/>
      <c r="M159" s="46"/>
      <c r="N159" s="46"/>
    </row>
    <row r="160" spans="1:14" ht="15.75" customHeight="1">
      <c r="A160" s="110"/>
      <c r="B160" s="141"/>
      <c r="C160" s="141"/>
      <c r="D160" s="141"/>
      <c r="E160" s="141"/>
      <c r="F160" s="141"/>
      <c r="G160" s="141"/>
      <c r="H160" s="141"/>
      <c r="I160" s="141"/>
      <c r="J160" s="141"/>
      <c r="K160" s="296"/>
      <c r="L160" s="46"/>
      <c r="M160" s="46"/>
      <c r="N160" s="46"/>
    </row>
    <row r="161" spans="1:14" ht="15.75" customHeight="1">
      <c r="A161" s="67" t="s">
        <v>1931</v>
      </c>
      <c r="B161" s="160"/>
      <c r="C161" s="160"/>
      <c r="D161" s="160"/>
      <c r="E161" s="160"/>
      <c r="F161" s="160"/>
      <c r="G161" s="160"/>
      <c r="H161" s="160"/>
      <c r="I161" s="160"/>
      <c r="J161" s="160"/>
      <c r="K161" s="70">
        <v>2500000</v>
      </c>
      <c r="L161" s="46"/>
      <c r="M161" s="46"/>
      <c r="N161" s="46"/>
    </row>
    <row r="162" spans="1:14" ht="15.75" customHeight="1">
      <c r="A162" s="110"/>
      <c r="B162" s="141"/>
      <c r="C162" s="141"/>
      <c r="D162" s="141"/>
      <c r="E162" s="141"/>
      <c r="F162" s="141"/>
      <c r="G162" s="141"/>
      <c r="H162" s="141"/>
      <c r="I162" s="141"/>
      <c r="J162" s="141"/>
      <c r="K162" s="296"/>
      <c r="L162" s="46"/>
      <c r="M162" s="46"/>
      <c r="N162" s="46"/>
    </row>
    <row r="163" spans="1:14" ht="15.75" customHeight="1">
      <c r="A163" s="67" t="s">
        <v>1932</v>
      </c>
      <c r="B163" s="160"/>
      <c r="C163" s="160"/>
      <c r="D163" s="160"/>
      <c r="E163" s="160"/>
      <c r="F163" s="160"/>
      <c r="G163" s="160"/>
      <c r="H163" s="160"/>
      <c r="I163" s="160"/>
      <c r="J163" s="160"/>
      <c r="K163" s="70">
        <v>2426000</v>
      </c>
      <c r="L163" s="46"/>
      <c r="M163" s="46"/>
      <c r="N163" s="46"/>
    </row>
    <row r="164" spans="1:14" ht="15.75" customHeight="1">
      <c r="A164" s="110"/>
      <c r="B164" s="141"/>
      <c r="C164" s="141"/>
      <c r="D164" s="141"/>
      <c r="E164" s="141"/>
      <c r="F164" s="141"/>
      <c r="G164" s="141"/>
      <c r="H164" s="141"/>
      <c r="I164" s="141"/>
      <c r="J164" s="141"/>
      <c r="K164" s="296"/>
      <c r="L164" s="46"/>
      <c r="M164" s="46"/>
      <c r="N164" s="46"/>
    </row>
    <row r="165" spans="1:14" ht="15.75" customHeight="1">
      <c r="A165" s="67" t="s">
        <v>1943</v>
      </c>
      <c r="B165" s="160"/>
      <c r="C165" s="160"/>
      <c r="D165" s="160"/>
      <c r="E165" s="160"/>
      <c r="F165" s="160"/>
      <c r="G165" s="160"/>
      <c r="H165" s="160"/>
      <c r="I165" s="160"/>
      <c r="J165" s="160"/>
      <c r="K165" s="70"/>
      <c r="L165" s="46"/>
      <c r="M165" s="46"/>
      <c r="N165" s="46"/>
    </row>
    <row r="166" spans="1:14" ht="15.75" customHeight="1">
      <c r="A166" s="73"/>
      <c r="B166" s="149"/>
      <c r="C166" s="149"/>
      <c r="D166" s="149"/>
      <c r="E166" s="149"/>
      <c r="F166" s="149"/>
      <c r="G166" s="149"/>
      <c r="H166" s="149"/>
      <c r="I166" s="149"/>
      <c r="J166" s="149"/>
      <c r="K166" s="139"/>
      <c r="L166" s="46"/>
      <c r="M166" s="46"/>
      <c r="N166" s="46"/>
    </row>
    <row r="167" spans="1:14" ht="15.75" customHeight="1">
      <c r="A167" s="67" t="s">
        <v>1944</v>
      </c>
      <c r="B167" s="160"/>
      <c r="C167" s="160"/>
      <c r="D167" s="160"/>
      <c r="E167" s="160"/>
      <c r="F167" s="160"/>
      <c r="G167" s="160"/>
      <c r="H167" s="160"/>
      <c r="I167" s="160"/>
      <c r="J167" s="160"/>
      <c r="K167" s="70">
        <v>59252000</v>
      </c>
      <c r="L167" s="46"/>
      <c r="M167" s="46"/>
      <c r="N167" s="46"/>
    </row>
    <row r="168" spans="1:14" ht="15.75" customHeight="1">
      <c r="A168" s="110"/>
      <c r="B168" s="141"/>
      <c r="C168" s="141"/>
      <c r="D168" s="141"/>
      <c r="E168" s="141"/>
      <c r="F168" s="141"/>
      <c r="G168" s="141"/>
      <c r="H168" s="141"/>
      <c r="I168" s="141"/>
      <c r="J168" s="141"/>
      <c r="K168" s="148"/>
      <c r="L168" s="46"/>
      <c r="M168" s="46"/>
      <c r="N168" s="46"/>
    </row>
    <row r="169" spans="1:14" ht="15.75" customHeight="1">
      <c r="A169" s="100" t="s">
        <v>1977</v>
      </c>
      <c r="B169" s="103"/>
      <c r="C169" s="103"/>
      <c r="D169" s="103"/>
      <c r="E169" s="103"/>
      <c r="F169" s="103"/>
      <c r="G169" s="401"/>
      <c r="H169" s="401"/>
      <c r="I169" s="401"/>
      <c r="J169" s="103"/>
      <c r="K169" s="125">
        <v>186403800</v>
      </c>
      <c r="L169" s="46"/>
      <c r="M169" s="46"/>
      <c r="N169" s="46"/>
    </row>
    <row r="170" spans="1:14" ht="15.75" customHeight="1">
      <c r="A170" s="46"/>
      <c r="B170" s="154"/>
      <c r="C170" s="154"/>
      <c r="D170" s="154"/>
      <c r="E170" s="154"/>
      <c r="F170" s="154"/>
      <c r="G170" s="154"/>
      <c r="H170" s="154"/>
      <c r="I170" s="154"/>
      <c r="J170" s="154"/>
      <c r="K170" s="151"/>
      <c r="L170" s="46"/>
      <c r="M170" s="46"/>
      <c r="N170" s="46"/>
    </row>
    <row r="171" spans="1:14" ht="15.75" customHeight="1">
      <c r="B171" s="175"/>
      <c r="G171" s="175"/>
      <c r="H171" s="175"/>
      <c r="I171" s="175"/>
      <c r="K171" s="151"/>
    </row>
    <row r="172" spans="1:14" ht="15.75" customHeight="1">
      <c r="B172" s="175"/>
      <c r="G172" s="175"/>
      <c r="H172" s="175"/>
      <c r="I172" s="175"/>
      <c r="K172" s="151"/>
    </row>
    <row r="173" spans="1:14" ht="15.75" customHeight="1">
      <c r="B173" s="175"/>
      <c r="G173" s="175"/>
      <c r="H173" s="175"/>
      <c r="I173" s="175"/>
      <c r="K173" s="151"/>
    </row>
    <row r="174" spans="1:14" ht="15.75" customHeight="1">
      <c r="B174" s="175"/>
      <c r="G174" s="175"/>
      <c r="H174" s="175"/>
      <c r="I174" s="175"/>
      <c r="K174" s="151"/>
    </row>
    <row r="175" spans="1:14" ht="15.75" customHeight="1">
      <c r="B175" s="175"/>
      <c r="G175" s="175"/>
      <c r="H175" s="175"/>
      <c r="I175" s="175"/>
      <c r="K175" s="151"/>
    </row>
    <row r="176" spans="1:14" ht="15.75" customHeight="1">
      <c r="B176" s="175"/>
      <c r="G176" s="175"/>
      <c r="H176" s="175"/>
      <c r="I176" s="175"/>
      <c r="K176" s="151"/>
    </row>
    <row r="177" spans="2:11" ht="15.75" customHeight="1">
      <c r="B177" s="175"/>
      <c r="G177" s="175"/>
      <c r="H177" s="175"/>
      <c r="I177" s="175"/>
      <c r="K177" s="151"/>
    </row>
    <row r="178" spans="2:11" ht="15.75" customHeight="1">
      <c r="B178" s="175"/>
      <c r="G178" s="175"/>
      <c r="H178" s="175"/>
      <c r="I178" s="175"/>
      <c r="K178" s="151"/>
    </row>
    <row r="179" spans="2:11" ht="15.75" customHeight="1">
      <c r="B179" s="175"/>
      <c r="G179" s="175"/>
      <c r="H179" s="175"/>
      <c r="I179" s="175"/>
      <c r="K179" s="151"/>
    </row>
    <row r="180" spans="2:11" ht="15.75" customHeight="1">
      <c r="B180" s="175"/>
      <c r="G180" s="175"/>
      <c r="H180" s="175"/>
      <c r="I180" s="175"/>
      <c r="K180" s="151"/>
    </row>
    <row r="181" spans="2:11" ht="15.75" customHeight="1">
      <c r="B181" s="175"/>
      <c r="G181" s="175"/>
      <c r="H181" s="175"/>
      <c r="I181" s="175"/>
      <c r="K181" s="151"/>
    </row>
    <row r="182" spans="2:11" ht="15.75" customHeight="1">
      <c r="B182" s="175"/>
      <c r="G182" s="175"/>
      <c r="H182" s="175"/>
      <c r="I182" s="175"/>
      <c r="K182" s="151"/>
    </row>
    <row r="183" spans="2:11" ht="15.75" customHeight="1">
      <c r="B183" s="175"/>
      <c r="G183" s="175"/>
      <c r="H183" s="175"/>
      <c r="I183" s="175"/>
      <c r="K183" s="151"/>
    </row>
    <row r="184" spans="2:11" ht="15.75" customHeight="1">
      <c r="B184" s="175"/>
      <c r="G184" s="175"/>
      <c r="H184" s="175"/>
      <c r="I184" s="175"/>
      <c r="K184" s="151"/>
    </row>
    <row r="185" spans="2:11" ht="15.75" customHeight="1">
      <c r="B185" s="175"/>
      <c r="G185" s="175"/>
      <c r="H185" s="175"/>
      <c r="I185" s="175"/>
      <c r="K185" s="151"/>
    </row>
    <row r="186" spans="2:11" ht="15.75" customHeight="1">
      <c r="B186" s="175"/>
      <c r="G186" s="175"/>
      <c r="H186" s="175"/>
      <c r="I186" s="175"/>
      <c r="K186" s="151"/>
    </row>
    <row r="187" spans="2:11" ht="15.75" customHeight="1">
      <c r="B187" s="175"/>
      <c r="G187" s="175"/>
      <c r="H187" s="175"/>
      <c r="I187" s="175"/>
      <c r="K187" s="151"/>
    </row>
    <row r="188" spans="2:11" ht="15.75" customHeight="1">
      <c r="B188" s="175"/>
      <c r="G188" s="175"/>
      <c r="H188" s="175"/>
      <c r="I188" s="175"/>
      <c r="K188" s="151"/>
    </row>
    <row r="189" spans="2:11" ht="15.75" customHeight="1">
      <c r="B189" s="175"/>
      <c r="G189" s="175"/>
      <c r="H189" s="175"/>
      <c r="I189" s="175"/>
      <c r="K189" s="151"/>
    </row>
    <row r="190" spans="2:11" ht="15.75" customHeight="1">
      <c r="B190" s="175"/>
      <c r="G190" s="175"/>
      <c r="H190" s="175"/>
      <c r="I190" s="175"/>
      <c r="K190" s="151"/>
    </row>
    <row r="191" spans="2:11" ht="15.75" customHeight="1">
      <c r="B191" s="175"/>
      <c r="G191" s="175"/>
      <c r="H191" s="175"/>
      <c r="I191" s="175"/>
      <c r="K191" s="151"/>
    </row>
    <row r="192" spans="2:11" ht="15.75" customHeight="1">
      <c r="B192" s="175"/>
      <c r="G192" s="175"/>
      <c r="H192" s="175"/>
      <c r="I192" s="175"/>
      <c r="K192" s="151"/>
    </row>
    <row r="193" spans="2:11" ht="15.75" customHeight="1">
      <c r="B193" s="175"/>
      <c r="G193" s="175"/>
      <c r="H193" s="175"/>
      <c r="I193" s="175"/>
      <c r="K193" s="151"/>
    </row>
    <row r="194" spans="2:11" ht="15.75" customHeight="1">
      <c r="B194" s="175"/>
      <c r="G194" s="175"/>
      <c r="H194" s="175"/>
      <c r="I194" s="175"/>
      <c r="K194" s="151"/>
    </row>
    <row r="195" spans="2:11" ht="15.75" customHeight="1">
      <c r="B195" s="175"/>
      <c r="G195" s="175"/>
      <c r="H195" s="175"/>
      <c r="I195" s="175"/>
      <c r="K195" s="151"/>
    </row>
    <row r="196" spans="2:11" ht="15.75" customHeight="1">
      <c r="B196" s="175"/>
      <c r="G196" s="175"/>
      <c r="H196" s="175"/>
      <c r="I196" s="175"/>
      <c r="K196" s="151"/>
    </row>
    <row r="197" spans="2:11" ht="15.75" customHeight="1">
      <c r="B197" s="175"/>
      <c r="G197" s="175"/>
      <c r="H197" s="175"/>
      <c r="I197" s="175"/>
      <c r="K197" s="151"/>
    </row>
    <row r="198" spans="2:11" ht="15.75" customHeight="1">
      <c r="B198" s="175"/>
      <c r="G198" s="175"/>
      <c r="H198" s="175"/>
      <c r="I198" s="175"/>
      <c r="K198" s="151"/>
    </row>
    <row r="199" spans="2:11" ht="15.75" customHeight="1">
      <c r="B199" s="175"/>
      <c r="G199" s="175"/>
      <c r="H199" s="175"/>
      <c r="I199" s="175"/>
      <c r="K199" s="151"/>
    </row>
    <row r="200" spans="2:11" ht="15.75" customHeight="1">
      <c r="B200" s="175"/>
      <c r="G200" s="175"/>
      <c r="H200" s="175"/>
      <c r="I200" s="175"/>
      <c r="K200" s="151"/>
    </row>
    <row r="201" spans="2:11" ht="15.75" customHeight="1">
      <c r="B201" s="175"/>
      <c r="G201" s="175"/>
      <c r="H201" s="175"/>
      <c r="I201" s="175"/>
      <c r="K201" s="151"/>
    </row>
    <row r="202" spans="2:11" ht="15.75" customHeight="1">
      <c r="B202" s="175"/>
      <c r="G202" s="175"/>
      <c r="H202" s="175"/>
      <c r="I202" s="175"/>
      <c r="K202" s="151"/>
    </row>
    <row r="203" spans="2:11" ht="15.75" customHeight="1">
      <c r="B203" s="175"/>
      <c r="G203" s="175"/>
      <c r="H203" s="175"/>
      <c r="I203" s="175"/>
      <c r="K203" s="151"/>
    </row>
    <row r="204" spans="2:11" ht="15.75" customHeight="1">
      <c r="B204" s="175"/>
      <c r="G204" s="175"/>
      <c r="H204" s="175"/>
      <c r="I204" s="175"/>
      <c r="K204" s="151"/>
    </row>
    <row r="205" spans="2:11" ht="15.75" customHeight="1">
      <c r="B205" s="175"/>
      <c r="G205" s="175"/>
      <c r="H205" s="175"/>
      <c r="I205" s="175"/>
      <c r="K205" s="151"/>
    </row>
    <row r="206" spans="2:11" ht="15.75" customHeight="1">
      <c r="B206" s="175"/>
      <c r="G206" s="175"/>
      <c r="H206" s="175"/>
      <c r="I206" s="175"/>
      <c r="K206" s="151"/>
    </row>
    <row r="207" spans="2:11" ht="15.75" customHeight="1">
      <c r="B207" s="175"/>
      <c r="G207" s="175"/>
      <c r="H207" s="175"/>
      <c r="I207" s="175"/>
      <c r="K207" s="151"/>
    </row>
    <row r="208" spans="2:11" ht="15.75" customHeight="1">
      <c r="B208" s="175"/>
      <c r="G208" s="175"/>
      <c r="H208" s="175"/>
      <c r="I208" s="175"/>
      <c r="K208" s="151"/>
    </row>
    <row r="209" spans="2:11" ht="15.75" customHeight="1">
      <c r="B209" s="175"/>
      <c r="G209" s="175"/>
      <c r="H209" s="175"/>
      <c r="I209" s="175"/>
      <c r="K209" s="151"/>
    </row>
    <row r="210" spans="2:11" ht="15.75" customHeight="1">
      <c r="B210" s="175"/>
      <c r="G210" s="175"/>
      <c r="H210" s="175"/>
      <c r="I210" s="175"/>
      <c r="K210" s="151"/>
    </row>
    <row r="211" spans="2:11" ht="15.75" customHeight="1">
      <c r="B211" s="175"/>
      <c r="G211" s="175"/>
      <c r="H211" s="175"/>
      <c r="I211" s="175"/>
      <c r="K211" s="151"/>
    </row>
    <row r="212" spans="2:11" ht="15.75" customHeight="1">
      <c r="B212" s="175"/>
      <c r="G212" s="175"/>
      <c r="H212" s="175"/>
      <c r="I212" s="175"/>
      <c r="K212" s="151"/>
    </row>
    <row r="213" spans="2:11" ht="15.75" customHeight="1">
      <c r="B213" s="175"/>
      <c r="G213" s="175"/>
      <c r="H213" s="175"/>
      <c r="I213" s="175"/>
      <c r="K213" s="151"/>
    </row>
    <row r="214" spans="2:11" ht="15.75" customHeight="1">
      <c r="B214" s="175"/>
      <c r="G214" s="175"/>
      <c r="H214" s="175"/>
      <c r="I214" s="175"/>
      <c r="K214" s="151"/>
    </row>
    <row r="215" spans="2:11" ht="15.75" customHeight="1">
      <c r="B215" s="175"/>
      <c r="G215" s="175"/>
      <c r="H215" s="175"/>
      <c r="I215" s="175"/>
      <c r="K215" s="151"/>
    </row>
    <row r="216" spans="2:11" ht="15.75" customHeight="1">
      <c r="B216" s="175"/>
      <c r="G216" s="175"/>
      <c r="H216" s="175"/>
      <c r="I216" s="175"/>
      <c r="K216" s="151"/>
    </row>
    <row r="217" spans="2:11" ht="15.75" customHeight="1">
      <c r="B217" s="175"/>
      <c r="G217" s="175"/>
      <c r="H217" s="175"/>
      <c r="I217" s="175"/>
      <c r="K217" s="151"/>
    </row>
    <row r="218" spans="2:11" ht="15.75" customHeight="1">
      <c r="B218" s="175"/>
      <c r="G218" s="175"/>
      <c r="H218" s="175"/>
      <c r="I218" s="175"/>
      <c r="K218" s="151"/>
    </row>
    <row r="219" spans="2:11" ht="15.75" customHeight="1">
      <c r="B219" s="175"/>
      <c r="G219" s="175"/>
      <c r="H219" s="175"/>
      <c r="I219" s="175"/>
      <c r="K219" s="151"/>
    </row>
    <row r="220" spans="2:11" ht="15.75" customHeight="1">
      <c r="B220" s="175"/>
      <c r="G220" s="175"/>
      <c r="H220" s="175"/>
      <c r="I220" s="175"/>
      <c r="K220" s="151"/>
    </row>
    <row r="221" spans="2:11" ht="15.75" customHeight="1">
      <c r="B221" s="175"/>
      <c r="G221" s="175"/>
      <c r="H221" s="175"/>
      <c r="I221" s="175"/>
      <c r="K221" s="151"/>
    </row>
    <row r="222" spans="2:11" ht="15.75" customHeight="1">
      <c r="B222" s="175"/>
      <c r="G222" s="175"/>
      <c r="H222" s="175"/>
      <c r="I222" s="175"/>
      <c r="K222" s="151"/>
    </row>
    <row r="223" spans="2:11" ht="15.75" customHeight="1">
      <c r="B223" s="175"/>
      <c r="G223" s="175"/>
      <c r="H223" s="175"/>
      <c r="I223" s="175"/>
      <c r="K223" s="151"/>
    </row>
    <row r="224" spans="2:11" ht="15.75" customHeight="1">
      <c r="B224" s="175"/>
      <c r="G224" s="175"/>
      <c r="H224" s="175"/>
      <c r="I224" s="175"/>
      <c r="K224" s="151"/>
    </row>
    <row r="225" spans="2:11" ht="15.75" customHeight="1">
      <c r="B225" s="175"/>
      <c r="G225" s="175"/>
      <c r="H225" s="175"/>
      <c r="I225" s="175"/>
      <c r="K225" s="151"/>
    </row>
    <row r="226" spans="2:11" ht="15.75" customHeight="1">
      <c r="B226" s="175"/>
      <c r="G226" s="175"/>
      <c r="H226" s="175"/>
      <c r="I226" s="175"/>
      <c r="K226" s="151"/>
    </row>
    <row r="227" spans="2:11" ht="15.75" customHeight="1">
      <c r="B227" s="175"/>
      <c r="G227" s="175"/>
      <c r="H227" s="175"/>
      <c r="I227" s="175"/>
      <c r="K227" s="151"/>
    </row>
    <row r="228" spans="2:11" ht="15.75" customHeight="1">
      <c r="B228" s="175"/>
      <c r="G228" s="175"/>
      <c r="H228" s="175"/>
      <c r="I228" s="175"/>
      <c r="K228" s="151"/>
    </row>
    <row r="229" spans="2:11" ht="15.75" customHeight="1">
      <c r="B229" s="175"/>
      <c r="G229" s="175"/>
      <c r="H229" s="175"/>
      <c r="I229" s="175"/>
      <c r="K229" s="151"/>
    </row>
    <row r="230" spans="2:11" ht="15.75" customHeight="1">
      <c r="B230" s="175"/>
      <c r="G230" s="175"/>
      <c r="H230" s="175"/>
      <c r="I230" s="175"/>
      <c r="K230" s="151"/>
    </row>
    <row r="231" spans="2:11" ht="15.75" customHeight="1">
      <c r="B231" s="175"/>
      <c r="G231" s="175"/>
      <c r="H231" s="175"/>
      <c r="I231" s="175"/>
      <c r="K231" s="151"/>
    </row>
    <row r="232" spans="2:11" ht="15.75" customHeight="1">
      <c r="B232" s="175"/>
      <c r="G232" s="175"/>
      <c r="H232" s="175"/>
      <c r="I232" s="175"/>
      <c r="K232" s="151"/>
    </row>
    <row r="233" spans="2:11" ht="15.75" customHeight="1">
      <c r="B233" s="175"/>
      <c r="G233" s="175"/>
      <c r="H233" s="175"/>
      <c r="I233" s="175"/>
      <c r="K233" s="151"/>
    </row>
    <row r="234" spans="2:11" ht="15.75" customHeight="1">
      <c r="B234" s="175"/>
      <c r="G234" s="175"/>
      <c r="H234" s="175"/>
      <c r="I234" s="175"/>
      <c r="K234" s="151"/>
    </row>
    <row r="235" spans="2:11" ht="15.75" customHeight="1">
      <c r="B235" s="175"/>
      <c r="G235" s="175"/>
      <c r="H235" s="175"/>
      <c r="I235" s="175"/>
      <c r="K235" s="151"/>
    </row>
    <row r="236" spans="2:11" ht="15.75" customHeight="1">
      <c r="B236" s="175"/>
      <c r="G236" s="175"/>
      <c r="H236" s="175"/>
      <c r="I236" s="175"/>
      <c r="K236" s="151"/>
    </row>
    <row r="237" spans="2:11" ht="15.75" customHeight="1">
      <c r="B237" s="175"/>
      <c r="G237" s="175"/>
      <c r="H237" s="175"/>
      <c r="I237" s="175"/>
      <c r="K237" s="151"/>
    </row>
    <row r="238" spans="2:11" ht="15.75" customHeight="1">
      <c r="B238" s="175"/>
      <c r="G238" s="175"/>
      <c r="H238" s="175"/>
      <c r="I238" s="175"/>
      <c r="K238" s="151"/>
    </row>
    <row r="239" spans="2:11" ht="15.75" customHeight="1">
      <c r="B239" s="175"/>
      <c r="G239" s="175"/>
      <c r="H239" s="175"/>
      <c r="I239" s="175"/>
      <c r="K239" s="151"/>
    </row>
    <row r="240" spans="2:11" ht="15.75" customHeight="1">
      <c r="B240" s="175"/>
      <c r="G240" s="175"/>
      <c r="H240" s="175"/>
      <c r="I240" s="175"/>
      <c r="K240" s="151"/>
    </row>
    <row r="241" spans="2:11" ht="15.75" customHeight="1">
      <c r="B241" s="175"/>
      <c r="G241" s="175"/>
      <c r="H241" s="175"/>
      <c r="I241" s="175"/>
      <c r="K241" s="151"/>
    </row>
    <row r="242" spans="2:11" ht="15.75" customHeight="1">
      <c r="B242" s="175"/>
      <c r="G242" s="175"/>
      <c r="H242" s="175"/>
      <c r="I242" s="175"/>
      <c r="K242" s="151"/>
    </row>
    <row r="243" spans="2:11" ht="15.75" customHeight="1">
      <c r="B243" s="175"/>
      <c r="G243" s="175"/>
      <c r="H243" s="175"/>
      <c r="I243" s="175"/>
      <c r="K243" s="151"/>
    </row>
    <row r="244" spans="2:11" ht="15.75" customHeight="1">
      <c r="B244" s="175"/>
      <c r="G244" s="175"/>
      <c r="H244" s="175"/>
      <c r="I244" s="175"/>
      <c r="K244" s="151"/>
    </row>
    <row r="245" spans="2:11" ht="15.75" customHeight="1">
      <c r="B245" s="175"/>
      <c r="G245" s="175"/>
      <c r="H245" s="175"/>
      <c r="I245" s="175"/>
      <c r="K245" s="151"/>
    </row>
    <row r="246" spans="2:11" ht="15.75" customHeight="1">
      <c r="B246" s="175"/>
      <c r="G246" s="175"/>
      <c r="H246" s="175"/>
      <c r="I246" s="175"/>
      <c r="K246" s="151"/>
    </row>
    <row r="247" spans="2:11" ht="15.75" customHeight="1">
      <c r="B247" s="175"/>
      <c r="G247" s="175"/>
      <c r="H247" s="175"/>
      <c r="I247" s="175"/>
      <c r="K247" s="151"/>
    </row>
    <row r="248" spans="2:11" ht="15.75" customHeight="1">
      <c r="B248" s="175"/>
      <c r="G248" s="175"/>
      <c r="H248" s="175"/>
      <c r="I248" s="175"/>
      <c r="K248" s="151"/>
    </row>
    <row r="249" spans="2:11" ht="15.75" customHeight="1">
      <c r="B249" s="175"/>
      <c r="G249" s="175"/>
      <c r="H249" s="175"/>
      <c r="I249" s="175"/>
      <c r="K249" s="151"/>
    </row>
    <row r="250" spans="2:11" ht="15.75" customHeight="1">
      <c r="B250" s="175"/>
      <c r="G250" s="175"/>
      <c r="H250" s="175"/>
      <c r="I250" s="175"/>
      <c r="K250" s="151"/>
    </row>
    <row r="251" spans="2:11" ht="15.75" customHeight="1">
      <c r="B251" s="175"/>
      <c r="G251" s="175"/>
      <c r="H251" s="175"/>
      <c r="I251" s="175"/>
      <c r="K251" s="151"/>
    </row>
    <row r="252" spans="2:11" ht="15.75" customHeight="1">
      <c r="B252" s="175"/>
      <c r="G252" s="175"/>
      <c r="H252" s="175"/>
      <c r="I252" s="175"/>
      <c r="K252" s="151"/>
    </row>
    <row r="253" spans="2:11" ht="15.75" customHeight="1">
      <c r="B253" s="175"/>
      <c r="G253" s="175"/>
      <c r="H253" s="175"/>
      <c r="I253" s="175"/>
      <c r="K253" s="151"/>
    </row>
    <row r="254" spans="2:11" ht="15.75" customHeight="1">
      <c r="B254" s="175"/>
      <c r="G254" s="175"/>
      <c r="H254" s="175"/>
      <c r="I254" s="175"/>
      <c r="K254" s="151"/>
    </row>
    <row r="255" spans="2:11" ht="15.75" customHeight="1">
      <c r="B255" s="175"/>
      <c r="G255" s="175"/>
      <c r="H255" s="175"/>
      <c r="I255" s="175"/>
      <c r="K255" s="151"/>
    </row>
    <row r="256" spans="2:11" ht="15.75" customHeight="1">
      <c r="B256" s="175"/>
      <c r="G256" s="175"/>
      <c r="H256" s="175"/>
      <c r="I256" s="175"/>
      <c r="K256" s="151"/>
    </row>
    <row r="257" spans="2:11" ht="15.75" customHeight="1">
      <c r="B257" s="175"/>
      <c r="G257" s="175"/>
      <c r="H257" s="175"/>
      <c r="I257" s="175"/>
      <c r="K257" s="151"/>
    </row>
    <row r="258" spans="2:11" ht="15.75" customHeight="1">
      <c r="B258" s="175"/>
      <c r="G258" s="175"/>
      <c r="H258" s="175"/>
      <c r="I258" s="175"/>
      <c r="K258" s="151"/>
    </row>
    <row r="259" spans="2:11" ht="15.75" customHeight="1">
      <c r="B259" s="175"/>
      <c r="G259" s="175"/>
      <c r="H259" s="175"/>
      <c r="I259" s="175"/>
      <c r="K259" s="151"/>
    </row>
    <row r="260" spans="2:11" ht="15.75" customHeight="1">
      <c r="B260" s="175"/>
      <c r="G260" s="175"/>
      <c r="H260" s="175"/>
      <c r="I260" s="175"/>
      <c r="K260" s="151"/>
    </row>
    <row r="261" spans="2:11" ht="15.75" customHeight="1">
      <c r="B261" s="175"/>
      <c r="G261" s="175"/>
      <c r="H261" s="175"/>
      <c r="I261" s="175"/>
      <c r="K261" s="151"/>
    </row>
    <row r="262" spans="2:11" ht="15.75" customHeight="1">
      <c r="B262" s="175"/>
      <c r="G262" s="175"/>
      <c r="H262" s="175"/>
      <c r="I262" s="175"/>
      <c r="K262" s="151"/>
    </row>
    <row r="263" spans="2:11" ht="15.75" customHeight="1">
      <c r="B263" s="175"/>
      <c r="G263" s="175"/>
      <c r="H263" s="175"/>
      <c r="I263" s="175"/>
      <c r="K263" s="151"/>
    </row>
    <row r="264" spans="2:11" ht="15.75" customHeight="1">
      <c r="B264" s="175"/>
      <c r="G264" s="175"/>
      <c r="H264" s="175"/>
      <c r="I264" s="175"/>
      <c r="K264" s="151"/>
    </row>
    <row r="265" spans="2:11" ht="15.75" customHeight="1">
      <c r="B265" s="175"/>
      <c r="G265" s="175"/>
      <c r="H265" s="175"/>
      <c r="I265" s="175"/>
      <c r="K265" s="151"/>
    </row>
    <row r="266" spans="2:11" ht="15.75" customHeight="1">
      <c r="B266" s="175"/>
      <c r="G266" s="175"/>
      <c r="H266" s="175"/>
      <c r="I266" s="175"/>
      <c r="K266" s="151"/>
    </row>
    <row r="267" spans="2:11" ht="15.75" customHeight="1">
      <c r="B267" s="175"/>
      <c r="G267" s="175"/>
      <c r="H267" s="175"/>
      <c r="I267" s="175"/>
      <c r="K267" s="151"/>
    </row>
    <row r="268" spans="2:11" ht="15.75" customHeight="1">
      <c r="B268" s="175"/>
      <c r="G268" s="175"/>
      <c r="H268" s="175"/>
      <c r="I268" s="175"/>
      <c r="K268" s="151"/>
    </row>
    <row r="269" spans="2:11" ht="15.75" customHeight="1">
      <c r="B269" s="175"/>
      <c r="G269" s="175"/>
      <c r="H269" s="175"/>
      <c r="I269" s="175"/>
      <c r="K269" s="151"/>
    </row>
    <row r="270" spans="2:11" ht="15.75" customHeight="1">
      <c r="B270" s="175"/>
      <c r="G270" s="175"/>
      <c r="H270" s="175"/>
      <c r="I270" s="175"/>
      <c r="K270" s="151"/>
    </row>
    <row r="271" spans="2:11" ht="15.75" customHeight="1">
      <c r="B271" s="175"/>
      <c r="G271" s="175"/>
      <c r="H271" s="175"/>
      <c r="I271" s="175"/>
      <c r="K271" s="151"/>
    </row>
    <row r="272" spans="2:11" ht="15.75" customHeight="1">
      <c r="B272" s="175"/>
      <c r="G272" s="175"/>
      <c r="H272" s="175"/>
      <c r="I272" s="175"/>
      <c r="K272" s="151"/>
    </row>
    <row r="273" spans="2:11" ht="15.75" customHeight="1">
      <c r="B273" s="175"/>
      <c r="G273" s="175"/>
      <c r="H273" s="175"/>
      <c r="I273" s="175"/>
      <c r="K273" s="151"/>
    </row>
    <row r="274" spans="2:11" ht="15.75" customHeight="1">
      <c r="B274" s="175"/>
      <c r="G274" s="175"/>
      <c r="H274" s="175"/>
      <c r="I274" s="175"/>
      <c r="K274" s="151"/>
    </row>
    <row r="275" spans="2:11" ht="15.75" customHeight="1">
      <c r="B275" s="175"/>
      <c r="G275" s="175"/>
      <c r="H275" s="175"/>
      <c r="I275" s="175"/>
      <c r="K275" s="151"/>
    </row>
    <row r="276" spans="2:11" ht="15.75" customHeight="1">
      <c r="B276" s="175"/>
      <c r="G276" s="175"/>
      <c r="H276" s="175"/>
      <c r="I276" s="175"/>
      <c r="K276" s="151"/>
    </row>
    <row r="277" spans="2:11" ht="15.75" customHeight="1">
      <c r="B277" s="175"/>
      <c r="G277" s="175"/>
      <c r="H277" s="175"/>
      <c r="I277" s="175"/>
      <c r="K277" s="151"/>
    </row>
    <row r="278" spans="2:11" ht="15.75" customHeight="1">
      <c r="B278" s="175"/>
      <c r="G278" s="175"/>
      <c r="H278" s="175"/>
      <c r="I278" s="175"/>
      <c r="K278" s="151"/>
    </row>
    <row r="279" spans="2:11" ht="15.75" customHeight="1">
      <c r="B279" s="175"/>
      <c r="G279" s="175"/>
      <c r="H279" s="175"/>
      <c r="I279" s="175"/>
      <c r="K279" s="151"/>
    </row>
    <row r="280" spans="2:11" ht="15.75" customHeight="1">
      <c r="B280" s="175"/>
      <c r="G280" s="175"/>
      <c r="H280" s="175"/>
      <c r="I280" s="175"/>
      <c r="K280" s="151"/>
    </row>
    <row r="281" spans="2:11" ht="15.75" customHeight="1">
      <c r="B281" s="175"/>
      <c r="G281" s="175"/>
      <c r="H281" s="175"/>
      <c r="I281" s="175"/>
      <c r="K281" s="151"/>
    </row>
    <row r="282" spans="2:11" ht="15.75" customHeight="1">
      <c r="B282" s="175"/>
      <c r="G282" s="175"/>
      <c r="H282" s="175"/>
      <c r="I282" s="175"/>
      <c r="K282" s="151"/>
    </row>
    <row r="283" spans="2:11" ht="15.75" customHeight="1">
      <c r="B283" s="175"/>
      <c r="G283" s="175"/>
      <c r="H283" s="175"/>
      <c r="I283" s="175"/>
      <c r="K283" s="151"/>
    </row>
    <row r="284" spans="2:11" ht="15.75" customHeight="1">
      <c r="B284" s="175"/>
      <c r="G284" s="175"/>
      <c r="H284" s="175"/>
      <c r="I284" s="175"/>
      <c r="K284" s="151"/>
    </row>
    <row r="285" spans="2:11" ht="15.75" customHeight="1">
      <c r="B285" s="175"/>
      <c r="G285" s="175"/>
      <c r="H285" s="175"/>
      <c r="I285" s="175"/>
      <c r="K285" s="151"/>
    </row>
    <row r="286" spans="2:11" ht="15.75" customHeight="1">
      <c r="B286" s="175"/>
      <c r="G286" s="175"/>
      <c r="H286" s="175"/>
      <c r="I286" s="175"/>
      <c r="K286" s="151"/>
    </row>
    <row r="287" spans="2:11" ht="15.75" customHeight="1">
      <c r="B287" s="175"/>
      <c r="G287" s="175"/>
      <c r="H287" s="175"/>
      <c r="I287" s="175"/>
      <c r="K287" s="151"/>
    </row>
    <row r="288" spans="2:11" ht="15.75" customHeight="1">
      <c r="B288" s="175"/>
      <c r="G288" s="175"/>
      <c r="H288" s="175"/>
      <c r="I288" s="175"/>
      <c r="K288" s="151"/>
    </row>
    <row r="289" spans="2:11" ht="15.75" customHeight="1">
      <c r="B289" s="175"/>
      <c r="G289" s="175"/>
      <c r="H289" s="175"/>
      <c r="I289" s="175"/>
      <c r="K289" s="151"/>
    </row>
    <row r="290" spans="2:11" ht="15.75" customHeight="1">
      <c r="B290" s="175"/>
      <c r="G290" s="175"/>
      <c r="H290" s="175"/>
      <c r="I290" s="175"/>
      <c r="K290" s="151"/>
    </row>
    <row r="291" spans="2:11" ht="15.75" customHeight="1">
      <c r="B291" s="175"/>
      <c r="G291" s="175"/>
      <c r="H291" s="175"/>
      <c r="I291" s="175"/>
      <c r="K291" s="151"/>
    </row>
    <row r="292" spans="2:11" ht="15.75" customHeight="1">
      <c r="B292" s="175"/>
      <c r="G292" s="175"/>
      <c r="H292" s="175"/>
      <c r="I292" s="175"/>
      <c r="K292" s="151"/>
    </row>
    <row r="293" spans="2:11" ht="15.75" customHeight="1">
      <c r="B293" s="175"/>
      <c r="G293" s="175"/>
      <c r="H293" s="175"/>
      <c r="I293" s="175"/>
      <c r="K293" s="151"/>
    </row>
    <row r="294" spans="2:11" ht="15.75" customHeight="1">
      <c r="B294" s="175"/>
      <c r="G294" s="175"/>
      <c r="H294" s="175"/>
      <c r="I294" s="175"/>
      <c r="K294" s="151"/>
    </row>
    <row r="295" spans="2:11" ht="15.75" customHeight="1">
      <c r="B295" s="175"/>
      <c r="G295" s="175"/>
      <c r="H295" s="175"/>
      <c r="I295" s="175"/>
      <c r="K295" s="151"/>
    </row>
    <row r="296" spans="2:11" ht="15.75" customHeight="1">
      <c r="B296" s="175"/>
      <c r="G296" s="175"/>
      <c r="H296" s="175"/>
      <c r="I296" s="175"/>
      <c r="K296" s="151"/>
    </row>
    <row r="297" spans="2:11" ht="15.75" customHeight="1">
      <c r="B297" s="175"/>
      <c r="G297" s="175"/>
      <c r="H297" s="175"/>
      <c r="I297" s="175"/>
      <c r="K297" s="151"/>
    </row>
    <row r="298" spans="2:11" ht="15.75" customHeight="1">
      <c r="B298" s="175"/>
      <c r="G298" s="175"/>
      <c r="H298" s="175"/>
      <c r="I298" s="175"/>
      <c r="K298" s="151"/>
    </row>
    <row r="299" spans="2:11" ht="15.75" customHeight="1">
      <c r="B299" s="175"/>
      <c r="G299" s="175"/>
      <c r="H299" s="175"/>
      <c r="I299" s="175"/>
      <c r="K299" s="151"/>
    </row>
    <row r="300" spans="2:11" ht="15.75" customHeight="1">
      <c r="B300" s="175"/>
      <c r="G300" s="175"/>
      <c r="H300" s="175"/>
      <c r="I300" s="175"/>
      <c r="K300" s="151"/>
    </row>
    <row r="301" spans="2:11" ht="15.75" customHeight="1">
      <c r="B301" s="175"/>
      <c r="G301" s="175"/>
      <c r="H301" s="175"/>
      <c r="I301" s="175"/>
      <c r="K301" s="151"/>
    </row>
    <row r="302" spans="2:11" ht="15.75" customHeight="1">
      <c r="B302" s="175"/>
      <c r="G302" s="175"/>
      <c r="H302" s="175"/>
      <c r="I302" s="175"/>
      <c r="K302" s="151"/>
    </row>
    <row r="303" spans="2:11" ht="15.75" customHeight="1">
      <c r="B303" s="175"/>
      <c r="G303" s="175"/>
      <c r="H303" s="175"/>
      <c r="I303" s="175"/>
      <c r="K303" s="151"/>
    </row>
    <row r="304" spans="2:11" ht="15.75" customHeight="1">
      <c r="B304" s="175"/>
      <c r="G304" s="175"/>
      <c r="H304" s="175"/>
      <c r="I304" s="175"/>
      <c r="K304" s="151"/>
    </row>
    <row r="305" spans="2:11" ht="15.75" customHeight="1">
      <c r="B305" s="175"/>
      <c r="G305" s="175"/>
      <c r="H305" s="175"/>
      <c r="I305" s="175"/>
      <c r="K305" s="151"/>
    </row>
    <row r="306" spans="2:11" ht="15.75" customHeight="1">
      <c r="B306" s="175"/>
      <c r="G306" s="175"/>
      <c r="H306" s="175"/>
      <c r="I306" s="175"/>
      <c r="K306" s="151"/>
    </row>
    <row r="307" spans="2:11" ht="15.75" customHeight="1">
      <c r="B307" s="175"/>
      <c r="G307" s="175"/>
      <c r="H307" s="175"/>
      <c r="I307" s="175"/>
      <c r="K307" s="151"/>
    </row>
    <row r="308" spans="2:11" ht="15.75" customHeight="1">
      <c r="B308" s="175"/>
      <c r="G308" s="175"/>
      <c r="H308" s="175"/>
      <c r="I308" s="175"/>
      <c r="K308" s="151"/>
    </row>
    <row r="309" spans="2:11" ht="15.75" customHeight="1">
      <c r="B309" s="175"/>
      <c r="G309" s="175"/>
      <c r="H309" s="175"/>
      <c r="I309" s="175"/>
      <c r="K309" s="151"/>
    </row>
    <row r="310" spans="2:11" ht="15.75" customHeight="1">
      <c r="B310" s="175"/>
      <c r="G310" s="175"/>
      <c r="H310" s="175"/>
      <c r="I310" s="175"/>
      <c r="K310" s="151"/>
    </row>
    <row r="311" spans="2:11" ht="15.75" customHeight="1">
      <c r="B311" s="175"/>
      <c r="G311" s="175"/>
      <c r="H311" s="175"/>
      <c r="I311" s="175"/>
      <c r="K311" s="151"/>
    </row>
    <row r="312" spans="2:11" ht="15.75" customHeight="1">
      <c r="B312" s="175"/>
      <c r="G312" s="175"/>
      <c r="H312" s="175"/>
      <c r="I312" s="175"/>
      <c r="K312" s="151"/>
    </row>
    <row r="313" spans="2:11" ht="15.75" customHeight="1">
      <c r="B313" s="175"/>
      <c r="G313" s="175"/>
      <c r="H313" s="175"/>
      <c r="I313" s="175"/>
      <c r="K313" s="151"/>
    </row>
    <row r="314" spans="2:11" ht="15.75" customHeight="1">
      <c r="B314" s="175"/>
      <c r="G314" s="175"/>
      <c r="H314" s="175"/>
      <c r="I314" s="175"/>
      <c r="K314" s="151"/>
    </row>
    <row r="315" spans="2:11" ht="15.75" customHeight="1">
      <c r="B315" s="175"/>
      <c r="G315" s="175"/>
      <c r="H315" s="175"/>
      <c r="I315" s="175"/>
      <c r="K315" s="151"/>
    </row>
    <row r="316" spans="2:11" ht="15.75" customHeight="1">
      <c r="B316" s="175"/>
      <c r="G316" s="175"/>
      <c r="H316" s="175"/>
      <c r="I316" s="175"/>
      <c r="K316" s="151"/>
    </row>
    <row r="317" spans="2:11" ht="15.75" customHeight="1">
      <c r="B317" s="175"/>
      <c r="G317" s="175"/>
      <c r="H317" s="175"/>
      <c r="I317" s="175"/>
      <c r="K317" s="151"/>
    </row>
    <row r="318" spans="2:11" ht="15.75" customHeight="1">
      <c r="B318" s="175"/>
      <c r="G318" s="175"/>
      <c r="H318" s="175"/>
      <c r="I318" s="175"/>
      <c r="K318" s="151"/>
    </row>
    <row r="319" spans="2:11" ht="15.75" customHeight="1">
      <c r="B319" s="175"/>
      <c r="G319" s="175"/>
      <c r="H319" s="175"/>
      <c r="I319" s="175"/>
      <c r="K319" s="151"/>
    </row>
    <row r="320" spans="2:11" ht="15.75" customHeight="1">
      <c r="B320" s="175"/>
      <c r="G320" s="175"/>
      <c r="H320" s="175"/>
      <c r="I320" s="175"/>
      <c r="K320" s="151"/>
    </row>
    <row r="321" spans="2:11" ht="15.75" customHeight="1">
      <c r="B321" s="175"/>
      <c r="G321" s="175"/>
      <c r="H321" s="175"/>
      <c r="I321" s="175"/>
      <c r="K321" s="151"/>
    </row>
    <row r="322" spans="2:11" ht="15.75" customHeight="1">
      <c r="B322" s="175"/>
      <c r="G322" s="175"/>
      <c r="H322" s="175"/>
      <c r="I322" s="175"/>
      <c r="K322" s="151"/>
    </row>
    <row r="323" spans="2:11" ht="15.75" customHeight="1">
      <c r="B323" s="175"/>
      <c r="G323" s="175"/>
      <c r="H323" s="175"/>
      <c r="I323" s="175"/>
      <c r="K323" s="151"/>
    </row>
    <row r="324" spans="2:11" ht="15.75" customHeight="1">
      <c r="B324" s="175"/>
      <c r="G324" s="175"/>
      <c r="H324" s="175"/>
      <c r="I324" s="175"/>
      <c r="K324" s="151"/>
    </row>
    <row r="325" spans="2:11" ht="15.75" customHeight="1">
      <c r="B325" s="175"/>
      <c r="G325" s="175"/>
      <c r="H325" s="175"/>
      <c r="I325" s="175"/>
      <c r="K325" s="151"/>
    </row>
    <row r="326" spans="2:11" ht="15.75" customHeight="1">
      <c r="B326" s="175"/>
      <c r="G326" s="175"/>
      <c r="H326" s="175"/>
      <c r="I326" s="175"/>
      <c r="K326" s="151"/>
    </row>
    <row r="327" spans="2:11" ht="15.75" customHeight="1">
      <c r="B327" s="175"/>
      <c r="G327" s="175"/>
      <c r="H327" s="175"/>
      <c r="I327" s="175"/>
      <c r="K327" s="151"/>
    </row>
    <row r="328" spans="2:11" ht="15.75" customHeight="1">
      <c r="B328" s="175"/>
      <c r="G328" s="175"/>
      <c r="H328" s="175"/>
      <c r="I328" s="175"/>
      <c r="K328" s="151"/>
    </row>
    <row r="329" spans="2:11" ht="15.75" customHeight="1">
      <c r="B329" s="175"/>
      <c r="G329" s="175"/>
      <c r="H329" s="175"/>
      <c r="I329" s="175"/>
      <c r="K329" s="151"/>
    </row>
    <row r="330" spans="2:11" ht="15.75" customHeight="1">
      <c r="B330" s="175"/>
      <c r="G330" s="175"/>
      <c r="H330" s="175"/>
      <c r="I330" s="175"/>
      <c r="K330" s="151"/>
    </row>
    <row r="331" spans="2:11" ht="15.75" customHeight="1">
      <c r="B331" s="175"/>
      <c r="G331" s="175"/>
      <c r="H331" s="175"/>
      <c r="I331" s="175"/>
      <c r="K331" s="151"/>
    </row>
    <row r="332" spans="2:11" ht="15.75" customHeight="1">
      <c r="B332" s="175"/>
      <c r="G332" s="175"/>
      <c r="H332" s="175"/>
      <c r="I332" s="175"/>
      <c r="K332" s="151"/>
    </row>
    <row r="333" spans="2:11" ht="15.75" customHeight="1">
      <c r="B333" s="175"/>
      <c r="G333" s="175"/>
      <c r="H333" s="175"/>
      <c r="I333" s="175"/>
      <c r="K333" s="151"/>
    </row>
    <row r="334" spans="2:11" ht="15.75" customHeight="1">
      <c r="B334" s="175"/>
      <c r="G334" s="175"/>
      <c r="H334" s="175"/>
      <c r="I334" s="175"/>
      <c r="K334" s="151"/>
    </row>
    <row r="335" spans="2:11" ht="15.75" customHeight="1">
      <c r="B335" s="175"/>
      <c r="G335" s="175"/>
      <c r="H335" s="175"/>
      <c r="I335" s="175"/>
      <c r="K335" s="151"/>
    </row>
    <row r="336" spans="2:11" ht="15.75" customHeight="1">
      <c r="B336" s="175"/>
      <c r="G336" s="175"/>
      <c r="H336" s="175"/>
      <c r="I336" s="175"/>
      <c r="K336" s="151"/>
    </row>
    <row r="337" spans="2:11" ht="15.75" customHeight="1">
      <c r="B337" s="175"/>
      <c r="G337" s="175"/>
      <c r="H337" s="175"/>
      <c r="I337" s="175"/>
      <c r="K337" s="151"/>
    </row>
    <row r="338" spans="2:11" ht="15.75" customHeight="1">
      <c r="B338" s="175"/>
      <c r="G338" s="175"/>
      <c r="H338" s="175"/>
      <c r="I338" s="175"/>
      <c r="K338" s="151"/>
    </row>
    <row r="339" spans="2:11" ht="15.75" customHeight="1">
      <c r="B339" s="175"/>
      <c r="G339" s="175"/>
      <c r="H339" s="175"/>
      <c r="I339" s="175"/>
      <c r="K339" s="151"/>
    </row>
    <row r="340" spans="2:11" ht="15.75" customHeight="1">
      <c r="B340" s="175"/>
      <c r="G340" s="175"/>
      <c r="H340" s="175"/>
      <c r="I340" s="175"/>
      <c r="K340" s="151"/>
    </row>
    <row r="341" spans="2:11" ht="15.75" customHeight="1">
      <c r="B341" s="175"/>
      <c r="G341" s="175"/>
      <c r="H341" s="175"/>
      <c r="I341" s="175"/>
      <c r="K341" s="151"/>
    </row>
    <row r="342" spans="2:11" ht="15.75" customHeight="1">
      <c r="B342" s="175"/>
      <c r="G342" s="175"/>
      <c r="H342" s="175"/>
      <c r="I342" s="175"/>
      <c r="K342" s="151"/>
    </row>
    <row r="343" spans="2:11" ht="15.75" customHeight="1">
      <c r="B343" s="175"/>
      <c r="G343" s="175"/>
      <c r="H343" s="175"/>
      <c r="I343" s="175"/>
      <c r="K343" s="151"/>
    </row>
    <row r="344" spans="2:11" ht="15.75" customHeight="1">
      <c r="B344" s="175"/>
      <c r="G344" s="175"/>
      <c r="H344" s="175"/>
      <c r="I344" s="175"/>
      <c r="K344" s="151"/>
    </row>
    <row r="345" spans="2:11" ht="15.75" customHeight="1">
      <c r="B345" s="175"/>
      <c r="G345" s="175"/>
      <c r="H345" s="175"/>
      <c r="I345" s="175"/>
      <c r="K345" s="151"/>
    </row>
    <row r="346" spans="2:11" ht="15.75" customHeight="1">
      <c r="B346" s="175"/>
      <c r="G346" s="175"/>
      <c r="H346" s="175"/>
      <c r="I346" s="175"/>
      <c r="K346" s="151"/>
    </row>
    <row r="347" spans="2:11" ht="15.75" customHeight="1">
      <c r="B347" s="175"/>
      <c r="G347" s="175"/>
      <c r="H347" s="175"/>
      <c r="I347" s="175"/>
      <c r="K347" s="151"/>
    </row>
    <row r="348" spans="2:11" ht="15.75" customHeight="1">
      <c r="B348" s="175"/>
      <c r="G348" s="175"/>
      <c r="H348" s="175"/>
      <c r="I348" s="175"/>
      <c r="K348" s="151"/>
    </row>
    <row r="349" spans="2:11" ht="15.75" customHeight="1">
      <c r="B349" s="175"/>
      <c r="G349" s="175"/>
      <c r="H349" s="175"/>
      <c r="I349" s="175"/>
      <c r="K349" s="151"/>
    </row>
    <row r="350" spans="2:11" ht="15.75" customHeight="1">
      <c r="B350" s="175"/>
      <c r="G350" s="175"/>
      <c r="H350" s="175"/>
      <c r="I350" s="175"/>
      <c r="K350" s="151"/>
    </row>
    <row r="351" spans="2:11" ht="15.75" customHeight="1">
      <c r="B351" s="175"/>
      <c r="G351" s="175"/>
      <c r="H351" s="175"/>
      <c r="I351" s="175"/>
      <c r="K351" s="151"/>
    </row>
    <row r="352" spans="2:11" ht="15.75" customHeight="1">
      <c r="B352" s="175"/>
      <c r="G352" s="175"/>
      <c r="H352" s="175"/>
      <c r="I352" s="175"/>
      <c r="K352" s="151"/>
    </row>
    <row r="353" spans="2:11" ht="15.75" customHeight="1">
      <c r="B353" s="175"/>
      <c r="G353" s="175"/>
      <c r="H353" s="175"/>
      <c r="I353" s="175"/>
      <c r="K353" s="151"/>
    </row>
    <row r="354" spans="2:11" ht="15.75" customHeight="1">
      <c r="B354" s="175"/>
      <c r="G354" s="175"/>
      <c r="H354" s="175"/>
      <c r="I354" s="175"/>
      <c r="K354" s="151"/>
    </row>
    <row r="355" spans="2:11" ht="15.75" customHeight="1">
      <c r="B355" s="175"/>
      <c r="G355" s="175"/>
      <c r="H355" s="175"/>
      <c r="I355" s="175"/>
      <c r="K355" s="151"/>
    </row>
    <row r="356" spans="2:11" ht="15.75" customHeight="1">
      <c r="B356" s="175"/>
      <c r="G356" s="175"/>
      <c r="H356" s="175"/>
      <c r="I356" s="175"/>
      <c r="K356" s="151"/>
    </row>
    <row r="357" spans="2:11" ht="15.75" customHeight="1">
      <c r="B357" s="175"/>
      <c r="G357" s="175"/>
      <c r="H357" s="175"/>
      <c r="I357" s="175"/>
      <c r="K357" s="151"/>
    </row>
    <row r="358" spans="2:11" ht="15.75" customHeight="1">
      <c r="B358" s="175"/>
      <c r="G358" s="175"/>
      <c r="H358" s="175"/>
      <c r="I358" s="175"/>
      <c r="K358" s="151"/>
    </row>
    <row r="359" spans="2:11" ht="15.75" customHeight="1">
      <c r="B359" s="175"/>
      <c r="G359" s="175"/>
      <c r="H359" s="175"/>
      <c r="I359" s="175"/>
      <c r="K359" s="151"/>
    </row>
    <row r="360" spans="2:11" ht="15.75" customHeight="1">
      <c r="B360" s="175"/>
      <c r="G360" s="175"/>
      <c r="H360" s="175"/>
      <c r="I360" s="175"/>
      <c r="K360" s="151"/>
    </row>
    <row r="361" spans="2:11" ht="15.75" customHeight="1">
      <c r="B361" s="175"/>
      <c r="G361" s="175"/>
      <c r="H361" s="175"/>
      <c r="I361" s="175"/>
      <c r="K361" s="151"/>
    </row>
    <row r="362" spans="2:11" ht="15.75" customHeight="1">
      <c r="B362" s="175"/>
      <c r="G362" s="175"/>
      <c r="H362" s="175"/>
      <c r="I362" s="175"/>
      <c r="K362" s="151"/>
    </row>
    <row r="363" spans="2:11" ht="15.75" customHeight="1">
      <c r="B363" s="175"/>
      <c r="G363" s="175"/>
      <c r="H363" s="175"/>
      <c r="I363" s="175"/>
      <c r="K363" s="151"/>
    </row>
    <row r="364" spans="2:11" ht="15.75" customHeight="1">
      <c r="B364" s="175"/>
      <c r="G364" s="175"/>
      <c r="H364" s="175"/>
      <c r="I364" s="175"/>
      <c r="K364" s="151"/>
    </row>
    <row r="365" spans="2:11" ht="15.75" customHeight="1">
      <c r="B365" s="175"/>
      <c r="G365" s="175"/>
      <c r="H365" s="175"/>
      <c r="I365" s="175"/>
      <c r="K365" s="151"/>
    </row>
    <row r="366" spans="2:11" ht="15.75" customHeight="1">
      <c r="B366" s="175"/>
      <c r="G366" s="175"/>
      <c r="H366" s="175"/>
      <c r="I366" s="175"/>
      <c r="K366" s="151"/>
    </row>
    <row r="367" spans="2:11" ht="15.75" customHeight="1">
      <c r="B367" s="175"/>
      <c r="G367" s="175"/>
      <c r="H367" s="175"/>
      <c r="I367" s="175"/>
      <c r="K367" s="151"/>
    </row>
    <row r="368" spans="2:11" ht="15.75" customHeight="1">
      <c r="B368" s="175"/>
      <c r="G368" s="175"/>
      <c r="H368" s="175"/>
      <c r="I368" s="175"/>
      <c r="K368" s="151"/>
    </row>
    <row r="369" spans="2:11" ht="15.75" customHeight="1">
      <c r="B369" s="175"/>
      <c r="G369" s="175"/>
      <c r="H369" s="175"/>
      <c r="I369" s="175"/>
      <c r="K369" s="151"/>
    </row>
    <row r="370" spans="2:11" ht="15.75" customHeight="1"/>
    <row r="371" spans="2:11" ht="15.75" customHeight="1"/>
    <row r="372" spans="2:11" ht="15.75" customHeight="1"/>
    <row r="373" spans="2:11" ht="15.75" customHeight="1"/>
    <row r="374" spans="2:11" ht="15.75" customHeight="1"/>
    <row r="375" spans="2:11" ht="15.75" customHeight="1"/>
    <row r="376" spans="2:11" ht="15.75" customHeight="1"/>
    <row r="377" spans="2:11" ht="15.75" customHeight="1"/>
    <row r="378" spans="2:11" ht="15.75" customHeight="1"/>
    <row r="379" spans="2:11" ht="15.75" customHeight="1"/>
    <row r="380" spans="2:11" ht="15.75" customHeight="1"/>
    <row r="381" spans="2:11" ht="15.75" customHeight="1"/>
    <row r="382" spans="2:11" ht="15.75" customHeight="1"/>
    <row r="383" spans="2:11" ht="15.75" customHeight="1"/>
    <row r="384" spans="2:11"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J7:J8"/>
    <mergeCell ref="K7:K8"/>
    <mergeCell ref="M7:M8"/>
    <mergeCell ref="E82:F82"/>
    <mergeCell ref="H81:I81"/>
    <mergeCell ref="G7:G8"/>
    <mergeCell ref="J82:J83"/>
    <mergeCell ref="K82:K83"/>
    <mergeCell ref="M82:M83"/>
    <mergeCell ref="E6:F6"/>
    <mergeCell ref="A7:A8"/>
    <mergeCell ref="B7:B8"/>
    <mergeCell ref="C7:C8"/>
    <mergeCell ref="D7:D8"/>
    <mergeCell ref="E7:F7"/>
    <mergeCell ref="H6:I6"/>
    <mergeCell ref="H7:I7"/>
    <mergeCell ref="G151:G152"/>
    <mergeCell ref="H117:I117"/>
    <mergeCell ref="H118:I118"/>
    <mergeCell ref="H150:I150"/>
    <mergeCell ref="H151:I151"/>
    <mergeCell ref="G82:G83"/>
    <mergeCell ref="H82:I82"/>
    <mergeCell ref="G118:G119"/>
    <mergeCell ref="A151:A152"/>
    <mergeCell ref="B151:B152"/>
    <mergeCell ref="C151:C152"/>
    <mergeCell ref="D151:D152"/>
    <mergeCell ref="E151:F151"/>
    <mergeCell ref="M118:M119"/>
    <mergeCell ref="D118:D119"/>
    <mergeCell ref="E118:F118"/>
    <mergeCell ref="J151:J152"/>
    <mergeCell ref="K151:K152"/>
    <mergeCell ref="M151:M152"/>
    <mergeCell ref="J118:J119"/>
    <mergeCell ref="K118:K119"/>
    <mergeCell ref="A82:A83"/>
    <mergeCell ref="B82:B83"/>
    <mergeCell ref="C82:C83"/>
    <mergeCell ref="D82:D83"/>
    <mergeCell ref="A118:A119"/>
    <mergeCell ref="B118:B119"/>
    <mergeCell ref="C118:C11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71"/>
  <sheetViews>
    <sheetView showGridLines="0" topLeftCell="A19" workbookViewId="0">
      <selection activeCell="A33" sqref="A33:K33"/>
    </sheetView>
  </sheetViews>
  <sheetFormatPr baseColWidth="10" defaultColWidth="12.625" defaultRowHeight="15" customHeight="1"/>
  <cols>
    <col min="1" max="1" width="44.125" bestFit="1" customWidth="1"/>
    <col min="2" max="2" width="13.875" style="600" bestFit="1" customWidth="1"/>
    <col min="3" max="3" width="11.875" style="600" bestFit="1" customWidth="1"/>
    <col min="4" max="6" width="12.625" style="600" customWidth="1"/>
    <col min="7" max="10" width="12.625" style="600"/>
    <col min="11" max="11" width="14.75" style="717" bestFit="1" customWidth="1"/>
  </cols>
  <sheetData>
    <row r="1" spans="1:11">
      <c r="A1" s="46"/>
      <c r="B1" s="154"/>
      <c r="C1" s="154"/>
      <c r="D1" s="154"/>
      <c r="E1" s="154"/>
      <c r="F1" s="154"/>
      <c r="G1" s="154"/>
      <c r="H1" s="154"/>
      <c r="I1" s="154"/>
      <c r="J1" s="154"/>
      <c r="K1" s="726"/>
    </row>
    <row r="2" spans="1:11">
      <c r="A2" s="133" t="s">
        <v>100</v>
      </c>
      <c r="B2" s="368"/>
      <c r="C2" s="368"/>
      <c r="D2" s="368"/>
      <c r="E2" s="368"/>
      <c r="F2" s="368"/>
      <c r="G2" s="368"/>
      <c r="H2" s="368"/>
      <c r="I2" s="368"/>
      <c r="J2" s="368"/>
      <c r="K2" s="709" t="s">
        <v>101</v>
      </c>
    </row>
    <row r="3" spans="1:11">
      <c r="A3" s="57" t="s">
        <v>173</v>
      </c>
      <c r="B3" s="368"/>
      <c r="C3" s="368"/>
      <c r="D3" s="368"/>
      <c r="E3" s="368"/>
      <c r="F3" s="368"/>
      <c r="G3" s="368"/>
      <c r="H3" s="368"/>
      <c r="I3" s="368"/>
      <c r="J3" s="368"/>
      <c r="K3" s="727"/>
    </row>
    <row r="4" spans="1:11">
      <c r="A4" s="444" t="s">
        <v>2507</v>
      </c>
      <c r="B4" s="368"/>
      <c r="C4" s="368"/>
      <c r="D4" s="368"/>
      <c r="E4" s="368"/>
      <c r="F4" s="368"/>
      <c r="G4" s="368"/>
      <c r="H4" s="368"/>
      <c r="I4" s="368"/>
      <c r="J4" s="368"/>
      <c r="K4" s="727"/>
    </row>
    <row r="5" spans="1:11">
      <c r="A5" s="46"/>
      <c r="B5" s="154"/>
      <c r="C5" s="154"/>
      <c r="D5" s="154"/>
      <c r="E5" s="154"/>
      <c r="F5" s="154"/>
      <c r="G5" s="154"/>
      <c r="H5" s="154"/>
      <c r="I5" s="154"/>
      <c r="J5" s="154"/>
      <c r="K5" s="726"/>
    </row>
    <row r="6" spans="1:11">
      <c r="A6" s="272" t="s">
        <v>102</v>
      </c>
      <c r="B6" s="642" t="s">
        <v>103</v>
      </c>
      <c r="C6" s="642" t="s">
        <v>104</v>
      </c>
      <c r="D6" s="642"/>
      <c r="E6" s="913" t="s">
        <v>105</v>
      </c>
      <c r="F6" s="913"/>
      <c r="G6" s="642" t="s">
        <v>106</v>
      </c>
      <c r="H6" s="1017" t="s">
        <v>107</v>
      </c>
      <c r="I6" s="1047"/>
      <c r="J6" s="642" t="s">
        <v>108</v>
      </c>
      <c r="K6" s="728" t="s">
        <v>109</v>
      </c>
    </row>
    <row r="7" spans="1:11" ht="14.45" customHeight="1">
      <c r="A7" s="907" t="s">
        <v>110</v>
      </c>
      <c r="B7" s="918" t="s">
        <v>111</v>
      </c>
      <c r="C7" s="918" t="s">
        <v>112</v>
      </c>
      <c r="D7" s="918" t="s">
        <v>113</v>
      </c>
      <c r="E7" s="920" t="s">
        <v>114</v>
      </c>
      <c r="F7" s="921"/>
      <c r="G7" s="918" t="s">
        <v>115</v>
      </c>
      <c r="H7" s="920" t="s">
        <v>116</v>
      </c>
      <c r="I7" s="921"/>
      <c r="J7" s="918" t="s">
        <v>117</v>
      </c>
      <c r="K7" s="1046" t="s">
        <v>118</v>
      </c>
    </row>
    <row r="8" spans="1:11" ht="14.25">
      <c r="A8" s="908"/>
      <c r="B8" s="919"/>
      <c r="C8" s="919"/>
      <c r="D8" s="919"/>
      <c r="E8" s="63" t="s">
        <v>119</v>
      </c>
      <c r="F8" s="63" t="s">
        <v>120</v>
      </c>
      <c r="G8" s="919"/>
      <c r="H8" s="63" t="s">
        <v>119</v>
      </c>
      <c r="I8" s="63" t="s">
        <v>120</v>
      </c>
      <c r="J8" s="919"/>
      <c r="K8" s="1037"/>
    </row>
    <row r="9" spans="1:11">
      <c r="A9" s="67" t="s">
        <v>314</v>
      </c>
      <c r="B9" s="160"/>
      <c r="C9" s="160"/>
      <c r="D9" s="160"/>
      <c r="E9" s="160"/>
      <c r="F9" s="160"/>
      <c r="G9" s="160"/>
      <c r="H9" s="160"/>
      <c r="I9" s="160"/>
      <c r="J9" s="160"/>
      <c r="K9" s="707">
        <f>+K10</f>
        <v>0</v>
      </c>
    </row>
    <row r="10" spans="1:11">
      <c r="A10" s="349"/>
      <c r="B10" s="447"/>
      <c r="C10" s="447"/>
      <c r="D10" s="447"/>
      <c r="E10" s="447"/>
      <c r="F10" s="447"/>
      <c r="G10" s="447"/>
      <c r="H10" s="447"/>
      <c r="I10" s="447"/>
      <c r="J10" s="447"/>
      <c r="K10" s="729"/>
    </row>
    <row r="11" spans="1:11">
      <c r="A11" s="67" t="s">
        <v>316</v>
      </c>
      <c r="B11" s="160"/>
      <c r="C11" s="160"/>
      <c r="D11" s="160"/>
      <c r="E11" s="160"/>
      <c r="F11" s="160"/>
      <c r="G11" s="160"/>
      <c r="H11" s="160"/>
      <c r="I11" s="160"/>
      <c r="J11" s="160"/>
      <c r="K11" s="707">
        <f>SUM(K12:K13)</f>
        <v>10550000</v>
      </c>
    </row>
    <row r="12" spans="1:11">
      <c r="A12" s="349" t="s">
        <v>1978</v>
      </c>
      <c r="B12" s="447"/>
      <c r="C12" s="447"/>
      <c r="D12" s="725"/>
      <c r="E12" s="725"/>
      <c r="F12" s="725"/>
      <c r="G12" s="447"/>
      <c r="H12" s="447"/>
      <c r="I12" s="447"/>
      <c r="J12" s="447" t="s">
        <v>1979</v>
      </c>
      <c r="K12" s="729">
        <v>6500000</v>
      </c>
    </row>
    <row r="13" spans="1:11">
      <c r="A13" s="349" t="s">
        <v>1980</v>
      </c>
      <c r="B13" s="447"/>
      <c r="C13" s="447"/>
      <c r="D13" s="725"/>
      <c r="E13" s="725"/>
      <c r="F13" s="725"/>
      <c r="G13" s="447"/>
      <c r="H13" s="447"/>
      <c r="I13" s="447"/>
      <c r="J13" s="447" t="s">
        <v>1981</v>
      </c>
      <c r="K13" s="729">
        <v>4050000</v>
      </c>
    </row>
    <row r="14" spans="1:11" ht="15.75" customHeight="1">
      <c r="A14" s="349"/>
      <c r="B14" s="447"/>
      <c r="C14" s="447"/>
      <c r="D14" s="447"/>
      <c r="E14" s="447"/>
      <c r="F14" s="447"/>
      <c r="G14" s="447"/>
      <c r="H14" s="447"/>
      <c r="I14" s="447"/>
      <c r="J14" s="447"/>
      <c r="K14" s="729"/>
    </row>
    <row r="15" spans="1:11" ht="15.75" customHeight="1">
      <c r="A15" s="67" t="s">
        <v>330</v>
      </c>
      <c r="B15" s="160"/>
      <c r="C15" s="160"/>
      <c r="D15" s="160"/>
      <c r="E15" s="160"/>
      <c r="F15" s="160"/>
      <c r="G15" s="160"/>
      <c r="H15" s="160"/>
      <c r="I15" s="160"/>
      <c r="J15" s="160"/>
      <c r="K15" s="707">
        <f>+K16</f>
        <v>1500000</v>
      </c>
    </row>
    <row r="16" spans="1:11" ht="15.75" customHeight="1">
      <c r="A16" s="349" t="s">
        <v>1982</v>
      </c>
      <c r="B16" s="447"/>
      <c r="C16" s="447"/>
      <c r="D16" s="447" t="s">
        <v>1983</v>
      </c>
      <c r="E16" s="447"/>
      <c r="F16" s="447"/>
      <c r="G16" s="447"/>
      <c r="H16" s="447"/>
      <c r="I16" s="447"/>
      <c r="J16" s="447" t="s">
        <v>1979</v>
      </c>
      <c r="K16" s="729">
        <v>1500000</v>
      </c>
    </row>
    <row r="17" spans="1:11" ht="15.75" customHeight="1">
      <c r="A17" s="349"/>
      <c r="B17" s="447"/>
      <c r="C17" s="447"/>
      <c r="D17" s="447"/>
      <c r="E17" s="447"/>
      <c r="F17" s="447"/>
      <c r="G17" s="447"/>
      <c r="H17" s="447"/>
      <c r="I17" s="447"/>
      <c r="J17" s="447"/>
      <c r="K17" s="729"/>
    </row>
    <row r="18" spans="1:11" ht="15.75" customHeight="1">
      <c r="A18" s="67" t="s">
        <v>331</v>
      </c>
      <c r="B18" s="160"/>
      <c r="C18" s="160"/>
      <c r="D18" s="160"/>
      <c r="E18" s="160"/>
      <c r="F18" s="160"/>
      <c r="G18" s="160"/>
      <c r="H18" s="160"/>
      <c r="I18" s="160"/>
      <c r="J18" s="160"/>
      <c r="K18" s="707">
        <f>+K19</f>
        <v>800000</v>
      </c>
    </row>
    <row r="19" spans="1:11" ht="15.75" customHeight="1">
      <c r="A19" s="349" t="s">
        <v>211</v>
      </c>
      <c r="B19" s="447" t="s">
        <v>1984</v>
      </c>
      <c r="C19" s="447"/>
      <c r="D19" s="447"/>
      <c r="E19" s="447"/>
      <c r="F19" s="447"/>
      <c r="G19" s="447"/>
      <c r="H19" s="447"/>
      <c r="I19" s="447"/>
      <c r="J19" s="447" t="s">
        <v>1979</v>
      </c>
      <c r="K19" s="729">
        <v>800000</v>
      </c>
    </row>
    <row r="20" spans="1:11" ht="15.75" customHeight="1">
      <c r="A20" s="349"/>
      <c r="B20" s="447"/>
      <c r="C20" s="447"/>
      <c r="D20" s="447"/>
      <c r="E20" s="447"/>
      <c r="F20" s="447"/>
      <c r="G20" s="447"/>
      <c r="H20" s="447"/>
      <c r="I20" s="447"/>
      <c r="J20" s="447"/>
      <c r="K20" s="729"/>
    </row>
    <row r="21" spans="1:11" ht="15.75" customHeight="1">
      <c r="A21" s="67" t="s">
        <v>345</v>
      </c>
      <c r="B21" s="160"/>
      <c r="C21" s="160"/>
      <c r="D21" s="160"/>
      <c r="E21" s="160"/>
      <c r="F21" s="160"/>
      <c r="G21" s="160"/>
      <c r="H21" s="160"/>
      <c r="I21" s="160"/>
      <c r="J21" s="160"/>
      <c r="K21" s="707"/>
    </row>
    <row r="22" spans="1:11" ht="15.75" customHeight="1">
      <c r="A22" s="349"/>
      <c r="B22" s="447"/>
      <c r="C22" s="447"/>
      <c r="D22" s="447"/>
      <c r="E22" s="447"/>
      <c r="F22" s="447"/>
      <c r="G22" s="447"/>
      <c r="H22" s="447"/>
      <c r="I22" s="447"/>
      <c r="J22" s="447"/>
      <c r="K22" s="729"/>
    </row>
    <row r="23" spans="1:11" ht="15.75" customHeight="1">
      <c r="A23" s="67" t="s">
        <v>346</v>
      </c>
      <c r="B23" s="160"/>
      <c r="C23" s="160"/>
      <c r="D23" s="160"/>
      <c r="E23" s="160"/>
      <c r="F23" s="160"/>
      <c r="G23" s="160"/>
      <c r="H23" s="160"/>
      <c r="I23" s="160"/>
      <c r="J23" s="160"/>
      <c r="K23" s="707">
        <f>+K24</f>
        <v>25000</v>
      </c>
    </row>
    <row r="24" spans="1:11" ht="15.75" customHeight="1">
      <c r="A24" s="349" t="s">
        <v>1985</v>
      </c>
      <c r="B24" s="447" t="s">
        <v>1986</v>
      </c>
      <c r="C24" s="447"/>
      <c r="D24" s="447"/>
      <c r="E24" s="447"/>
      <c r="F24" s="447"/>
      <c r="G24" s="447"/>
      <c r="H24" s="447"/>
      <c r="I24" s="447"/>
      <c r="J24" s="447" t="s">
        <v>1981</v>
      </c>
      <c r="K24" s="729">
        <v>25000</v>
      </c>
    </row>
    <row r="25" spans="1:11" ht="15.75" customHeight="1">
      <c r="A25" s="349"/>
      <c r="B25" s="447"/>
      <c r="C25" s="447"/>
      <c r="D25" s="447"/>
      <c r="E25" s="447"/>
      <c r="F25" s="447"/>
      <c r="G25" s="447"/>
      <c r="H25" s="447"/>
      <c r="I25" s="447"/>
      <c r="J25" s="447"/>
      <c r="K25" s="729"/>
    </row>
    <row r="26" spans="1:11" ht="15.75" customHeight="1">
      <c r="A26" s="67" t="s">
        <v>351</v>
      </c>
      <c r="B26" s="160"/>
      <c r="C26" s="160"/>
      <c r="D26" s="160"/>
      <c r="E26" s="160"/>
      <c r="F26" s="160"/>
      <c r="G26" s="160"/>
      <c r="H26" s="160"/>
      <c r="I26" s="160"/>
      <c r="J26" s="160"/>
      <c r="K26" s="707"/>
    </row>
    <row r="27" spans="1:11" ht="15.75" customHeight="1">
      <c r="A27" s="349"/>
      <c r="B27" s="447"/>
      <c r="C27" s="447"/>
      <c r="D27" s="447"/>
      <c r="E27" s="447"/>
      <c r="F27" s="447"/>
      <c r="G27" s="447"/>
      <c r="H27" s="447"/>
      <c r="I27" s="447"/>
      <c r="J27" s="447"/>
      <c r="K27" s="729"/>
    </row>
    <row r="28" spans="1:11" ht="15.75" customHeight="1">
      <c r="A28" s="67" t="s">
        <v>352</v>
      </c>
      <c r="B28" s="160"/>
      <c r="C28" s="160"/>
      <c r="D28" s="160"/>
      <c r="E28" s="160"/>
      <c r="F28" s="160"/>
      <c r="G28" s="160"/>
      <c r="H28" s="160"/>
      <c r="I28" s="160"/>
      <c r="J28" s="160"/>
      <c r="K28" s="707">
        <f>SUM(K29:K31)</f>
        <v>77712000</v>
      </c>
    </row>
    <row r="29" spans="1:11" ht="15.75" customHeight="1">
      <c r="A29" s="349" t="s">
        <v>1987</v>
      </c>
      <c r="B29" s="447" t="s">
        <v>1988</v>
      </c>
      <c r="C29" s="447"/>
      <c r="D29" s="447"/>
      <c r="E29" s="447"/>
      <c r="F29" s="447"/>
      <c r="G29" s="447"/>
      <c r="H29" s="447"/>
      <c r="I29" s="447"/>
      <c r="J29" s="447" t="s">
        <v>1979</v>
      </c>
      <c r="K29" s="729">
        <v>20000000</v>
      </c>
    </row>
    <row r="30" spans="1:11" ht="15.75" customHeight="1">
      <c r="A30" s="349" t="s">
        <v>1989</v>
      </c>
      <c r="B30" s="447" t="s">
        <v>1990</v>
      </c>
      <c r="C30" s="447"/>
      <c r="D30" s="447"/>
      <c r="E30" s="447"/>
      <c r="F30" s="447"/>
      <c r="G30" s="447"/>
      <c r="H30" s="447"/>
      <c r="I30" s="447"/>
      <c r="J30" s="447" t="s">
        <v>1979</v>
      </c>
      <c r="K30" s="729">
        <v>7500000</v>
      </c>
    </row>
    <row r="31" spans="1:11" ht="15.75" customHeight="1">
      <c r="A31" s="349" t="s">
        <v>1991</v>
      </c>
      <c r="B31" s="447"/>
      <c r="C31" s="447"/>
      <c r="D31" s="447"/>
      <c r="E31" s="447"/>
      <c r="F31" s="447"/>
      <c r="G31" s="447"/>
      <c r="H31" s="447"/>
      <c r="I31" s="447"/>
      <c r="J31" s="447" t="s">
        <v>1979</v>
      </c>
      <c r="K31" s="729">
        <v>50212000</v>
      </c>
    </row>
    <row r="32" spans="1:11" ht="15.75" customHeight="1">
      <c r="A32" s="349"/>
      <c r="B32" s="447"/>
      <c r="C32" s="447"/>
      <c r="D32" s="447"/>
      <c r="E32" s="447"/>
      <c r="F32" s="447"/>
      <c r="G32" s="447"/>
      <c r="H32" s="447"/>
      <c r="I32" s="447"/>
      <c r="J32" s="447"/>
      <c r="K32" s="729"/>
    </row>
    <row r="33" spans="1:11" ht="15.75" customHeight="1">
      <c r="A33" s="724" t="s">
        <v>514</v>
      </c>
      <c r="B33" s="103"/>
      <c r="C33" s="103"/>
      <c r="D33" s="103"/>
      <c r="E33" s="103"/>
      <c r="F33" s="103"/>
      <c r="G33" s="401"/>
      <c r="H33" s="401"/>
      <c r="I33" s="401"/>
      <c r="J33" s="103"/>
      <c r="K33" s="730">
        <f>+K28+K23+K26+K21+K18+K15+K11+K9</f>
        <v>90587000</v>
      </c>
    </row>
    <row r="34" spans="1:11" ht="15.75" customHeight="1">
      <c r="A34" s="51"/>
      <c r="B34" s="368"/>
      <c r="C34" s="368"/>
      <c r="D34" s="368"/>
      <c r="E34" s="368"/>
      <c r="F34" s="368"/>
      <c r="G34" s="368"/>
      <c r="H34" s="368"/>
      <c r="I34" s="368"/>
      <c r="J34" s="368"/>
      <c r="K34" s="727"/>
    </row>
    <row r="35" spans="1:11" ht="15.75" customHeight="1">
      <c r="A35" s="46"/>
      <c r="B35" s="154"/>
      <c r="C35" s="154"/>
      <c r="D35" s="154"/>
      <c r="E35" s="154"/>
      <c r="F35" s="154"/>
      <c r="G35" s="154"/>
      <c r="H35" s="154"/>
      <c r="I35" s="154"/>
      <c r="J35" s="154"/>
      <c r="K35" s="726"/>
    </row>
    <row r="36" spans="1:11" ht="15.75" customHeight="1"/>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H14" sqref="H14"/>
    </sheetView>
  </sheetViews>
  <sheetFormatPr baseColWidth="10" defaultColWidth="12.625" defaultRowHeight="15" customHeight="1"/>
  <cols>
    <col min="1" max="1" width="44.125" bestFit="1" customWidth="1"/>
    <col min="2" max="6" width="12.625" style="376" customWidth="1"/>
    <col min="7" max="10" width="12.625" style="376"/>
    <col min="11" max="11" width="13.5" bestFit="1" customWidth="1"/>
  </cols>
  <sheetData>
    <row r="1" spans="1:11" ht="15.75">
      <c r="A1" s="45"/>
      <c r="B1" s="367"/>
      <c r="C1" s="154"/>
      <c r="D1" s="154"/>
      <c r="E1" s="154"/>
      <c r="F1" s="154"/>
      <c r="G1" s="154"/>
      <c r="H1" s="154"/>
      <c r="I1" s="154"/>
      <c r="J1" s="154"/>
      <c r="K1" s="46"/>
    </row>
    <row r="2" spans="1:11">
      <c r="A2" s="55" t="s">
        <v>100</v>
      </c>
      <c r="B2" s="368"/>
      <c r="C2" s="368"/>
      <c r="D2" s="368"/>
      <c r="E2" s="368"/>
      <c r="F2" s="368"/>
      <c r="G2" s="368"/>
      <c r="H2" s="368"/>
      <c r="I2" s="368"/>
      <c r="J2" s="368"/>
      <c r="K2" s="49" t="s">
        <v>101</v>
      </c>
    </row>
    <row r="3" spans="1:11">
      <c r="A3" s="57" t="s">
        <v>173</v>
      </c>
      <c r="B3" s="368"/>
      <c r="C3" s="368"/>
      <c r="D3" s="368"/>
      <c r="E3" s="368"/>
      <c r="F3" s="368"/>
      <c r="G3" s="368"/>
      <c r="H3" s="368"/>
      <c r="I3" s="368"/>
      <c r="J3" s="368"/>
      <c r="K3" s="48"/>
    </row>
    <row r="4" spans="1:11">
      <c r="A4" s="400" t="s">
        <v>2472</v>
      </c>
      <c r="B4" s="368"/>
      <c r="C4" s="368"/>
      <c r="D4" s="368"/>
      <c r="E4" s="368"/>
      <c r="F4" s="368"/>
      <c r="G4" s="368"/>
      <c r="H4" s="368"/>
      <c r="I4" s="368"/>
      <c r="J4" s="368"/>
      <c r="K4" s="48"/>
    </row>
    <row r="5" spans="1:11">
      <c r="A5" s="51"/>
      <c r="B5" s="368"/>
      <c r="C5" s="368"/>
      <c r="D5" s="368"/>
      <c r="E5" s="368"/>
      <c r="F5" s="368"/>
      <c r="G5" s="368"/>
      <c r="H5" s="368"/>
      <c r="I5" s="368"/>
      <c r="J5" s="368"/>
      <c r="K5" s="48"/>
    </row>
    <row r="6" spans="1:11">
      <c r="A6" s="58" t="s">
        <v>102</v>
      </c>
      <c r="B6" s="59" t="s">
        <v>103</v>
      </c>
      <c r="C6" s="61" t="s">
        <v>104</v>
      </c>
      <c r="D6" s="61"/>
      <c r="E6" s="926" t="s">
        <v>105</v>
      </c>
      <c r="F6" s="910"/>
      <c r="G6" s="61" t="s">
        <v>106</v>
      </c>
      <c r="H6" s="926" t="s">
        <v>107</v>
      </c>
      <c r="I6" s="910"/>
      <c r="J6" s="61" t="s">
        <v>108</v>
      </c>
      <c r="K6" s="62" t="s">
        <v>109</v>
      </c>
    </row>
    <row r="7" spans="1:11" ht="14.25">
      <c r="A7" s="907" t="s">
        <v>110</v>
      </c>
      <c r="B7" s="918" t="s">
        <v>111</v>
      </c>
      <c r="C7" s="918" t="s">
        <v>112</v>
      </c>
      <c r="D7" s="918" t="s">
        <v>113</v>
      </c>
      <c r="E7" s="920" t="s">
        <v>114</v>
      </c>
      <c r="F7" s="921"/>
      <c r="G7" s="918" t="s">
        <v>115</v>
      </c>
      <c r="H7" s="920" t="s">
        <v>116</v>
      </c>
      <c r="I7" s="921"/>
      <c r="J7" s="918" t="s">
        <v>117</v>
      </c>
      <c r="K7" s="922" t="s">
        <v>118</v>
      </c>
    </row>
    <row r="8" spans="1:11" ht="14.25">
      <c r="A8" s="908"/>
      <c r="B8" s="919"/>
      <c r="C8" s="919"/>
      <c r="D8" s="919"/>
      <c r="E8" s="63" t="s">
        <v>119</v>
      </c>
      <c r="F8" s="63" t="s">
        <v>120</v>
      </c>
      <c r="G8" s="919"/>
      <c r="H8" s="63" t="s">
        <v>119</v>
      </c>
      <c r="I8" s="63" t="s">
        <v>120</v>
      </c>
      <c r="J8" s="919"/>
      <c r="K8" s="908"/>
    </row>
    <row r="9" spans="1:11">
      <c r="A9" s="67" t="s">
        <v>121</v>
      </c>
      <c r="B9" s="160"/>
      <c r="C9" s="160"/>
      <c r="D9" s="160"/>
      <c r="E9" s="160"/>
      <c r="F9" s="160"/>
      <c r="G9" s="160"/>
      <c r="H9" s="160"/>
      <c r="I9" s="160"/>
      <c r="J9" s="160"/>
      <c r="K9" s="105">
        <f>SUM(K10)</f>
        <v>0</v>
      </c>
    </row>
    <row r="10" spans="1:11">
      <c r="A10" s="73"/>
      <c r="B10" s="141"/>
      <c r="C10" s="141"/>
      <c r="D10" s="142"/>
      <c r="E10" s="142"/>
      <c r="F10" s="142"/>
      <c r="G10" s="141"/>
      <c r="H10" s="141"/>
      <c r="I10" s="141"/>
      <c r="J10" s="141"/>
      <c r="K10" s="106"/>
    </row>
    <row r="11" spans="1:11">
      <c r="A11" s="67" t="s">
        <v>122</v>
      </c>
      <c r="B11" s="160"/>
      <c r="C11" s="160"/>
      <c r="D11" s="164"/>
      <c r="E11" s="164"/>
      <c r="F11" s="164"/>
      <c r="G11" s="160"/>
      <c r="H11" s="160"/>
      <c r="I11" s="160"/>
      <c r="J11" s="160"/>
      <c r="K11" s="105">
        <f>SUM(K12:K35)</f>
        <v>65995000</v>
      </c>
    </row>
    <row r="12" spans="1:11">
      <c r="A12" s="108" t="s">
        <v>270</v>
      </c>
      <c r="B12" s="141"/>
      <c r="C12" s="141"/>
      <c r="D12" s="142"/>
      <c r="E12" s="142"/>
      <c r="F12" s="142"/>
      <c r="G12" s="141"/>
      <c r="H12" s="141"/>
      <c r="I12" s="141"/>
      <c r="J12" s="141"/>
      <c r="K12" s="106">
        <v>3600000</v>
      </c>
    </row>
    <row r="13" spans="1:11">
      <c r="A13" s="108" t="s">
        <v>271</v>
      </c>
      <c r="B13" s="141"/>
      <c r="C13" s="141"/>
      <c r="D13" s="142"/>
      <c r="E13" s="142"/>
      <c r="F13" s="142"/>
      <c r="G13" s="141"/>
      <c r="H13" s="141"/>
      <c r="I13" s="141"/>
      <c r="J13" s="141"/>
      <c r="K13" s="106">
        <v>18200000</v>
      </c>
    </row>
    <row r="14" spans="1:11">
      <c r="A14" s="108" t="s">
        <v>272</v>
      </c>
      <c r="B14" s="141"/>
      <c r="C14" s="141"/>
      <c r="D14" s="142"/>
      <c r="E14" s="142"/>
      <c r="F14" s="142"/>
      <c r="G14" s="141"/>
      <c r="H14" s="141"/>
      <c r="I14" s="141"/>
      <c r="J14" s="141"/>
      <c r="K14" s="106">
        <v>5500000</v>
      </c>
    </row>
    <row r="15" spans="1:11">
      <c r="A15" s="108" t="s">
        <v>273</v>
      </c>
      <c r="B15" s="141"/>
      <c r="C15" s="141"/>
      <c r="D15" s="142"/>
      <c r="E15" s="142"/>
      <c r="F15" s="142"/>
      <c r="G15" s="141"/>
      <c r="H15" s="141"/>
      <c r="I15" s="141"/>
      <c r="J15" s="141"/>
      <c r="K15" s="106">
        <v>336000</v>
      </c>
    </row>
    <row r="16" spans="1:11">
      <c r="A16" s="108" t="s">
        <v>274</v>
      </c>
      <c r="B16" s="141"/>
      <c r="C16" s="141"/>
      <c r="D16" s="142"/>
      <c r="E16" s="142"/>
      <c r="F16" s="142"/>
      <c r="G16" s="141"/>
      <c r="H16" s="141"/>
      <c r="I16" s="141"/>
      <c r="J16" s="141"/>
      <c r="K16" s="106">
        <v>2135000</v>
      </c>
    </row>
    <row r="17" spans="1:11">
      <c r="A17" s="108" t="s">
        <v>275</v>
      </c>
      <c r="B17" s="141"/>
      <c r="C17" s="141"/>
      <c r="D17" s="142"/>
      <c r="E17" s="142"/>
      <c r="F17" s="142"/>
      <c r="G17" s="141"/>
      <c r="H17" s="141"/>
      <c r="I17" s="141"/>
      <c r="J17" s="141"/>
      <c r="K17" s="106">
        <v>593000</v>
      </c>
    </row>
    <row r="18" spans="1:11">
      <c r="A18" s="108" t="s">
        <v>276</v>
      </c>
      <c r="B18" s="141"/>
      <c r="C18" s="141"/>
      <c r="D18" s="142"/>
      <c r="E18" s="142"/>
      <c r="F18" s="142"/>
      <c r="G18" s="141"/>
      <c r="H18" s="141"/>
      <c r="I18" s="141"/>
      <c r="J18" s="141"/>
      <c r="K18" s="106">
        <v>30000</v>
      </c>
    </row>
    <row r="19" spans="1:11">
      <c r="A19" s="108" t="s">
        <v>277</v>
      </c>
      <c r="B19" s="141"/>
      <c r="C19" s="141"/>
      <c r="D19" s="142"/>
      <c r="E19" s="142"/>
      <c r="F19" s="142"/>
      <c r="G19" s="141"/>
      <c r="H19" s="141"/>
      <c r="I19" s="141"/>
      <c r="J19" s="141"/>
      <c r="K19" s="106">
        <v>929000</v>
      </c>
    </row>
    <row r="20" spans="1:11">
      <c r="A20" s="108" t="s">
        <v>278</v>
      </c>
      <c r="B20" s="141"/>
      <c r="C20" s="141"/>
      <c r="D20" s="142"/>
      <c r="E20" s="142"/>
      <c r="F20" s="142"/>
      <c r="G20" s="141"/>
      <c r="H20" s="141"/>
      <c r="I20" s="141"/>
      <c r="J20" s="141"/>
      <c r="K20" s="106">
        <v>1750000</v>
      </c>
    </row>
    <row r="21" spans="1:11" ht="15.75" customHeight="1">
      <c r="A21" s="108" t="s">
        <v>279</v>
      </c>
      <c r="B21" s="141"/>
      <c r="C21" s="141"/>
      <c r="D21" s="142"/>
      <c r="E21" s="142"/>
      <c r="F21" s="142"/>
      <c r="G21" s="141"/>
      <c r="H21" s="141"/>
      <c r="I21" s="141"/>
      <c r="J21" s="141"/>
      <c r="K21" s="106">
        <v>40000</v>
      </c>
    </row>
    <row r="22" spans="1:11" ht="15.75" customHeight="1">
      <c r="A22" s="109" t="s">
        <v>201</v>
      </c>
      <c r="B22" s="141"/>
      <c r="C22" s="141"/>
      <c r="D22" s="142"/>
      <c r="E22" s="142"/>
      <c r="F22" s="142"/>
      <c r="G22" s="141"/>
      <c r="H22" s="141"/>
      <c r="I22" s="141"/>
      <c r="J22" s="141"/>
      <c r="K22" s="106">
        <v>9000000</v>
      </c>
    </row>
    <row r="23" spans="1:11" ht="15.75" customHeight="1">
      <c r="A23" s="108" t="s">
        <v>280</v>
      </c>
      <c r="B23" s="141"/>
      <c r="C23" s="141"/>
      <c r="D23" s="142"/>
      <c r="E23" s="142"/>
      <c r="F23" s="142"/>
      <c r="G23" s="141"/>
      <c r="H23" s="141"/>
      <c r="I23" s="141"/>
      <c r="J23" s="141"/>
      <c r="K23" s="106">
        <v>50000</v>
      </c>
    </row>
    <row r="24" spans="1:11" ht="15.75" customHeight="1">
      <c r="A24" s="108" t="s">
        <v>281</v>
      </c>
      <c r="B24" s="141"/>
      <c r="C24" s="141"/>
      <c r="D24" s="142"/>
      <c r="E24" s="142"/>
      <c r="F24" s="142"/>
      <c r="G24" s="141"/>
      <c r="H24" s="141"/>
      <c r="I24" s="141"/>
      <c r="J24" s="141"/>
      <c r="K24" s="106">
        <v>8500000</v>
      </c>
    </row>
    <row r="25" spans="1:11" ht="15.75" customHeight="1">
      <c r="A25" s="108" t="s">
        <v>282</v>
      </c>
      <c r="B25" s="141"/>
      <c r="C25" s="141"/>
      <c r="D25" s="142"/>
      <c r="E25" s="142"/>
      <c r="F25" s="142"/>
      <c r="G25" s="141"/>
      <c r="H25" s="141"/>
      <c r="I25" s="141"/>
      <c r="J25" s="141"/>
      <c r="K25" s="106">
        <v>250000</v>
      </c>
    </row>
    <row r="26" spans="1:11" ht="15.75" customHeight="1">
      <c r="A26" s="108" t="s">
        <v>283</v>
      </c>
      <c r="B26" s="141"/>
      <c r="C26" s="141"/>
      <c r="D26" s="142"/>
      <c r="E26" s="142"/>
      <c r="F26" s="142"/>
      <c r="G26" s="141"/>
      <c r="H26" s="141"/>
      <c r="I26" s="141"/>
      <c r="J26" s="141"/>
      <c r="K26" s="106">
        <v>732000</v>
      </c>
    </row>
    <row r="27" spans="1:11" ht="15.75" customHeight="1">
      <c r="A27" s="108" t="s">
        <v>284</v>
      </c>
      <c r="B27" s="141"/>
      <c r="C27" s="141"/>
      <c r="D27" s="142"/>
      <c r="E27" s="142"/>
      <c r="F27" s="142"/>
      <c r="G27" s="141"/>
      <c r="H27" s="141"/>
      <c r="I27" s="141"/>
      <c r="J27" s="141"/>
      <c r="K27" s="106">
        <v>3355000</v>
      </c>
    </row>
    <row r="28" spans="1:11" ht="15.75" customHeight="1">
      <c r="A28" s="108" t="s">
        <v>285</v>
      </c>
      <c r="B28" s="141"/>
      <c r="C28" s="141"/>
      <c r="D28" s="142"/>
      <c r="E28" s="142"/>
      <c r="F28" s="142"/>
      <c r="G28" s="141"/>
      <c r="H28" s="141"/>
      <c r="I28" s="141"/>
      <c r="J28" s="141"/>
      <c r="K28" s="106">
        <v>50000</v>
      </c>
    </row>
    <row r="29" spans="1:11" ht="15.75" customHeight="1">
      <c r="A29" s="108" t="s">
        <v>286</v>
      </c>
      <c r="B29" s="141"/>
      <c r="C29" s="141"/>
      <c r="D29" s="142"/>
      <c r="E29" s="142"/>
      <c r="F29" s="142"/>
      <c r="G29" s="141"/>
      <c r="H29" s="141"/>
      <c r="I29" s="141"/>
      <c r="J29" s="141"/>
      <c r="K29" s="106">
        <v>1230000</v>
      </c>
    </row>
    <row r="30" spans="1:11" ht="15.75" customHeight="1">
      <c r="A30" s="108" t="s">
        <v>287</v>
      </c>
      <c r="B30" s="141"/>
      <c r="C30" s="141"/>
      <c r="D30" s="142"/>
      <c r="E30" s="142"/>
      <c r="F30" s="142"/>
      <c r="G30" s="141"/>
      <c r="H30" s="141"/>
      <c r="I30" s="141"/>
      <c r="J30" s="141"/>
      <c r="K30" s="106">
        <v>217000</v>
      </c>
    </row>
    <row r="31" spans="1:11" ht="15.75" customHeight="1">
      <c r="A31" s="108" t="s">
        <v>288</v>
      </c>
      <c r="B31" s="141"/>
      <c r="C31" s="141"/>
      <c r="D31" s="142"/>
      <c r="E31" s="142"/>
      <c r="F31" s="142"/>
      <c r="G31" s="141"/>
      <c r="H31" s="141"/>
      <c r="I31" s="141"/>
      <c r="J31" s="141"/>
      <c r="K31" s="106">
        <v>30000</v>
      </c>
    </row>
    <row r="32" spans="1:11" ht="15.75" customHeight="1">
      <c r="A32" s="109" t="s">
        <v>289</v>
      </c>
      <c r="B32" s="141"/>
      <c r="C32" s="141"/>
      <c r="D32" s="142"/>
      <c r="E32" s="142"/>
      <c r="F32" s="142"/>
      <c r="G32" s="141"/>
      <c r="H32" s="141"/>
      <c r="I32" s="141"/>
      <c r="J32" s="141"/>
      <c r="K32" s="106">
        <v>8650000</v>
      </c>
    </row>
    <row r="33" spans="1:26" ht="15.75" customHeight="1">
      <c r="A33" s="108" t="s">
        <v>290</v>
      </c>
      <c r="B33" s="141"/>
      <c r="C33" s="141"/>
      <c r="D33" s="142"/>
      <c r="E33" s="142"/>
      <c r="F33" s="142"/>
      <c r="G33" s="141"/>
      <c r="H33" s="141"/>
      <c r="I33" s="141"/>
      <c r="J33" s="141"/>
      <c r="K33" s="106">
        <v>243000</v>
      </c>
    </row>
    <row r="34" spans="1:26" ht="15.75" customHeight="1">
      <c r="A34" s="108" t="s">
        <v>291</v>
      </c>
      <c r="B34" s="141"/>
      <c r="C34" s="141"/>
      <c r="D34" s="142"/>
      <c r="E34" s="142"/>
      <c r="F34" s="142"/>
      <c r="G34" s="141"/>
      <c r="H34" s="141"/>
      <c r="I34" s="141"/>
      <c r="J34" s="141"/>
      <c r="K34" s="106">
        <v>530000</v>
      </c>
    </row>
    <row r="35" spans="1:26" ht="15.75" customHeight="1">
      <c r="A35" s="108" t="s">
        <v>292</v>
      </c>
      <c r="B35" s="141"/>
      <c r="C35" s="141"/>
      <c r="D35" s="142"/>
      <c r="E35" s="142"/>
      <c r="F35" s="142"/>
      <c r="G35" s="141"/>
      <c r="H35" s="141"/>
      <c r="I35" s="141"/>
      <c r="J35" s="141"/>
      <c r="K35" s="106">
        <v>45000</v>
      </c>
    </row>
    <row r="36" spans="1:26" ht="15.75" customHeight="1">
      <c r="A36" s="110"/>
      <c r="B36" s="141"/>
      <c r="C36" s="141"/>
      <c r="D36" s="142"/>
      <c r="E36" s="142"/>
      <c r="F36" s="142"/>
      <c r="G36" s="141"/>
      <c r="H36" s="141"/>
      <c r="I36" s="141"/>
      <c r="J36" s="141"/>
      <c r="K36" s="89"/>
      <c r="L36" s="111"/>
      <c r="M36" s="111"/>
      <c r="N36" s="111"/>
      <c r="O36" s="111"/>
      <c r="P36" s="111"/>
      <c r="Q36" s="111"/>
      <c r="R36" s="111"/>
      <c r="S36" s="111"/>
      <c r="T36" s="111"/>
      <c r="U36" s="111"/>
      <c r="V36" s="111"/>
      <c r="W36" s="111"/>
      <c r="X36" s="111"/>
      <c r="Y36" s="111"/>
      <c r="Z36" s="111"/>
    </row>
    <row r="37" spans="1:26" ht="15.75" customHeight="1">
      <c r="A37" s="67" t="s">
        <v>129</v>
      </c>
      <c r="B37" s="160"/>
      <c r="C37" s="160"/>
      <c r="D37" s="164"/>
      <c r="E37" s="164"/>
      <c r="F37" s="164"/>
      <c r="G37" s="160"/>
      <c r="H37" s="160"/>
      <c r="I37" s="160"/>
      <c r="J37" s="160"/>
      <c r="K37" s="105">
        <f>SUM(K38:K42)</f>
        <v>3080000</v>
      </c>
    </row>
    <row r="38" spans="1:26" ht="15.75" customHeight="1">
      <c r="A38" s="108" t="s">
        <v>293</v>
      </c>
      <c r="B38" s="141"/>
      <c r="C38" s="141"/>
      <c r="D38" s="142"/>
      <c r="E38" s="142"/>
      <c r="F38" s="142"/>
      <c r="G38" s="141"/>
      <c r="H38" s="141"/>
      <c r="I38" s="141"/>
      <c r="J38" s="141"/>
      <c r="K38" s="106">
        <v>2800000</v>
      </c>
    </row>
    <row r="39" spans="1:26" ht="15.75" customHeight="1">
      <c r="A39" s="108" t="s">
        <v>294</v>
      </c>
      <c r="B39" s="141"/>
      <c r="C39" s="141"/>
      <c r="D39" s="142"/>
      <c r="E39" s="142"/>
      <c r="F39" s="142"/>
      <c r="G39" s="141"/>
      <c r="H39" s="141"/>
      <c r="I39" s="141"/>
      <c r="J39" s="141"/>
      <c r="K39" s="106">
        <v>30000</v>
      </c>
    </row>
    <row r="40" spans="1:26" ht="15.75" customHeight="1">
      <c r="A40" s="108" t="s">
        <v>295</v>
      </c>
      <c r="B40" s="141"/>
      <c r="C40" s="141"/>
      <c r="D40" s="142"/>
      <c r="E40" s="142"/>
      <c r="F40" s="142"/>
      <c r="G40" s="141"/>
      <c r="H40" s="141"/>
      <c r="I40" s="141"/>
      <c r="J40" s="141"/>
      <c r="K40" s="106">
        <v>100000</v>
      </c>
    </row>
    <row r="41" spans="1:26" ht="15.75" customHeight="1">
      <c r="A41" s="109" t="s">
        <v>296</v>
      </c>
      <c r="B41" s="141"/>
      <c r="C41" s="141"/>
      <c r="D41" s="142"/>
      <c r="E41" s="142"/>
      <c r="F41" s="142"/>
      <c r="G41" s="141"/>
      <c r="H41" s="141"/>
      <c r="I41" s="141"/>
      <c r="J41" s="141"/>
      <c r="K41" s="106">
        <v>30000</v>
      </c>
    </row>
    <row r="42" spans="1:26" ht="15.75" customHeight="1">
      <c r="A42" s="109" t="s">
        <v>297</v>
      </c>
      <c r="B42" s="141"/>
      <c r="C42" s="141"/>
      <c r="D42" s="142"/>
      <c r="E42" s="142"/>
      <c r="F42" s="142"/>
      <c r="G42" s="141"/>
      <c r="H42" s="141"/>
      <c r="I42" s="141"/>
      <c r="J42" s="141"/>
      <c r="K42" s="106">
        <v>120000</v>
      </c>
    </row>
    <row r="43" spans="1:26" ht="15.75" customHeight="1">
      <c r="A43" s="110"/>
      <c r="B43" s="141"/>
      <c r="C43" s="141"/>
      <c r="D43" s="142"/>
      <c r="E43" s="142"/>
      <c r="F43" s="142"/>
      <c r="G43" s="141"/>
      <c r="H43" s="141"/>
      <c r="I43" s="141"/>
      <c r="J43" s="141"/>
      <c r="K43" s="89"/>
      <c r="L43" s="111"/>
      <c r="M43" s="111"/>
      <c r="N43" s="111"/>
      <c r="O43" s="111"/>
      <c r="P43" s="111"/>
      <c r="Q43" s="111"/>
      <c r="R43" s="111"/>
      <c r="S43" s="111"/>
      <c r="T43" s="111"/>
      <c r="U43" s="111"/>
      <c r="V43" s="111"/>
      <c r="W43" s="111"/>
      <c r="X43" s="111"/>
      <c r="Y43" s="111"/>
      <c r="Z43" s="111"/>
    </row>
    <row r="44" spans="1:26" ht="15.75" customHeight="1">
      <c r="A44" s="67" t="s">
        <v>130</v>
      </c>
      <c r="B44" s="160"/>
      <c r="C44" s="160"/>
      <c r="D44" s="164"/>
      <c r="E44" s="164"/>
      <c r="F44" s="164"/>
      <c r="G44" s="160"/>
      <c r="H44" s="160"/>
      <c r="I44" s="160"/>
      <c r="J44" s="160"/>
      <c r="K44" s="105">
        <f>+K45+K46+K47+K48+K49+K50+K51+K52+K53+K54</f>
        <v>2121000</v>
      </c>
    </row>
    <row r="45" spans="1:26" ht="15.75" customHeight="1">
      <c r="A45" s="108" t="s">
        <v>298</v>
      </c>
      <c r="B45" s="141"/>
      <c r="C45" s="141"/>
      <c r="D45" s="142"/>
      <c r="E45" s="142"/>
      <c r="F45" s="142"/>
      <c r="G45" s="141"/>
      <c r="H45" s="141"/>
      <c r="I45" s="141"/>
      <c r="J45" s="141"/>
      <c r="K45" s="106">
        <v>30000</v>
      </c>
    </row>
    <row r="46" spans="1:26" ht="15.75" customHeight="1">
      <c r="A46" s="108" t="s">
        <v>299</v>
      </c>
      <c r="B46" s="141"/>
      <c r="C46" s="141"/>
      <c r="D46" s="142"/>
      <c r="E46" s="142"/>
      <c r="F46" s="142"/>
      <c r="G46" s="141"/>
      <c r="H46" s="141"/>
      <c r="I46" s="141"/>
      <c r="J46" s="141"/>
      <c r="K46" s="106">
        <v>240000</v>
      </c>
    </row>
    <row r="47" spans="1:26" ht="15.75" customHeight="1">
      <c r="A47" s="108" t="s">
        <v>300</v>
      </c>
      <c r="B47" s="141"/>
      <c r="C47" s="141"/>
      <c r="D47" s="142"/>
      <c r="E47" s="142"/>
      <c r="F47" s="142"/>
      <c r="G47" s="141"/>
      <c r="H47" s="141"/>
      <c r="I47" s="141"/>
      <c r="J47" s="141"/>
      <c r="K47" s="106">
        <v>100000</v>
      </c>
    </row>
    <row r="48" spans="1:26" ht="15.75" customHeight="1">
      <c r="A48" s="108" t="s">
        <v>301</v>
      </c>
      <c r="B48" s="141"/>
      <c r="C48" s="141"/>
      <c r="D48" s="142"/>
      <c r="E48" s="142"/>
      <c r="F48" s="142"/>
      <c r="G48" s="141"/>
      <c r="H48" s="141"/>
      <c r="I48" s="141"/>
      <c r="J48" s="141"/>
      <c r="K48" s="106">
        <v>30000</v>
      </c>
    </row>
    <row r="49" spans="1:26" ht="15.75" customHeight="1">
      <c r="A49" s="108" t="s">
        <v>163</v>
      </c>
      <c r="B49" s="141"/>
      <c r="C49" s="141"/>
      <c r="D49" s="142"/>
      <c r="E49" s="142"/>
      <c r="F49" s="142"/>
      <c r="G49" s="141"/>
      <c r="H49" s="141"/>
      <c r="I49" s="141"/>
      <c r="J49" s="141"/>
      <c r="K49" s="106">
        <v>946000</v>
      </c>
    </row>
    <row r="50" spans="1:26" ht="15.75" customHeight="1">
      <c r="A50" s="108" t="s">
        <v>302</v>
      </c>
      <c r="B50" s="141"/>
      <c r="C50" s="141"/>
      <c r="D50" s="142"/>
      <c r="E50" s="142"/>
      <c r="F50" s="142"/>
      <c r="G50" s="141"/>
      <c r="H50" s="141"/>
      <c r="I50" s="141"/>
      <c r="J50" s="141"/>
      <c r="K50" s="106">
        <v>50000</v>
      </c>
    </row>
    <row r="51" spans="1:26" ht="15.75" customHeight="1">
      <c r="A51" s="109" t="s">
        <v>303</v>
      </c>
      <c r="B51" s="141"/>
      <c r="C51" s="141"/>
      <c r="D51" s="142"/>
      <c r="E51" s="142"/>
      <c r="F51" s="142"/>
      <c r="G51" s="141"/>
      <c r="H51" s="141"/>
      <c r="I51" s="141"/>
      <c r="J51" s="141"/>
      <c r="K51" s="106">
        <v>50000</v>
      </c>
    </row>
    <row r="52" spans="1:26" ht="15.75" customHeight="1">
      <c r="A52" s="108" t="s">
        <v>304</v>
      </c>
      <c r="B52" s="141"/>
      <c r="C52" s="141"/>
      <c r="D52" s="142"/>
      <c r="E52" s="142"/>
      <c r="F52" s="142"/>
      <c r="G52" s="141"/>
      <c r="H52" s="141"/>
      <c r="I52" s="141"/>
      <c r="J52" s="141"/>
      <c r="K52" s="106">
        <v>500000</v>
      </c>
    </row>
    <row r="53" spans="1:26" ht="15.75" customHeight="1">
      <c r="A53" s="109" t="s">
        <v>305</v>
      </c>
      <c r="B53" s="141"/>
      <c r="C53" s="141"/>
      <c r="D53" s="142"/>
      <c r="E53" s="142"/>
      <c r="F53" s="142"/>
      <c r="G53" s="141"/>
      <c r="H53" s="141"/>
      <c r="I53" s="141"/>
      <c r="J53" s="141"/>
      <c r="K53" s="106">
        <v>20000</v>
      </c>
    </row>
    <row r="54" spans="1:26" ht="15.75" customHeight="1">
      <c r="A54" s="108" t="s">
        <v>306</v>
      </c>
      <c r="B54" s="141"/>
      <c r="C54" s="141"/>
      <c r="D54" s="142"/>
      <c r="E54" s="142"/>
      <c r="F54" s="142"/>
      <c r="G54" s="141"/>
      <c r="H54" s="141"/>
      <c r="I54" s="141"/>
      <c r="J54" s="141"/>
      <c r="K54" s="106">
        <v>155000</v>
      </c>
    </row>
    <row r="55" spans="1:26" ht="15.75" customHeight="1">
      <c r="A55" s="110"/>
      <c r="B55" s="141"/>
      <c r="C55" s="141"/>
      <c r="D55" s="142"/>
      <c r="E55" s="142"/>
      <c r="F55" s="142"/>
      <c r="G55" s="141"/>
      <c r="H55" s="141"/>
      <c r="I55" s="141"/>
      <c r="J55" s="141"/>
      <c r="K55" s="89"/>
      <c r="L55" s="111"/>
      <c r="M55" s="111"/>
      <c r="N55" s="111"/>
      <c r="O55" s="111"/>
      <c r="P55" s="111"/>
      <c r="Q55" s="111"/>
      <c r="R55" s="111"/>
      <c r="S55" s="111"/>
      <c r="T55" s="111"/>
      <c r="U55" s="111"/>
      <c r="V55" s="111"/>
      <c r="W55" s="111"/>
      <c r="X55" s="111"/>
      <c r="Y55" s="111"/>
      <c r="Z55" s="111"/>
    </row>
    <row r="56" spans="1:26" ht="15.75" customHeight="1">
      <c r="A56" s="67" t="s">
        <v>133</v>
      </c>
      <c r="B56" s="160"/>
      <c r="C56" s="160"/>
      <c r="D56" s="164"/>
      <c r="E56" s="164"/>
      <c r="F56" s="164"/>
      <c r="G56" s="160"/>
      <c r="H56" s="160"/>
      <c r="I56" s="160"/>
      <c r="J56" s="160"/>
      <c r="K56" s="105">
        <f>SUM(K57)</f>
        <v>160000</v>
      </c>
    </row>
    <row r="57" spans="1:26" ht="15.75" customHeight="1">
      <c r="A57" s="108" t="s">
        <v>307</v>
      </c>
      <c r="B57" s="141"/>
      <c r="C57" s="141"/>
      <c r="D57" s="142"/>
      <c r="E57" s="142"/>
      <c r="F57" s="142"/>
      <c r="G57" s="141"/>
      <c r="H57" s="141"/>
      <c r="I57" s="141"/>
      <c r="J57" s="141"/>
      <c r="K57" s="106">
        <v>160000</v>
      </c>
    </row>
    <row r="58" spans="1:26" ht="15.75" customHeight="1">
      <c r="A58" s="110"/>
      <c r="B58" s="141"/>
      <c r="C58" s="141"/>
      <c r="D58" s="142"/>
      <c r="E58" s="142"/>
      <c r="F58" s="142"/>
      <c r="G58" s="141"/>
      <c r="H58" s="141"/>
      <c r="I58" s="141"/>
      <c r="J58" s="141"/>
      <c r="K58" s="89"/>
      <c r="L58" s="111"/>
      <c r="M58" s="111"/>
      <c r="N58" s="111"/>
      <c r="O58" s="111"/>
      <c r="P58" s="111"/>
      <c r="Q58" s="111"/>
      <c r="R58" s="111"/>
      <c r="S58" s="111"/>
      <c r="T58" s="111"/>
      <c r="U58" s="111"/>
      <c r="V58" s="111"/>
      <c r="W58" s="111"/>
      <c r="X58" s="111"/>
      <c r="Y58" s="111"/>
      <c r="Z58" s="111"/>
    </row>
    <row r="59" spans="1:26" ht="15.75" customHeight="1">
      <c r="A59" s="67" t="s">
        <v>134</v>
      </c>
      <c r="B59" s="160"/>
      <c r="C59" s="160"/>
      <c r="D59" s="164"/>
      <c r="E59" s="164"/>
      <c r="F59" s="164"/>
      <c r="G59" s="160"/>
      <c r="H59" s="160"/>
      <c r="I59" s="160"/>
      <c r="J59" s="160"/>
      <c r="K59" s="105">
        <f>SUM(K60:K62)</f>
        <v>1318000</v>
      </c>
    </row>
    <row r="60" spans="1:26" ht="15.75" customHeight="1">
      <c r="A60" s="108" t="s">
        <v>170</v>
      </c>
      <c r="B60" s="141"/>
      <c r="C60" s="141"/>
      <c r="D60" s="142"/>
      <c r="E60" s="142"/>
      <c r="F60" s="142"/>
      <c r="G60" s="141"/>
      <c r="H60" s="141"/>
      <c r="I60" s="141"/>
      <c r="J60" s="141"/>
      <c r="K60" s="106">
        <v>934000</v>
      </c>
    </row>
    <row r="61" spans="1:26" ht="15.75" customHeight="1">
      <c r="A61" s="108" t="s">
        <v>308</v>
      </c>
      <c r="B61" s="141"/>
      <c r="C61" s="141"/>
      <c r="D61" s="142"/>
      <c r="E61" s="142"/>
      <c r="F61" s="142"/>
      <c r="G61" s="141"/>
      <c r="H61" s="141"/>
      <c r="I61" s="141"/>
      <c r="J61" s="141"/>
      <c r="K61" s="106">
        <v>364000</v>
      </c>
    </row>
    <row r="62" spans="1:26" ht="15.75" customHeight="1">
      <c r="A62" s="108" t="s">
        <v>309</v>
      </c>
      <c r="B62" s="141"/>
      <c r="C62" s="141"/>
      <c r="D62" s="142"/>
      <c r="E62" s="142"/>
      <c r="F62" s="142"/>
      <c r="G62" s="141"/>
      <c r="H62" s="141"/>
      <c r="I62" s="141"/>
      <c r="J62" s="141"/>
      <c r="K62" s="106">
        <v>20000</v>
      </c>
    </row>
    <row r="63" spans="1:26" ht="15.75" customHeight="1">
      <c r="A63" s="110"/>
      <c r="B63" s="141"/>
      <c r="C63" s="141"/>
      <c r="D63" s="142"/>
      <c r="E63" s="142"/>
      <c r="F63" s="142"/>
      <c r="G63" s="141"/>
      <c r="H63" s="141"/>
      <c r="I63" s="141"/>
      <c r="J63" s="141"/>
      <c r="K63" s="89"/>
      <c r="L63" s="111"/>
      <c r="M63" s="111"/>
      <c r="N63" s="111"/>
      <c r="O63" s="111"/>
      <c r="P63" s="111"/>
      <c r="Q63" s="111"/>
      <c r="R63" s="111"/>
      <c r="S63" s="111"/>
      <c r="T63" s="111"/>
      <c r="U63" s="111"/>
      <c r="V63" s="111"/>
      <c r="W63" s="111"/>
      <c r="X63" s="111"/>
      <c r="Y63" s="111"/>
      <c r="Z63" s="111"/>
    </row>
    <row r="64" spans="1:26" ht="15.75" customHeight="1">
      <c r="A64" s="67" t="s">
        <v>135</v>
      </c>
      <c r="B64" s="160"/>
      <c r="C64" s="160"/>
      <c r="D64" s="164"/>
      <c r="E64" s="164"/>
      <c r="F64" s="164"/>
      <c r="G64" s="160"/>
      <c r="H64" s="160"/>
      <c r="I64" s="160"/>
      <c r="J64" s="160"/>
      <c r="K64" s="105">
        <f>+K65</f>
        <v>50000</v>
      </c>
    </row>
    <row r="65" spans="1:26" ht="15.75" customHeight="1">
      <c r="A65" s="108" t="s">
        <v>310</v>
      </c>
      <c r="B65" s="141"/>
      <c r="C65" s="141"/>
      <c r="D65" s="142"/>
      <c r="E65" s="142"/>
      <c r="F65" s="142"/>
      <c r="G65" s="141"/>
      <c r="H65" s="141"/>
      <c r="I65" s="141"/>
      <c r="J65" s="141"/>
      <c r="K65" s="106">
        <v>50000</v>
      </c>
    </row>
    <row r="66" spans="1:26" ht="15.75" customHeight="1">
      <c r="A66" s="110"/>
      <c r="B66" s="141"/>
      <c r="C66" s="141"/>
      <c r="D66" s="142"/>
      <c r="E66" s="142"/>
      <c r="F66" s="142"/>
      <c r="G66" s="141"/>
      <c r="H66" s="141"/>
      <c r="I66" s="141"/>
      <c r="J66" s="141"/>
      <c r="K66" s="89"/>
      <c r="L66" s="111"/>
      <c r="M66" s="111"/>
      <c r="N66" s="111"/>
      <c r="O66" s="111"/>
      <c r="P66" s="111"/>
      <c r="Q66" s="111"/>
      <c r="R66" s="111"/>
      <c r="S66" s="111"/>
      <c r="T66" s="111"/>
      <c r="U66" s="111"/>
      <c r="V66" s="111"/>
      <c r="W66" s="111"/>
      <c r="X66" s="111"/>
      <c r="Y66" s="111"/>
      <c r="Z66" s="111"/>
    </row>
    <row r="67" spans="1:26" ht="15.75" customHeight="1">
      <c r="A67" s="67" t="s">
        <v>136</v>
      </c>
      <c r="B67" s="160"/>
      <c r="C67" s="160"/>
      <c r="D67" s="164"/>
      <c r="E67" s="164"/>
      <c r="F67" s="164"/>
      <c r="G67" s="160"/>
      <c r="H67" s="160"/>
      <c r="I67" s="160"/>
      <c r="J67" s="160"/>
      <c r="K67" s="105">
        <f>+K68+K69</f>
        <v>1312000</v>
      </c>
    </row>
    <row r="68" spans="1:26" ht="15.75" customHeight="1">
      <c r="A68" s="66" t="s">
        <v>311</v>
      </c>
      <c r="B68" s="166"/>
      <c r="C68" s="166"/>
      <c r="D68" s="167"/>
      <c r="E68" s="167"/>
      <c r="F68" s="167"/>
      <c r="G68" s="166"/>
      <c r="H68" s="166"/>
      <c r="I68" s="166"/>
      <c r="J68" s="166"/>
      <c r="K68" s="88">
        <v>1192000</v>
      </c>
    </row>
    <row r="69" spans="1:26" ht="15.75" customHeight="1">
      <c r="A69" s="66" t="s">
        <v>312</v>
      </c>
      <c r="B69" s="166"/>
      <c r="C69" s="166"/>
      <c r="D69" s="167"/>
      <c r="E69" s="167"/>
      <c r="F69" s="167"/>
      <c r="G69" s="166"/>
      <c r="H69" s="166"/>
      <c r="I69" s="166"/>
      <c r="J69" s="166"/>
      <c r="K69" s="88">
        <v>120000</v>
      </c>
    </row>
    <row r="70" spans="1:26" ht="15.75" customHeight="1">
      <c r="A70" s="112"/>
      <c r="B70" s="114"/>
      <c r="C70" s="114"/>
      <c r="D70" s="141"/>
      <c r="E70" s="141"/>
      <c r="F70" s="141"/>
      <c r="G70" s="114"/>
      <c r="H70" s="114"/>
      <c r="I70" s="114"/>
      <c r="J70" s="114"/>
      <c r="K70" s="115"/>
      <c r="L70" s="111"/>
      <c r="M70" s="111"/>
      <c r="N70" s="111"/>
      <c r="O70" s="111"/>
      <c r="P70" s="111"/>
      <c r="Q70" s="111"/>
      <c r="R70" s="111"/>
      <c r="S70" s="111"/>
      <c r="T70" s="111"/>
      <c r="U70" s="111"/>
      <c r="V70" s="111"/>
      <c r="W70" s="111"/>
      <c r="X70" s="111"/>
      <c r="Y70" s="111"/>
      <c r="Z70" s="111"/>
    </row>
    <row r="71" spans="1:26" ht="15.75" customHeight="1">
      <c r="A71" s="100" t="s">
        <v>137</v>
      </c>
      <c r="B71" s="103"/>
      <c r="C71" s="103"/>
      <c r="D71" s="401"/>
      <c r="E71" s="401"/>
      <c r="F71" s="401"/>
      <c r="G71" s="103"/>
      <c r="H71" s="103"/>
      <c r="I71" s="103"/>
      <c r="J71" s="103"/>
      <c r="K71" s="104">
        <f>+K9+K11+K37+K44+K56+K59+K64+K67</f>
        <v>74036000</v>
      </c>
    </row>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65"/>
  <sheetViews>
    <sheetView showGridLines="0" tabSelected="1" topLeftCell="A7" workbookViewId="0">
      <selection activeCell="A20" sqref="A20"/>
    </sheetView>
  </sheetViews>
  <sheetFormatPr baseColWidth="10" defaultColWidth="12.625" defaultRowHeight="15" customHeight="1"/>
  <cols>
    <col min="1" max="1" width="62.625" bestFit="1" customWidth="1"/>
    <col min="2" max="2" width="11.875" style="600" bestFit="1" customWidth="1"/>
    <col min="3" max="3" width="16.375" style="600" bestFit="1" customWidth="1"/>
    <col min="4" max="4" width="16.75" style="600" bestFit="1" customWidth="1"/>
    <col min="5" max="5" width="12.625" style="600" customWidth="1"/>
    <col min="6" max="6" width="10.625" style="600" customWidth="1"/>
    <col min="7" max="8" width="9.375" style="600" bestFit="1" customWidth="1"/>
    <col min="9" max="9" width="10.25" style="600" bestFit="1" customWidth="1"/>
    <col min="10" max="10" width="16.875" style="600" bestFit="1" customWidth="1"/>
    <col min="11" max="11" width="14.75" style="705" bestFit="1" customWidth="1"/>
  </cols>
  <sheetData>
    <row r="1" spans="1:11">
      <c r="A1" s="36"/>
      <c r="B1" s="593"/>
      <c r="C1" s="593"/>
      <c r="D1" s="593"/>
      <c r="E1" s="593"/>
      <c r="F1" s="593"/>
      <c r="G1" s="593"/>
      <c r="H1" s="593"/>
      <c r="I1" s="593"/>
      <c r="J1" s="593"/>
      <c r="K1" s="746"/>
    </row>
    <row r="2" spans="1:11">
      <c r="A2" s="133" t="s">
        <v>100</v>
      </c>
      <c r="B2" s="368"/>
      <c r="C2" s="368"/>
      <c r="D2" s="368"/>
      <c r="E2" s="368"/>
      <c r="F2" s="368"/>
      <c r="G2" s="368"/>
      <c r="H2" s="368"/>
      <c r="I2" s="368"/>
      <c r="J2" s="368"/>
      <c r="K2" s="747" t="s">
        <v>101</v>
      </c>
    </row>
    <row r="3" spans="1:11">
      <c r="A3" s="57" t="s">
        <v>173</v>
      </c>
      <c r="B3" s="368"/>
      <c r="C3" s="368"/>
      <c r="D3" s="368"/>
      <c r="E3" s="368"/>
      <c r="F3" s="368"/>
      <c r="G3" s="368"/>
      <c r="H3" s="368"/>
      <c r="I3" s="368"/>
      <c r="J3" s="368"/>
      <c r="K3" s="748"/>
    </row>
    <row r="4" spans="1:11">
      <c r="A4" s="444" t="s">
        <v>2514</v>
      </c>
      <c r="B4" s="368"/>
      <c r="C4" s="639"/>
      <c r="D4" s="368"/>
      <c r="E4" s="368"/>
      <c r="F4" s="368"/>
      <c r="G4" s="368"/>
      <c r="H4" s="368"/>
      <c r="I4" s="368"/>
      <c r="J4" s="368"/>
      <c r="K4" s="748"/>
    </row>
    <row r="5" spans="1:11">
      <c r="A5" s="36"/>
      <c r="B5" s="593"/>
      <c r="C5" s="593"/>
      <c r="D5" s="593"/>
      <c r="E5" s="593"/>
      <c r="F5" s="593"/>
      <c r="G5" s="593"/>
      <c r="H5" s="593"/>
      <c r="I5" s="593"/>
      <c r="J5" s="593"/>
      <c r="K5" s="746"/>
    </row>
    <row r="6" spans="1:11">
      <c r="A6" s="272" t="s">
        <v>102</v>
      </c>
      <c r="B6" s="642" t="s">
        <v>103</v>
      </c>
      <c r="C6" s="642" t="s">
        <v>104</v>
      </c>
      <c r="D6" s="642"/>
      <c r="E6" s="913" t="s">
        <v>105</v>
      </c>
      <c r="F6" s="913"/>
      <c r="G6" s="642" t="s">
        <v>106</v>
      </c>
      <c r="H6" s="1017" t="s">
        <v>107</v>
      </c>
      <c r="I6" s="1018"/>
      <c r="J6" s="642" t="s">
        <v>108</v>
      </c>
      <c r="K6" s="749" t="s">
        <v>109</v>
      </c>
    </row>
    <row r="7" spans="1:11" ht="15" customHeight="1">
      <c r="A7" s="907" t="s">
        <v>110</v>
      </c>
      <c r="B7" s="918" t="s">
        <v>112</v>
      </c>
      <c r="C7" s="918" t="s">
        <v>111</v>
      </c>
      <c r="D7" s="918" t="s">
        <v>113</v>
      </c>
      <c r="E7" s="920" t="s">
        <v>114</v>
      </c>
      <c r="F7" s="921"/>
      <c r="G7" s="918" t="s">
        <v>115</v>
      </c>
      <c r="H7" s="920" t="s">
        <v>116</v>
      </c>
      <c r="I7" s="921"/>
      <c r="J7" s="918" t="s">
        <v>117</v>
      </c>
      <c r="K7" s="1046" t="s">
        <v>118</v>
      </c>
    </row>
    <row r="8" spans="1:11" ht="14.25">
      <c r="A8" s="908"/>
      <c r="B8" s="919"/>
      <c r="C8" s="919"/>
      <c r="D8" s="919"/>
      <c r="E8" s="63" t="s">
        <v>119</v>
      </c>
      <c r="F8" s="63" t="s">
        <v>120</v>
      </c>
      <c r="G8" s="919"/>
      <c r="H8" s="63" t="s">
        <v>119</v>
      </c>
      <c r="I8" s="63" t="s">
        <v>120</v>
      </c>
      <c r="J8" s="919"/>
      <c r="K8" s="1050"/>
    </row>
    <row r="9" spans="1:11">
      <c r="A9" s="67" t="s">
        <v>314</v>
      </c>
      <c r="B9" s="160"/>
      <c r="C9" s="160"/>
      <c r="D9" s="160"/>
      <c r="E9" s="160"/>
      <c r="F9" s="160"/>
      <c r="G9" s="160"/>
      <c r="H9" s="160"/>
      <c r="I9" s="160"/>
      <c r="J9" s="160"/>
      <c r="K9" s="750"/>
    </row>
    <row r="10" spans="1:11">
      <c r="A10" s="732"/>
      <c r="B10" s="736"/>
      <c r="C10" s="736"/>
      <c r="D10" s="736"/>
      <c r="E10" s="736"/>
      <c r="F10" s="736"/>
      <c r="G10" s="736"/>
      <c r="H10" s="736"/>
      <c r="I10" s="736"/>
      <c r="J10" s="737"/>
      <c r="K10" s="751"/>
    </row>
    <row r="11" spans="1:11">
      <c r="A11" s="67" t="s">
        <v>316</v>
      </c>
      <c r="B11" s="160"/>
      <c r="C11" s="160"/>
      <c r="D11" s="160"/>
      <c r="E11" s="160"/>
      <c r="F11" s="160"/>
      <c r="G11" s="160"/>
      <c r="H11" s="160"/>
      <c r="I11" s="160"/>
      <c r="J11" s="160"/>
      <c r="K11" s="750">
        <f>SUM(K12:K27)</f>
        <v>59746528.000000007</v>
      </c>
    </row>
    <row r="12" spans="1:11">
      <c r="A12" s="734" t="s">
        <v>1992</v>
      </c>
      <c r="B12" s="737" t="s">
        <v>178</v>
      </c>
      <c r="C12" s="737" t="s">
        <v>1993</v>
      </c>
      <c r="D12" s="738" t="s">
        <v>2508</v>
      </c>
      <c r="E12" s="737"/>
      <c r="F12" s="737"/>
      <c r="G12" s="736"/>
      <c r="H12" s="743">
        <v>360</v>
      </c>
      <c r="I12" s="743">
        <v>2700</v>
      </c>
      <c r="J12" s="739" t="s">
        <v>1994</v>
      </c>
      <c r="K12" s="1048">
        <f>2454284.71+10109422.41+411572.43+1635502.71</f>
        <v>14610782.260000002</v>
      </c>
    </row>
    <row r="13" spans="1:11">
      <c r="A13" s="734" t="s">
        <v>1995</v>
      </c>
      <c r="B13" s="737" t="s">
        <v>178</v>
      </c>
      <c r="C13" s="737" t="s">
        <v>1993</v>
      </c>
      <c r="D13" s="738" t="s">
        <v>2509</v>
      </c>
      <c r="E13" s="737"/>
      <c r="F13" s="737"/>
      <c r="G13" s="736"/>
      <c r="H13" s="743">
        <v>360</v>
      </c>
      <c r="I13" s="743">
        <v>2700</v>
      </c>
      <c r="J13" s="739" t="s">
        <v>1994</v>
      </c>
      <c r="K13" s="1049"/>
    </row>
    <row r="14" spans="1:11">
      <c r="A14" s="734" t="s">
        <v>1996</v>
      </c>
      <c r="B14" s="737" t="s">
        <v>178</v>
      </c>
      <c r="C14" s="737" t="s">
        <v>1993</v>
      </c>
      <c r="D14" s="740" t="s">
        <v>1997</v>
      </c>
      <c r="E14" s="737"/>
      <c r="F14" s="737"/>
      <c r="G14" s="736"/>
      <c r="H14" s="743">
        <v>300</v>
      </c>
      <c r="I14" s="743">
        <v>1800</v>
      </c>
      <c r="J14" s="739" t="s">
        <v>1994</v>
      </c>
      <c r="K14" s="1049"/>
    </row>
    <row r="15" spans="1:11">
      <c r="A15" s="734" t="s">
        <v>1998</v>
      </c>
      <c r="B15" s="737" t="s">
        <v>178</v>
      </c>
      <c r="C15" s="737" t="s">
        <v>1993</v>
      </c>
      <c r="D15" s="740" t="s">
        <v>1999</v>
      </c>
      <c r="E15" s="737"/>
      <c r="F15" s="737"/>
      <c r="G15" s="736"/>
      <c r="H15" s="743">
        <v>300</v>
      </c>
      <c r="I15" s="743">
        <v>1800</v>
      </c>
      <c r="J15" s="739" t="s">
        <v>1994</v>
      </c>
      <c r="K15" s="1049"/>
    </row>
    <row r="16" spans="1:11">
      <c r="A16" s="734" t="s">
        <v>2000</v>
      </c>
      <c r="B16" s="737" t="s">
        <v>178</v>
      </c>
      <c r="C16" s="737" t="s">
        <v>1993</v>
      </c>
      <c r="D16" s="738" t="s">
        <v>2510</v>
      </c>
      <c r="E16" s="737"/>
      <c r="F16" s="737"/>
      <c r="G16" s="736"/>
      <c r="H16" s="743">
        <v>230</v>
      </c>
      <c r="I16" s="743">
        <v>1200</v>
      </c>
      <c r="J16" s="739" t="s">
        <v>1994</v>
      </c>
      <c r="K16" s="1049"/>
    </row>
    <row r="17" spans="1:11">
      <c r="A17" s="734" t="s">
        <v>2001</v>
      </c>
      <c r="B17" s="737" t="s">
        <v>178</v>
      </c>
      <c r="C17" s="737" t="s">
        <v>1993</v>
      </c>
      <c r="D17" s="738" t="s">
        <v>2511</v>
      </c>
      <c r="E17" s="737"/>
      <c r="F17" s="737"/>
      <c r="G17" s="736"/>
      <c r="H17" s="743">
        <v>230</v>
      </c>
      <c r="I17" s="743">
        <v>1200</v>
      </c>
      <c r="J17" s="739" t="s">
        <v>1994</v>
      </c>
      <c r="K17" s="1049"/>
    </row>
    <row r="18" spans="1:11">
      <c r="A18" s="734" t="s">
        <v>2002</v>
      </c>
      <c r="B18" s="737" t="s">
        <v>184</v>
      </c>
      <c r="C18" s="737" t="s">
        <v>2003</v>
      </c>
      <c r="D18" s="738" t="s">
        <v>2512</v>
      </c>
      <c r="E18" s="738" t="s">
        <v>2513</v>
      </c>
      <c r="F18" s="740" t="s">
        <v>2004</v>
      </c>
      <c r="G18" s="736"/>
      <c r="H18" s="736"/>
      <c r="I18" s="736"/>
      <c r="J18" s="739" t="s">
        <v>1994</v>
      </c>
      <c r="K18" s="752">
        <f>26989172.14+2316977.72+5045474.92</f>
        <v>34351624.780000001</v>
      </c>
    </row>
    <row r="19" spans="1:11">
      <c r="A19" s="1061" t="s">
        <v>2554</v>
      </c>
      <c r="B19" s="737" t="s">
        <v>334</v>
      </c>
      <c r="C19" s="737" t="s">
        <v>2005</v>
      </c>
      <c r="D19" s="740"/>
      <c r="E19" s="737"/>
      <c r="F19" s="737"/>
      <c r="G19" s="736"/>
      <c r="H19" s="743">
        <v>400</v>
      </c>
      <c r="I19" s="743">
        <v>700</v>
      </c>
      <c r="J19" s="739" t="s">
        <v>1994</v>
      </c>
      <c r="K19" s="1048">
        <f>6255839.82+2329052.37+57581.69+429244.61+1712402.47</f>
        <v>10784120.960000001</v>
      </c>
    </row>
    <row r="20" spans="1:11">
      <c r="A20" s="734" t="s">
        <v>2006</v>
      </c>
      <c r="B20" s="737" t="s">
        <v>178</v>
      </c>
      <c r="C20" s="737" t="s">
        <v>931</v>
      </c>
      <c r="D20" s="740"/>
      <c r="E20" s="737"/>
      <c r="F20" s="737"/>
      <c r="G20" s="736"/>
      <c r="H20" s="743">
        <v>500</v>
      </c>
      <c r="I20" s="743">
        <v>750</v>
      </c>
      <c r="J20" s="739" t="s">
        <v>1994</v>
      </c>
      <c r="K20" s="1049"/>
    </row>
    <row r="21" spans="1:11">
      <c r="A21" s="734" t="s">
        <v>2007</v>
      </c>
      <c r="B21" s="737" t="s">
        <v>2008</v>
      </c>
      <c r="C21" s="737" t="s">
        <v>931</v>
      </c>
      <c r="D21" s="740"/>
      <c r="E21" s="737"/>
      <c r="F21" s="737"/>
      <c r="G21" s="736"/>
      <c r="H21" s="743">
        <v>40</v>
      </c>
      <c r="I21" s="743">
        <v>50</v>
      </c>
      <c r="J21" s="739" t="s">
        <v>1994</v>
      </c>
      <c r="K21" s="1049"/>
    </row>
    <row r="22" spans="1:11">
      <c r="A22" s="734" t="s">
        <v>2007</v>
      </c>
      <c r="B22" s="737" t="s">
        <v>2008</v>
      </c>
      <c r="C22" s="737" t="s">
        <v>2009</v>
      </c>
      <c r="D22" s="740"/>
      <c r="E22" s="737"/>
      <c r="F22" s="735" t="s">
        <v>485</v>
      </c>
      <c r="G22" s="743">
        <v>3300</v>
      </c>
      <c r="H22" s="736"/>
      <c r="I22" s="736"/>
      <c r="J22" s="739" t="s">
        <v>1994</v>
      </c>
      <c r="K22" s="1049"/>
    </row>
    <row r="23" spans="1:11">
      <c r="A23" s="734" t="s">
        <v>2010</v>
      </c>
      <c r="B23" s="737" t="s">
        <v>1375</v>
      </c>
      <c r="C23" s="737" t="s">
        <v>2005</v>
      </c>
      <c r="D23" s="740"/>
      <c r="E23" s="740"/>
      <c r="F23" s="736"/>
      <c r="G23" s="743">
        <v>214</v>
      </c>
      <c r="H23" s="736"/>
      <c r="I23" s="736"/>
      <c r="J23" s="739" t="s">
        <v>1994</v>
      </c>
      <c r="K23" s="1049"/>
    </row>
    <row r="24" spans="1:11">
      <c r="A24" s="734" t="s">
        <v>2011</v>
      </c>
      <c r="B24" s="737" t="s">
        <v>1375</v>
      </c>
      <c r="C24" s="737" t="s">
        <v>931</v>
      </c>
      <c r="D24" s="740"/>
      <c r="E24" s="736" t="s">
        <v>2012</v>
      </c>
      <c r="F24" s="736" t="s">
        <v>2013</v>
      </c>
      <c r="G24" s="736"/>
      <c r="H24" s="740"/>
      <c r="I24" s="740"/>
      <c r="J24" s="739" t="s">
        <v>1994</v>
      </c>
      <c r="K24" s="1049"/>
    </row>
    <row r="25" spans="1:11">
      <c r="A25" s="734" t="s">
        <v>2014</v>
      </c>
      <c r="B25" s="737" t="s">
        <v>2008</v>
      </c>
      <c r="C25" s="737" t="s">
        <v>2015</v>
      </c>
      <c r="D25" s="740"/>
      <c r="E25" s="740"/>
      <c r="F25" s="736"/>
      <c r="G25" s="743"/>
      <c r="H25" s="736"/>
      <c r="I25" s="736"/>
      <c r="J25" s="739" t="s">
        <v>1994</v>
      </c>
      <c r="K25" s="1049"/>
    </row>
    <row r="26" spans="1:11">
      <c r="A26" s="734" t="s">
        <v>2016</v>
      </c>
      <c r="B26" s="737" t="s">
        <v>2008</v>
      </c>
      <c r="C26" s="737" t="s">
        <v>2015</v>
      </c>
      <c r="D26" s="740"/>
      <c r="E26" s="740"/>
      <c r="F26" s="736"/>
      <c r="G26" s="743"/>
      <c r="H26" s="736"/>
      <c r="I26" s="736"/>
      <c r="J26" s="739" t="s">
        <v>1994</v>
      </c>
      <c r="K26" s="1049"/>
    </row>
    <row r="27" spans="1:11">
      <c r="A27" s="734" t="s">
        <v>2017</v>
      </c>
      <c r="B27" s="737" t="s">
        <v>2008</v>
      </c>
      <c r="C27" s="737" t="s">
        <v>2009</v>
      </c>
      <c r="D27" s="740"/>
      <c r="E27" s="737"/>
      <c r="F27" s="735" t="s">
        <v>485</v>
      </c>
      <c r="G27" s="743">
        <v>1300</v>
      </c>
      <c r="H27" s="736"/>
      <c r="I27" s="736"/>
      <c r="J27" s="739" t="s">
        <v>1994</v>
      </c>
      <c r="K27" s="1049"/>
    </row>
    <row r="28" spans="1:11">
      <c r="A28" s="734"/>
      <c r="B28" s="737"/>
      <c r="C28" s="737"/>
      <c r="D28" s="740"/>
      <c r="E28" s="736"/>
      <c r="F28" s="736"/>
      <c r="G28" s="736"/>
      <c r="H28" s="740"/>
      <c r="I28" s="740"/>
      <c r="J28" s="737"/>
      <c r="K28" s="735"/>
    </row>
    <row r="29" spans="1:11">
      <c r="A29" s="67" t="s">
        <v>330</v>
      </c>
      <c r="B29" s="160"/>
      <c r="C29" s="160"/>
      <c r="D29" s="160"/>
      <c r="E29" s="160"/>
      <c r="F29" s="160"/>
      <c r="G29" s="160"/>
      <c r="H29" s="160"/>
      <c r="I29" s="160"/>
      <c r="J29" s="160"/>
      <c r="K29" s="750">
        <f>+K30</f>
        <v>9606690.2699999996</v>
      </c>
    </row>
    <row r="30" spans="1:11">
      <c r="A30" s="734" t="s">
        <v>2018</v>
      </c>
      <c r="B30" s="737" t="s">
        <v>2019</v>
      </c>
      <c r="C30" s="737" t="s">
        <v>2020</v>
      </c>
      <c r="D30" s="736"/>
      <c r="E30" s="736"/>
      <c r="F30" s="736"/>
      <c r="G30" s="736"/>
      <c r="H30" s="736"/>
      <c r="I30" s="736"/>
      <c r="J30" s="739" t="s">
        <v>1994</v>
      </c>
      <c r="K30" s="743">
        <f>915146.73+265847.06+8158007.13+267689.35</f>
        <v>9606690.2699999996</v>
      </c>
    </row>
    <row r="31" spans="1:11">
      <c r="A31" s="732"/>
      <c r="B31" s="736"/>
      <c r="C31" s="736"/>
      <c r="D31" s="736"/>
      <c r="E31" s="736"/>
      <c r="F31" s="736"/>
      <c r="G31" s="736"/>
      <c r="H31" s="736"/>
      <c r="I31" s="736"/>
      <c r="J31" s="737"/>
      <c r="K31" s="743"/>
    </row>
    <row r="32" spans="1:11">
      <c r="A32" s="67" t="s">
        <v>331</v>
      </c>
      <c r="B32" s="160"/>
      <c r="C32" s="160"/>
      <c r="D32" s="160"/>
      <c r="E32" s="160"/>
      <c r="F32" s="160"/>
      <c r="G32" s="160"/>
      <c r="H32" s="160"/>
      <c r="I32" s="160"/>
      <c r="J32" s="160"/>
      <c r="K32" s="750">
        <f>SUM(K33:K43)</f>
        <v>12045692.529999999</v>
      </c>
    </row>
    <row r="33" spans="1:11">
      <c r="A33" s="734" t="s">
        <v>2021</v>
      </c>
      <c r="B33" s="737" t="s">
        <v>2008</v>
      </c>
      <c r="C33" s="737" t="s">
        <v>2009</v>
      </c>
      <c r="D33" s="740"/>
      <c r="E33" s="737"/>
      <c r="F33" s="737"/>
      <c r="G33" s="736"/>
      <c r="H33" s="743">
        <v>230</v>
      </c>
      <c r="I33" s="743">
        <v>1000</v>
      </c>
      <c r="J33" s="739" t="s">
        <v>1994</v>
      </c>
      <c r="K33" s="1048">
        <v>1332644.02</v>
      </c>
    </row>
    <row r="34" spans="1:11">
      <c r="A34" s="734" t="s">
        <v>2022</v>
      </c>
      <c r="B34" s="737" t="s">
        <v>334</v>
      </c>
      <c r="C34" s="737" t="s">
        <v>2005</v>
      </c>
      <c r="D34" s="740"/>
      <c r="E34" s="737"/>
      <c r="F34" s="737"/>
      <c r="G34" s="736"/>
      <c r="H34" s="743">
        <v>1000</v>
      </c>
      <c r="I34" s="743">
        <v>2300</v>
      </c>
      <c r="J34" s="739" t="s">
        <v>1994</v>
      </c>
      <c r="K34" s="1049"/>
    </row>
    <row r="35" spans="1:11">
      <c r="A35" s="734" t="s">
        <v>2023</v>
      </c>
      <c r="B35" s="737" t="s">
        <v>2024</v>
      </c>
      <c r="C35" s="737" t="s">
        <v>2005</v>
      </c>
      <c r="D35" s="740"/>
      <c r="E35" s="737"/>
      <c r="F35" s="737"/>
      <c r="G35" s="736"/>
      <c r="H35" s="743">
        <v>7500</v>
      </c>
      <c r="I35" s="743">
        <v>25000</v>
      </c>
      <c r="J35" s="739" t="s">
        <v>1994</v>
      </c>
      <c r="K35" s="1049"/>
    </row>
    <row r="36" spans="1:11">
      <c r="A36" s="734" t="s">
        <v>2025</v>
      </c>
      <c r="B36" s="737" t="s">
        <v>2008</v>
      </c>
      <c r="C36" s="737" t="s">
        <v>2026</v>
      </c>
      <c r="D36" s="741">
        <v>0.03</v>
      </c>
      <c r="E36" s="741">
        <v>0.03</v>
      </c>
      <c r="F36" s="742">
        <v>0.04</v>
      </c>
      <c r="G36" s="736"/>
      <c r="H36" s="736"/>
      <c r="I36" s="736"/>
      <c r="J36" s="739" t="s">
        <v>1994</v>
      </c>
      <c r="K36" s="743">
        <v>166416.73000000001</v>
      </c>
    </row>
    <row r="37" spans="1:11">
      <c r="A37" s="734" t="s">
        <v>2027</v>
      </c>
      <c r="B37" s="737" t="s">
        <v>2008</v>
      </c>
      <c r="C37" s="737" t="s">
        <v>2005</v>
      </c>
      <c r="D37" s="740"/>
      <c r="E37" s="736"/>
      <c r="F37" s="736"/>
      <c r="G37" s="736"/>
      <c r="H37" s="740">
        <v>500</v>
      </c>
      <c r="I37" s="740">
        <v>800</v>
      </c>
      <c r="J37" s="739" t="s">
        <v>1994</v>
      </c>
      <c r="K37" s="1048">
        <f>220484.71+9730+155236.39</f>
        <v>385451.1</v>
      </c>
    </row>
    <row r="38" spans="1:11">
      <c r="A38" s="734" t="s">
        <v>2028</v>
      </c>
      <c r="B38" s="737" t="s">
        <v>2008</v>
      </c>
      <c r="C38" s="737" t="s">
        <v>2005</v>
      </c>
      <c r="D38" s="740"/>
      <c r="E38" s="736"/>
      <c r="F38" s="736"/>
      <c r="G38" s="736"/>
      <c r="H38" s="740">
        <v>100</v>
      </c>
      <c r="I38" s="740">
        <v>1800</v>
      </c>
      <c r="J38" s="739" t="s">
        <v>1994</v>
      </c>
      <c r="K38" s="1049"/>
    </row>
    <row r="39" spans="1:11">
      <c r="A39" s="734" t="s">
        <v>1036</v>
      </c>
      <c r="B39" s="737" t="s">
        <v>334</v>
      </c>
      <c r="C39" s="737" t="s">
        <v>2029</v>
      </c>
      <c r="D39" s="740"/>
      <c r="E39" s="736"/>
      <c r="F39" s="736"/>
      <c r="G39" s="736"/>
      <c r="H39" s="740">
        <v>500</v>
      </c>
      <c r="I39" s="740">
        <v>2000</v>
      </c>
      <c r="J39" s="739" t="s">
        <v>1994</v>
      </c>
      <c r="K39" s="743">
        <v>12459.83</v>
      </c>
    </row>
    <row r="40" spans="1:11">
      <c r="A40" s="734" t="s">
        <v>2030</v>
      </c>
      <c r="B40" s="737" t="s">
        <v>184</v>
      </c>
      <c r="C40" s="737" t="s">
        <v>2009</v>
      </c>
      <c r="D40" s="740"/>
      <c r="E40" s="736"/>
      <c r="F40" s="736"/>
      <c r="G40" s="744">
        <v>150</v>
      </c>
      <c r="H40" s="740"/>
      <c r="I40" s="740"/>
      <c r="J40" s="737" t="s">
        <v>2031</v>
      </c>
      <c r="K40" s="743">
        <v>518725</v>
      </c>
    </row>
    <row r="41" spans="1:11">
      <c r="A41" s="734" t="s">
        <v>2032</v>
      </c>
      <c r="B41" s="737" t="s">
        <v>184</v>
      </c>
      <c r="C41" s="737" t="s">
        <v>2033</v>
      </c>
      <c r="D41" s="741"/>
      <c r="E41" s="741"/>
      <c r="F41" s="742"/>
      <c r="G41" s="736"/>
      <c r="H41" s="736"/>
      <c r="I41" s="736"/>
      <c r="J41" s="737" t="s">
        <v>2034</v>
      </c>
      <c r="K41" s="743">
        <v>33762.5</v>
      </c>
    </row>
    <row r="42" spans="1:11">
      <c r="A42" s="734" t="s">
        <v>2035</v>
      </c>
      <c r="B42" s="737" t="s">
        <v>2036</v>
      </c>
      <c r="C42" s="737" t="s">
        <v>2033</v>
      </c>
      <c r="D42" s="741"/>
      <c r="E42" s="741"/>
      <c r="F42" s="742"/>
      <c r="G42" s="736"/>
      <c r="H42" s="736"/>
      <c r="I42" s="736"/>
      <c r="J42" s="737" t="s">
        <v>2037</v>
      </c>
      <c r="K42" s="743">
        <v>9146233.3499999996</v>
      </c>
    </row>
    <row r="43" spans="1:11">
      <c r="A43" s="734" t="s">
        <v>2038</v>
      </c>
      <c r="B43" s="737" t="s">
        <v>2036</v>
      </c>
      <c r="C43" s="737" t="s">
        <v>2033</v>
      </c>
      <c r="D43" s="741"/>
      <c r="E43" s="741"/>
      <c r="F43" s="742"/>
      <c r="G43" s="736"/>
      <c r="H43" s="736"/>
      <c r="I43" s="736"/>
      <c r="J43" s="737" t="s">
        <v>2039</v>
      </c>
      <c r="K43" s="743">
        <v>450000</v>
      </c>
    </row>
    <row r="44" spans="1:11">
      <c r="A44" s="732"/>
      <c r="B44" s="736"/>
      <c r="C44" s="736"/>
      <c r="D44" s="736"/>
      <c r="E44" s="736"/>
      <c r="F44" s="736"/>
      <c r="G44" s="736"/>
      <c r="H44" s="736"/>
      <c r="I44" s="736"/>
      <c r="J44" s="737"/>
      <c r="K44" s="735"/>
    </row>
    <row r="45" spans="1:11">
      <c r="A45" s="67" t="s">
        <v>345</v>
      </c>
      <c r="B45" s="160"/>
      <c r="C45" s="160"/>
      <c r="D45" s="160"/>
      <c r="E45" s="160"/>
      <c r="F45" s="160"/>
      <c r="G45" s="160"/>
      <c r="H45" s="160"/>
      <c r="I45" s="160"/>
      <c r="J45" s="160"/>
      <c r="K45" s="750">
        <f>SUM(K46:K48)</f>
        <v>3085408.7099999995</v>
      </c>
    </row>
    <row r="46" spans="1:11">
      <c r="A46" s="734" t="s">
        <v>2040</v>
      </c>
      <c r="B46" s="737" t="s">
        <v>184</v>
      </c>
      <c r="C46" s="737" t="s">
        <v>2009</v>
      </c>
      <c r="D46" s="740"/>
      <c r="E46" s="737"/>
      <c r="F46" s="737"/>
      <c r="G46" s="737"/>
      <c r="H46" s="745">
        <v>1500</v>
      </c>
      <c r="I46" s="745">
        <v>10500</v>
      </c>
      <c r="J46" s="739" t="s">
        <v>1994</v>
      </c>
      <c r="K46" s="745">
        <f>97440+97200+161200+374211.68</f>
        <v>730051.67999999993</v>
      </c>
    </row>
    <row r="47" spans="1:11">
      <c r="A47" s="734" t="s">
        <v>1756</v>
      </c>
      <c r="B47" s="737" t="s">
        <v>184</v>
      </c>
      <c r="C47" s="737" t="s">
        <v>2041</v>
      </c>
      <c r="D47" s="740"/>
      <c r="E47" s="736"/>
      <c r="F47" s="736"/>
      <c r="G47" s="735"/>
      <c r="H47" s="743">
        <v>5</v>
      </c>
      <c r="I47" s="743">
        <v>2000</v>
      </c>
      <c r="J47" s="739" t="s">
        <v>1994</v>
      </c>
      <c r="K47" s="743">
        <f>256253.78+514136.05+26613.8+99800.1+1058400+83500.73</f>
        <v>2038704.46</v>
      </c>
    </row>
    <row r="48" spans="1:11">
      <c r="A48" s="734" t="s">
        <v>2042</v>
      </c>
      <c r="B48" s="737" t="s">
        <v>334</v>
      </c>
      <c r="C48" s="737" t="s">
        <v>2043</v>
      </c>
      <c r="D48" s="740"/>
      <c r="E48" s="737"/>
      <c r="F48" s="737"/>
      <c r="G48" s="736"/>
      <c r="H48" s="743">
        <v>5</v>
      </c>
      <c r="I48" s="743">
        <v>1200</v>
      </c>
      <c r="J48" s="739" t="s">
        <v>1994</v>
      </c>
      <c r="K48" s="743">
        <v>316652.57</v>
      </c>
    </row>
    <row r="49" spans="1:11">
      <c r="A49" s="732"/>
      <c r="B49" s="736"/>
      <c r="C49" s="736"/>
      <c r="D49" s="736"/>
      <c r="E49" s="736"/>
      <c r="F49" s="736"/>
      <c r="G49" s="736"/>
      <c r="H49" s="736"/>
      <c r="I49" s="736"/>
      <c r="J49" s="737"/>
      <c r="K49" s="751"/>
    </row>
    <row r="50" spans="1:11">
      <c r="A50" s="67" t="s">
        <v>346</v>
      </c>
      <c r="B50" s="160"/>
      <c r="C50" s="160"/>
      <c r="D50" s="160"/>
      <c r="E50" s="160"/>
      <c r="F50" s="160"/>
      <c r="G50" s="160"/>
      <c r="H50" s="160"/>
      <c r="I50" s="160"/>
      <c r="J50" s="160"/>
      <c r="K50" s="753">
        <f>+K51</f>
        <v>1480515.73</v>
      </c>
    </row>
    <row r="51" spans="1:11">
      <c r="A51" s="734" t="s">
        <v>2044</v>
      </c>
      <c r="B51" s="737" t="s">
        <v>2008</v>
      </c>
      <c r="C51" s="737" t="s">
        <v>2045</v>
      </c>
      <c r="D51" s="740"/>
      <c r="E51" s="740"/>
      <c r="F51" s="740"/>
      <c r="G51" s="736"/>
      <c r="H51" s="743">
        <v>500</v>
      </c>
      <c r="I51" s="743">
        <v>5000</v>
      </c>
      <c r="J51" s="739" t="s">
        <v>1994</v>
      </c>
      <c r="K51" s="743">
        <v>1480515.73</v>
      </c>
    </row>
    <row r="52" spans="1:11">
      <c r="A52" s="734"/>
      <c r="B52" s="737"/>
      <c r="C52" s="737"/>
      <c r="D52" s="740"/>
      <c r="E52" s="740"/>
      <c r="F52" s="740"/>
      <c r="G52" s="736"/>
      <c r="H52" s="735"/>
      <c r="I52" s="735"/>
      <c r="J52" s="737"/>
      <c r="K52" s="735"/>
    </row>
    <row r="53" spans="1:11">
      <c r="A53" s="67" t="s">
        <v>351</v>
      </c>
      <c r="B53" s="160"/>
      <c r="C53" s="160"/>
      <c r="D53" s="160"/>
      <c r="E53" s="160"/>
      <c r="F53" s="160"/>
      <c r="G53" s="160"/>
      <c r="H53" s="160"/>
      <c r="I53" s="160"/>
      <c r="J53" s="160"/>
      <c r="K53" s="750"/>
    </row>
    <row r="54" spans="1:11">
      <c r="A54" s="732"/>
      <c r="B54" s="736"/>
      <c r="C54" s="736"/>
      <c r="D54" s="736"/>
      <c r="E54" s="736"/>
      <c r="F54" s="736"/>
      <c r="G54" s="736"/>
      <c r="H54" s="736"/>
      <c r="I54" s="736"/>
      <c r="J54" s="737"/>
      <c r="K54" s="735"/>
    </row>
    <row r="55" spans="1:11">
      <c r="A55" s="67" t="s">
        <v>352</v>
      </c>
      <c r="B55" s="160"/>
      <c r="C55" s="160"/>
      <c r="D55" s="160"/>
      <c r="E55" s="160"/>
      <c r="F55" s="160"/>
      <c r="G55" s="160"/>
      <c r="H55" s="160"/>
      <c r="I55" s="160"/>
      <c r="J55" s="160"/>
      <c r="K55" s="750">
        <f>SUM(K56:K63)</f>
        <v>47504057.460000001</v>
      </c>
    </row>
    <row r="56" spans="1:11">
      <c r="A56" s="734" t="s">
        <v>2046</v>
      </c>
      <c r="B56" s="737" t="s">
        <v>2047</v>
      </c>
      <c r="C56" s="737" t="s">
        <v>2009</v>
      </c>
      <c r="D56" s="740"/>
      <c r="E56" s="740"/>
      <c r="F56" s="736"/>
      <c r="G56" s="743">
        <v>700</v>
      </c>
      <c r="H56" s="736"/>
      <c r="I56" s="736"/>
      <c r="J56" s="739" t="s">
        <v>1994</v>
      </c>
      <c r="K56" s="1048">
        <v>140695</v>
      </c>
    </row>
    <row r="57" spans="1:11">
      <c r="A57" s="734" t="s">
        <v>2048</v>
      </c>
      <c r="B57" s="737" t="s">
        <v>334</v>
      </c>
      <c r="C57" s="737" t="s">
        <v>2009</v>
      </c>
      <c r="D57" s="740"/>
      <c r="E57" s="740"/>
      <c r="F57" s="736"/>
      <c r="G57" s="743"/>
      <c r="H57" s="743">
        <v>200</v>
      </c>
      <c r="I57" s="743">
        <v>1100</v>
      </c>
      <c r="J57" s="739" t="s">
        <v>1994</v>
      </c>
      <c r="K57" s="1049"/>
    </row>
    <row r="58" spans="1:11">
      <c r="A58" s="734" t="s">
        <v>2049</v>
      </c>
      <c r="B58" s="737" t="s">
        <v>334</v>
      </c>
      <c r="C58" s="737" t="s">
        <v>2009</v>
      </c>
      <c r="D58" s="740"/>
      <c r="E58" s="740"/>
      <c r="F58" s="736"/>
      <c r="G58" s="743">
        <v>350</v>
      </c>
      <c r="H58" s="736"/>
      <c r="I58" s="736"/>
      <c r="J58" s="739" t="s">
        <v>1994</v>
      </c>
      <c r="K58" s="1049"/>
    </row>
    <row r="59" spans="1:11">
      <c r="A59" s="734" t="s">
        <v>2050</v>
      </c>
      <c r="B59" s="737" t="s">
        <v>2024</v>
      </c>
      <c r="C59" s="737" t="s">
        <v>2051</v>
      </c>
      <c r="D59" s="740"/>
      <c r="E59" s="736"/>
      <c r="F59" s="736"/>
      <c r="G59" s="736"/>
      <c r="H59" s="740"/>
      <c r="I59" s="740"/>
      <c r="J59" s="739" t="s">
        <v>1994</v>
      </c>
      <c r="K59" s="745">
        <f>15200000+193312.2+1412772.2</f>
        <v>16806084.399999999</v>
      </c>
    </row>
    <row r="60" spans="1:11">
      <c r="A60" s="734" t="s">
        <v>299</v>
      </c>
      <c r="B60" s="737" t="s">
        <v>771</v>
      </c>
      <c r="C60" s="737" t="s">
        <v>2009</v>
      </c>
      <c r="D60" s="740"/>
      <c r="E60" s="736"/>
      <c r="F60" s="736"/>
      <c r="G60" s="740">
        <v>900</v>
      </c>
      <c r="H60" s="736"/>
      <c r="I60" s="736"/>
      <c r="J60" s="739" t="s">
        <v>1994</v>
      </c>
      <c r="K60" s="743">
        <v>775068.75</v>
      </c>
    </row>
    <row r="61" spans="1:11">
      <c r="A61" s="734" t="s">
        <v>2052</v>
      </c>
      <c r="B61" s="737" t="s">
        <v>2024</v>
      </c>
      <c r="C61" s="737" t="s">
        <v>2053</v>
      </c>
      <c r="D61" s="742"/>
      <c r="E61" s="742">
        <v>0.08</v>
      </c>
      <c r="F61" s="742">
        <v>0.3</v>
      </c>
      <c r="G61" s="736"/>
      <c r="H61" s="736"/>
      <c r="I61" s="736"/>
      <c r="J61" s="739" t="s">
        <v>1994</v>
      </c>
      <c r="K61" s="743">
        <f>15963541.51+12281197.8</f>
        <v>28244739.310000002</v>
      </c>
    </row>
    <row r="62" spans="1:11">
      <c r="A62" s="734" t="s">
        <v>2054</v>
      </c>
      <c r="B62" s="737" t="s">
        <v>2008</v>
      </c>
      <c r="C62" s="737" t="s">
        <v>2009</v>
      </c>
      <c r="D62" s="740"/>
      <c r="E62" s="736"/>
      <c r="F62" s="736"/>
      <c r="G62" s="740">
        <v>600</v>
      </c>
      <c r="H62" s="736"/>
      <c r="I62" s="736"/>
      <c r="J62" s="739" t="s">
        <v>1994</v>
      </c>
      <c r="K62" s="743">
        <v>1137470</v>
      </c>
    </row>
    <row r="63" spans="1:11">
      <c r="A63" s="734" t="s">
        <v>2055</v>
      </c>
      <c r="B63" s="737" t="s">
        <v>581</v>
      </c>
      <c r="C63" s="737" t="s">
        <v>2056</v>
      </c>
      <c r="D63" s="740"/>
      <c r="E63" s="736"/>
      <c r="F63" s="736"/>
      <c r="G63" s="740"/>
      <c r="H63" s="736"/>
      <c r="I63" s="736"/>
      <c r="J63" s="737" t="s">
        <v>2057</v>
      </c>
      <c r="K63" s="743">
        <v>400000</v>
      </c>
    </row>
    <row r="64" spans="1:11">
      <c r="A64" s="734"/>
      <c r="B64" s="737"/>
      <c r="C64" s="737"/>
      <c r="D64" s="740"/>
      <c r="E64" s="736"/>
      <c r="F64" s="736"/>
      <c r="G64" s="736"/>
      <c r="H64" s="740"/>
      <c r="I64" s="740"/>
      <c r="J64" s="737"/>
      <c r="K64" s="735"/>
    </row>
    <row r="65" spans="1:11">
      <c r="A65" s="724" t="s">
        <v>514</v>
      </c>
      <c r="B65" s="103"/>
      <c r="C65" s="103"/>
      <c r="D65" s="103"/>
      <c r="E65" s="103"/>
      <c r="F65" s="103"/>
      <c r="G65" s="401"/>
      <c r="H65" s="401"/>
      <c r="I65" s="401"/>
      <c r="J65" s="103"/>
      <c r="K65" s="754">
        <f>+K55+K53+K50+K45+K32+K29+K11+K9</f>
        <v>133468892.70000002</v>
      </c>
    </row>
  </sheetData>
  <mergeCells count="16">
    <mergeCell ref="K33:K35"/>
    <mergeCell ref="K37:K38"/>
    <mergeCell ref="K56:K58"/>
    <mergeCell ref="H6:I6"/>
    <mergeCell ref="A7:A8"/>
    <mergeCell ref="B7:B8"/>
    <mergeCell ref="C7:C8"/>
    <mergeCell ref="D7:D8"/>
    <mergeCell ref="E7:F7"/>
    <mergeCell ref="G7:G8"/>
    <mergeCell ref="H7:I7"/>
    <mergeCell ref="J7:J8"/>
    <mergeCell ref="K7:K8"/>
    <mergeCell ref="K12:K17"/>
    <mergeCell ref="K19:K27"/>
    <mergeCell ref="E6:F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0"/>
  <sheetViews>
    <sheetView showGridLines="0" workbookViewId="0">
      <selection activeCell="F54" sqref="F54"/>
    </sheetView>
  </sheetViews>
  <sheetFormatPr baseColWidth="10" defaultColWidth="12.625" defaultRowHeight="15" customHeight="1"/>
  <cols>
    <col min="1" max="1" width="65.375" bestFit="1" customWidth="1"/>
    <col min="2" max="2" width="13.875" style="600" bestFit="1" customWidth="1"/>
    <col min="3" max="3" width="15.5" style="600" bestFit="1" customWidth="1"/>
    <col min="4" max="4" width="16.25" style="600" bestFit="1" customWidth="1"/>
    <col min="5" max="7" width="12.625" style="600"/>
    <col min="8" max="8" width="10.75" style="600" customWidth="1"/>
    <col min="9" max="9" width="8.75" style="600" customWidth="1"/>
    <col min="10" max="10" width="17.375" style="600" bestFit="1" customWidth="1"/>
    <col min="11" max="11" width="13.5" bestFit="1" customWidth="1"/>
  </cols>
  <sheetData>
    <row r="1" spans="1:11" ht="15.75">
      <c r="A1" s="34"/>
      <c r="B1" s="367"/>
      <c r="C1" s="593"/>
      <c r="D1" s="593"/>
      <c r="E1" s="593"/>
      <c r="F1" s="593"/>
      <c r="G1" s="593"/>
      <c r="H1" s="593"/>
      <c r="I1" s="593"/>
      <c r="J1" s="593"/>
      <c r="K1" s="36"/>
    </row>
    <row r="2" spans="1:11">
      <c r="A2" s="133" t="s">
        <v>100</v>
      </c>
      <c r="B2" s="368"/>
      <c r="C2" s="368"/>
      <c r="D2" s="368"/>
      <c r="E2" s="368"/>
      <c r="F2" s="368"/>
      <c r="G2" s="368"/>
      <c r="H2" s="368"/>
      <c r="I2" s="368"/>
      <c r="J2" s="368"/>
      <c r="K2" s="38" t="s">
        <v>101</v>
      </c>
    </row>
    <row r="3" spans="1:11">
      <c r="A3" s="57" t="s">
        <v>173</v>
      </c>
      <c r="B3" s="368"/>
      <c r="C3" s="368"/>
      <c r="D3" s="368"/>
      <c r="E3" s="368"/>
      <c r="F3" s="368"/>
      <c r="G3" s="368"/>
      <c r="H3" s="368"/>
      <c r="I3" s="368"/>
      <c r="J3" s="368"/>
      <c r="K3" s="37"/>
    </row>
    <row r="4" spans="1:11">
      <c r="A4" s="444" t="s">
        <v>2514</v>
      </c>
      <c r="B4" s="368"/>
      <c r="C4" s="368"/>
      <c r="D4" s="368"/>
      <c r="E4" s="368"/>
      <c r="F4" s="368"/>
      <c r="G4" s="368"/>
      <c r="H4" s="368"/>
      <c r="I4" s="368"/>
      <c r="J4" s="368"/>
      <c r="K4" s="37"/>
    </row>
    <row r="5" spans="1:11">
      <c r="A5" s="36"/>
      <c r="B5" s="593"/>
      <c r="C5" s="593"/>
      <c r="D5" s="593"/>
      <c r="E5" s="593"/>
      <c r="F5" s="593"/>
      <c r="G5" s="593"/>
      <c r="H5" s="593"/>
      <c r="I5" s="593"/>
      <c r="J5" s="593"/>
      <c r="K5" s="36"/>
    </row>
    <row r="6" spans="1:11">
      <c r="A6" s="42" t="s">
        <v>102</v>
      </c>
      <c r="B6" s="369" t="s">
        <v>103</v>
      </c>
      <c r="C6" s="369" t="s">
        <v>104</v>
      </c>
      <c r="D6" s="369"/>
      <c r="E6" s="913" t="s">
        <v>105</v>
      </c>
      <c r="F6" s="913"/>
      <c r="G6" s="369" t="s">
        <v>106</v>
      </c>
      <c r="H6" s="909" t="s">
        <v>107</v>
      </c>
      <c r="I6" s="1004"/>
      <c r="J6" s="369" t="s">
        <v>108</v>
      </c>
      <c r="K6" s="43" t="s">
        <v>109</v>
      </c>
    </row>
    <row r="7" spans="1:11" ht="15" customHeight="1">
      <c r="A7" s="935" t="s">
        <v>110</v>
      </c>
      <c r="B7" s="930" t="s">
        <v>111</v>
      </c>
      <c r="C7" s="930" t="s">
        <v>112</v>
      </c>
      <c r="D7" s="930" t="s">
        <v>113</v>
      </c>
      <c r="E7" s="930" t="s">
        <v>114</v>
      </c>
      <c r="F7" s="931"/>
      <c r="G7" s="930" t="s">
        <v>115</v>
      </c>
      <c r="H7" s="930" t="s">
        <v>116</v>
      </c>
      <c r="I7" s="931"/>
      <c r="J7" s="930" t="s">
        <v>117</v>
      </c>
      <c r="K7" s="947" t="s">
        <v>118</v>
      </c>
    </row>
    <row r="8" spans="1:11">
      <c r="A8" s="931"/>
      <c r="B8" s="931"/>
      <c r="C8" s="931"/>
      <c r="D8" s="931"/>
      <c r="E8" s="601" t="s">
        <v>119</v>
      </c>
      <c r="F8" s="601" t="s">
        <v>120</v>
      </c>
      <c r="G8" s="931"/>
      <c r="H8" s="601" t="s">
        <v>119</v>
      </c>
      <c r="I8" s="601" t="s">
        <v>120</v>
      </c>
      <c r="J8" s="931"/>
      <c r="K8" s="931"/>
    </row>
    <row r="9" spans="1:11">
      <c r="A9" s="759" t="s">
        <v>121</v>
      </c>
      <c r="B9" s="446"/>
      <c r="C9" s="446"/>
      <c r="D9" s="446"/>
      <c r="E9" s="446"/>
      <c r="F9" s="446"/>
      <c r="G9" s="446"/>
      <c r="H9" s="446"/>
      <c r="I9" s="446"/>
      <c r="J9" s="446"/>
      <c r="K9" s="572">
        <f>SUM(K10)</f>
        <v>0</v>
      </c>
    </row>
    <row r="10" spans="1:11">
      <c r="A10" s="349"/>
      <c r="B10" s="447"/>
      <c r="C10" s="447"/>
      <c r="D10" s="448"/>
      <c r="E10" s="448"/>
      <c r="F10" s="448"/>
      <c r="G10" s="447"/>
      <c r="H10" s="447"/>
      <c r="I10" s="447"/>
      <c r="J10" s="447"/>
      <c r="K10" s="351"/>
    </row>
    <row r="11" spans="1:11">
      <c r="A11" s="347" t="s">
        <v>122</v>
      </c>
      <c r="B11" s="446"/>
      <c r="C11" s="446"/>
      <c r="D11" s="449"/>
      <c r="E11" s="449"/>
      <c r="F11" s="449"/>
      <c r="G11" s="446"/>
      <c r="H11" s="446"/>
      <c r="I11" s="446"/>
      <c r="J11" s="446"/>
      <c r="K11" s="354">
        <f>SUM(K12:K12)</f>
        <v>0</v>
      </c>
    </row>
    <row r="12" spans="1:11">
      <c r="A12" s="353"/>
      <c r="B12" s="452"/>
      <c r="C12" s="452"/>
      <c r="D12" s="764"/>
      <c r="E12" s="764"/>
      <c r="F12" s="764"/>
      <c r="G12" s="764"/>
      <c r="H12" s="764"/>
      <c r="I12" s="764"/>
      <c r="J12" s="764"/>
      <c r="K12" s="351"/>
    </row>
    <row r="13" spans="1:11">
      <c r="A13" s="347" t="s">
        <v>129</v>
      </c>
      <c r="B13" s="446"/>
      <c r="C13" s="446"/>
      <c r="D13" s="449"/>
      <c r="E13" s="449"/>
      <c r="F13" s="449"/>
      <c r="G13" s="446"/>
      <c r="H13" s="446"/>
      <c r="I13" s="446"/>
      <c r="J13" s="446"/>
      <c r="K13" s="755"/>
    </row>
    <row r="14" spans="1:11" s="762" customFormat="1">
      <c r="A14" s="760"/>
      <c r="B14" s="765"/>
      <c r="C14" s="765"/>
      <c r="D14" s="766"/>
      <c r="E14" s="766"/>
      <c r="F14" s="766"/>
      <c r="G14" s="765"/>
      <c r="H14" s="765"/>
      <c r="I14" s="765"/>
      <c r="J14" s="765"/>
      <c r="K14" s="761"/>
    </row>
    <row r="15" spans="1:11">
      <c r="A15" s="347" t="s">
        <v>2058</v>
      </c>
      <c r="B15" s="446"/>
      <c r="C15" s="446"/>
      <c r="D15" s="449"/>
      <c r="E15" s="449"/>
      <c r="F15" s="449"/>
      <c r="G15" s="446"/>
      <c r="H15" s="446"/>
      <c r="I15" s="446"/>
      <c r="J15" s="446"/>
      <c r="K15" s="768">
        <f>SUM(K16:K29)</f>
        <v>66297054</v>
      </c>
    </row>
    <row r="16" spans="1:11" ht="30">
      <c r="A16" s="763" t="s">
        <v>2059</v>
      </c>
      <c r="B16" s="603" t="s">
        <v>2060</v>
      </c>
      <c r="C16" s="603" t="s">
        <v>184</v>
      </c>
      <c r="D16" s="767"/>
      <c r="E16" s="767">
        <v>0.1</v>
      </c>
      <c r="F16" s="767"/>
      <c r="G16" s="767"/>
      <c r="H16" s="767"/>
      <c r="I16" s="767"/>
      <c r="J16" s="767" t="s">
        <v>2061</v>
      </c>
      <c r="K16" s="588">
        <v>21750000</v>
      </c>
    </row>
    <row r="17" spans="1:11">
      <c r="A17" s="731" t="s">
        <v>2062</v>
      </c>
      <c r="B17" s="603" t="s">
        <v>2060</v>
      </c>
      <c r="C17" s="603" t="s">
        <v>184</v>
      </c>
      <c r="D17" s="767"/>
      <c r="E17" s="767">
        <v>0.1</v>
      </c>
      <c r="F17" s="767"/>
      <c r="G17" s="767"/>
      <c r="H17" s="767"/>
      <c r="I17" s="767"/>
      <c r="J17" s="767" t="s">
        <v>2061</v>
      </c>
      <c r="K17" s="588">
        <v>19575000</v>
      </c>
    </row>
    <row r="18" spans="1:11">
      <c r="A18" s="731" t="s">
        <v>2063</v>
      </c>
      <c r="B18" s="603" t="s">
        <v>2060</v>
      </c>
      <c r="C18" s="603" t="s">
        <v>184</v>
      </c>
      <c r="D18" s="767"/>
      <c r="E18" s="767">
        <v>0.25</v>
      </c>
      <c r="F18" s="767"/>
      <c r="G18" s="767"/>
      <c r="H18" s="767"/>
      <c r="I18" s="767"/>
      <c r="J18" s="767" t="s">
        <v>2064</v>
      </c>
      <c r="K18" s="588">
        <v>12842180</v>
      </c>
    </row>
    <row r="19" spans="1:11">
      <c r="A19" s="731" t="s">
        <v>2065</v>
      </c>
      <c r="B19" s="603" t="s">
        <v>2060</v>
      </c>
      <c r="C19" s="603" t="s">
        <v>2066</v>
      </c>
      <c r="D19" s="767"/>
      <c r="E19" s="767"/>
      <c r="F19" s="767"/>
      <c r="G19" s="767"/>
      <c r="H19" s="767"/>
      <c r="I19" s="767"/>
      <c r="J19" s="767" t="s">
        <v>2067</v>
      </c>
      <c r="K19" s="588">
        <v>3000000</v>
      </c>
    </row>
    <row r="20" spans="1:11">
      <c r="A20" s="731" t="s">
        <v>2068</v>
      </c>
      <c r="B20" s="603" t="s">
        <v>2060</v>
      </c>
      <c r="C20" s="603" t="s">
        <v>184</v>
      </c>
      <c r="D20" s="767"/>
      <c r="E20" s="767"/>
      <c r="F20" s="767"/>
      <c r="G20" s="767" t="s">
        <v>2069</v>
      </c>
      <c r="H20" s="767"/>
      <c r="I20" s="767"/>
      <c r="J20" s="767" t="s">
        <v>2070</v>
      </c>
      <c r="K20" s="588">
        <v>2229874</v>
      </c>
    </row>
    <row r="21" spans="1:11">
      <c r="A21" s="731" t="s">
        <v>2071</v>
      </c>
      <c r="B21" s="603" t="s">
        <v>2060</v>
      </c>
      <c r="C21" s="603" t="s">
        <v>2072</v>
      </c>
      <c r="D21" s="603"/>
      <c r="E21" s="767">
        <v>0.01</v>
      </c>
      <c r="F21" s="603"/>
      <c r="G21" s="603"/>
      <c r="H21" s="603"/>
      <c r="I21" s="603"/>
      <c r="J21" s="603" t="s">
        <v>2072</v>
      </c>
      <c r="K21" s="588">
        <v>2320000</v>
      </c>
    </row>
    <row r="22" spans="1:11">
      <c r="A22" s="763" t="s">
        <v>2073</v>
      </c>
      <c r="B22" s="603" t="s">
        <v>2060</v>
      </c>
      <c r="C22" s="603" t="s">
        <v>184</v>
      </c>
      <c r="D22" s="603"/>
      <c r="E22" s="767">
        <v>0.1</v>
      </c>
      <c r="F22" s="603"/>
      <c r="G22" s="603"/>
      <c r="H22" s="603"/>
      <c r="I22" s="603"/>
      <c r="J22" s="767" t="s">
        <v>2061</v>
      </c>
      <c r="K22" s="588">
        <v>2175000</v>
      </c>
    </row>
    <row r="23" spans="1:11">
      <c r="A23" s="731" t="s">
        <v>2074</v>
      </c>
      <c r="B23" s="603" t="s">
        <v>2060</v>
      </c>
      <c r="C23" s="603" t="s">
        <v>2075</v>
      </c>
      <c r="D23" s="767"/>
      <c r="E23" s="767"/>
      <c r="F23" s="767"/>
      <c r="G23" s="767"/>
      <c r="H23" s="767"/>
      <c r="I23" s="767"/>
      <c r="J23" s="767" t="s">
        <v>2076</v>
      </c>
      <c r="K23" s="588">
        <v>1500000</v>
      </c>
    </row>
    <row r="24" spans="1:11">
      <c r="A24" s="731" t="s">
        <v>2077</v>
      </c>
      <c r="B24" s="603" t="s">
        <v>2060</v>
      </c>
      <c r="C24" s="603" t="s">
        <v>2066</v>
      </c>
      <c r="D24" s="603"/>
      <c r="E24" s="767">
        <v>0.5</v>
      </c>
      <c r="F24" s="603"/>
      <c r="G24" s="603"/>
      <c r="H24" s="603"/>
      <c r="I24" s="603"/>
      <c r="J24" s="603" t="s">
        <v>2078</v>
      </c>
      <c r="K24" s="588">
        <v>275000</v>
      </c>
    </row>
    <row r="25" spans="1:11">
      <c r="A25" s="731" t="s">
        <v>2079</v>
      </c>
      <c r="B25" s="603" t="s">
        <v>2060</v>
      </c>
      <c r="C25" s="603" t="s">
        <v>2066</v>
      </c>
      <c r="D25" s="603"/>
      <c r="E25" s="767"/>
      <c r="F25" s="603"/>
      <c r="G25" s="603"/>
      <c r="H25" s="603"/>
      <c r="I25" s="603"/>
      <c r="J25" s="603" t="s">
        <v>2080</v>
      </c>
      <c r="K25" s="588">
        <v>250000</v>
      </c>
    </row>
    <row r="26" spans="1:11">
      <c r="A26" s="731" t="s">
        <v>2081</v>
      </c>
      <c r="B26" s="603"/>
      <c r="C26" s="603"/>
      <c r="D26" s="603"/>
      <c r="E26" s="767"/>
      <c r="F26" s="603"/>
      <c r="G26" s="603"/>
      <c r="H26" s="603"/>
      <c r="I26" s="603"/>
      <c r="J26" s="603" t="s">
        <v>2082</v>
      </c>
      <c r="K26" s="588">
        <v>200000</v>
      </c>
    </row>
    <row r="27" spans="1:11">
      <c r="A27" s="731" t="s">
        <v>2083</v>
      </c>
      <c r="B27" s="603"/>
      <c r="C27" s="603"/>
      <c r="D27" s="603"/>
      <c r="E27" s="767"/>
      <c r="F27" s="603"/>
      <c r="G27" s="603"/>
      <c r="H27" s="603"/>
      <c r="I27" s="603"/>
      <c r="J27" s="603" t="s">
        <v>2084</v>
      </c>
      <c r="K27" s="588">
        <v>50000</v>
      </c>
    </row>
    <row r="28" spans="1:11">
      <c r="A28" s="731" t="s">
        <v>2085</v>
      </c>
      <c r="B28" s="603" t="s">
        <v>2060</v>
      </c>
      <c r="C28" s="603"/>
      <c r="D28" s="603"/>
      <c r="E28" s="603"/>
      <c r="F28" s="603"/>
      <c r="G28" s="603"/>
      <c r="H28" s="603"/>
      <c r="I28" s="603"/>
      <c r="J28" s="603" t="s">
        <v>2086</v>
      </c>
      <c r="K28" s="588">
        <v>30000</v>
      </c>
    </row>
    <row r="29" spans="1:11">
      <c r="A29" s="731" t="s">
        <v>2087</v>
      </c>
      <c r="B29" s="603" t="s">
        <v>2060</v>
      </c>
      <c r="C29" s="603"/>
      <c r="D29" s="603"/>
      <c r="E29" s="603"/>
      <c r="F29" s="603"/>
      <c r="G29" s="603"/>
      <c r="H29" s="603"/>
      <c r="I29" s="603"/>
      <c r="J29" s="603" t="s">
        <v>2088</v>
      </c>
      <c r="K29" s="588">
        <v>100000</v>
      </c>
    </row>
    <row r="30" spans="1:11" s="599" customFormat="1">
      <c r="A30" s="731"/>
      <c r="B30" s="603"/>
      <c r="C30" s="603"/>
      <c r="D30" s="603"/>
      <c r="E30" s="603"/>
      <c r="F30" s="603"/>
      <c r="G30" s="603"/>
      <c r="H30" s="603"/>
      <c r="I30" s="603"/>
      <c r="J30" s="603"/>
      <c r="K30" s="588"/>
    </row>
    <row r="31" spans="1:11">
      <c r="A31" s="347" t="s">
        <v>130</v>
      </c>
      <c r="B31" s="446"/>
      <c r="C31" s="446"/>
      <c r="D31" s="449"/>
      <c r="E31" s="449"/>
      <c r="F31" s="449"/>
      <c r="G31" s="446"/>
      <c r="H31" s="446"/>
      <c r="I31" s="446"/>
      <c r="J31" s="446"/>
      <c r="K31" s="354">
        <f>SUM(K32)</f>
        <v>0</v>
      </c>
    </row>
    <row r="32" spans="1:11">
      <c r="A32" s="349"/>
      <c r="B32" s="447"/>
      <c r="C32" s="447"/>
      <c r="D32" s="448"/>
      <c r="E32" s="725"/>
      <c r="F32" s="725"/>
      <c r="G32" s="448"/>
      <c r="H32" s="448"/>
      <c r="I32" s="448"/>
      <c r="J32" s="448"/>
      <c r="K32" s="351"/>
    </row>
    <row r="33" spans="1:11">
      <c r="A33" s="347" t="s">
        <v>133</v>
      </c>
      <c r="B33" s="446"/>
      <c r="C33" s="446"/>
      <c r="D33" s="449"/>
      <c r="E33" s="449"/>
      <c r="F33" s="449"/>
      <c r="G33" s="446"/>
      <c r="H33" s="446"/>
      <c r="I33" s="446"/>
      <c r="J33" s="446"/>
      <c r="K33" s="354">
        <f>SUM(K34)</f>
        <v>0</v>
      </c>
    </row>
    <row r="34" spans="1:11">
      <c r="A34" s="349"/>
      <c r="B34" s="447"/>
      <c r="C34" s="447"/>
      <c r="D34" s="448"/>
      <c r="E34" s="448"/>
      <c r="F34" s="448"/>
      <c r="G34" s="448"/>
      <c r="H34" s="448"/>
      <c r="I34" s="448"/>
      <c r="J34" s="448"/>
      <c r="K34" s="351"/>
    </row>
    <row r="35" spans="1:11">
      <c r="A35" s="347" t="s">
        <v>134</v>
      </c>
      <c r="B35" s="446"/>
      <c r="C35" s="446"/>
      <c r="D35" s="449"/>
      <c r="E35" s="449"/>
      <c r="F35" s="449"/>
      <c r="G35" s="446"/>
      <c r="H35" s="446"/>
      <c r="I35" s="446"/>
      <c r="J35" s="446"/>
      <c r="K35" s="354">
        <f>SUM(K36:K37)</f>
        <v>0</v>
      </c>
    </row>
    <row r="36" spans="1:11">
      <c r="A36" s="353"/>
      <c r="B36" s="452"/>
      <c r="C36" s="452"/>
      <c r="D36" s="764"/>
      <c r="E36" s="764"/>
      <c r="F36" s="764"/>
      <c r="G36" s="764"/>
      <c r="H36" s="764"/>
      <c r="I36" s="764"/>
      <c r="J36" s="764"/>
      <c r="K36" s="756"/>
    </row>
    <row r="37" spans="1:11">
      <c r="A37" s="353"/>
      <c r="B37" s="452"/>
      <c r="C37" s="452"/>
      <c r="D37" s="452"/>
      <c r="E37" s="452"/>
      <c r="F37" s="452"/>
      <c r="G37" s="452"/>
      <c r="H37" s="452"/>
      <c r="I37" s="452"/>
      <c r="J37" s="452"/>
      <c r="K37" s="756"/>
    </row>
    <row r="38" spans="1:11">
      <c r="A38" s="347" t="s">
        <v>135</v>
      </c>
      <c r="B38" s="446"/>
      <c r="C38" s="446"/>
      <c r="D38" s="449"/>
      <c r="E38" s="449"/>
      <c r="F38" s="449"/>
      <c r="G38" s="446"/>
      <c r="H38" s="446"/>
      <c r="I38" s="446"/>
      <c r="J38" s="446"/>
      <c r="K38" s="755">
        <f>SUM(K39)</f>
        <v>0</v>
      </c>
    </row>
    <row r="39" spans="1:11">
      <c r="A39" s="349"/>
      <c r="B39" s="447"/>
      <c r="C39" s="447"/>
      <c r="D39" s="448"/>
      <c r="E39" s="448"/>
      <c r="F39" s="448"/>
      <c r="G39" s="447"/>
      <c r="H39" s="447"/>
      <c r="I39" s="447"/>
      <c r="J39" s="447"/>
      <c r="K39" s="351"/>
    </row>
    <row r="40" spans="1:11">
      <c r="A40" s="347" t="s">
        <v>136</v>
      </c>
      <c r="B40" s="446"/>
      <c r="C40" s="446"/>
      <c r="D40" s="449"/>
      <c r="E40" s="449"/>
      <c r="F40" s="449"/>
      <c r="G40" s="446"/>
      <c r="H40" s="446"/>
      <c r="I40" s="446"/>
      <c r="J40" s="446"/>
      <c r="K40" s="757">
        <f>+K41+K42+K43+K44+K45+K46+K47+K48</f>
        <v>5565189</v>
      </c>
    </row>
    <row r="41" spans="1:11">
      <c r="A41" s="353" t="s">
        <v>2089</v>
      </c>
      <c r="B41" s="452" t="s">
        <v>2060</v>
      </c>
      <c r="C41" s="452" t="s">
        <v>2066</v>
      </c>
      <c r="D41" s="764"/>
      <c r="E41" s="764"/>
      <c r="F41" s="764"/>
      <c r="G41" s="452"/>
      <c r="H41" s="452"/>
      <c r="I41" s="452"/>
      <c r="J41" s="452" t="s">
        <v>2090</v>
      </c>
      <c r="K41" s="769">
        <v>5000000</v>
      </c>
    </row>
    <row r="42" spans="1:11">
      <c r="A42" s="353" t="s">
        <v>2091</v>
      </c>
      <c r="B42" s="452"/>
      <c r="C42" s="452"/>
      <c r="D42" s="764"/>
      <c r="E42" s="764"/>
      <c r="F42" s="764"/>
      <c r="G42" s="452"/>
      <c r="H42" s="452"/>
      <c r="I42" s="452"/>
      <c r="J42" s="452"/>
      <c r="K42" s="769">
        <v>500000</v>
      </c>
    </row>
    <row r="43" spans="1:11">
      <c r="A43" s="353" t="s">
        <v>2092</v>
      </c>
      <c r="B43" s="452"/>
      <c r="C43" s="452"/>
      <c r="D43" s="764"/>
      <c r="E43" s="764"/>
      <c r="F43" s="764"/>
      <c r="G43" s="452"/>
      <c r="H43" s="452"/>
      <c r="I43" s="452"/>
      <c r="J43" s="452" t="s">
        <v>2093</v>
      </c>
      <c r="K43" s="769">
        <v>44262</v>
      </c>
    </row>
    <row r="44" spans="1:11">
      <c r="A44" s="353" t="s">
        <v>2094</v>
      </c>
      <c r="B44" s="452"/>
      <c r="C44" s="452"/>
      <c r="D44" s="764"/>
      <c r="E44" s="764"/>
      <c r="F44" s="764"/>
      <c r="G44" s="452"/>
      <c r="H44" s="452"/>
      <c r="I44" s="452"/>
      <c r="J44" s="452" t="s">
        <v>2093</v>
      </c>
      <c r="K44" s="769">
        <v>5950</v>
      </c>
    </row>
    <row r="45" spans="1:11">
      <c r="A45" s="353" t="s">
        <v>2095</v>
      </c>
      <c r="B45" s="452"/>
      <c r="C45" s="452"/>
      <c r="D45" s="764"/>
      <c r="E45" s="764"/>
      <c r="F45" s="764"/>
      <c r="G45" s="452"/>
      <c r="H45" s="452"/>
      <c r="I45" s="452"/>
      <c r="J45" s="452" t="s">
        <v>2093</v>
      </c>
      <c r="K45" s="769">
        <v>3977</v>
      </c>
    </row>
    <row r="46" spans="1:11">
      <c r="A46" s="353" t="s">
        <v>2096</v>
      </c>
      <c r="B46" s="452"/>
      <c r="C46" s="452"/>
      <c r="D46" s="764"/>
      <c r="E46" s="764"/>
      <c r="F46" s="764"/>
      <c r="G46" s="452"/>
      <c r="H46" s="452"/>
      <c r="I46" s="452"/>
      <c r="J46" s="452" t="s">
        <v>2097</v>
      </c>
      <c r="K46" s="769">
        <v>7000</v>
      </c>
    </row>
    <row r="47" spans="1:11">
      <c r="A47" s="353" t="s">
        <v>2098</v>
      </c>
      <c r="B47" s="452"/>
      <c r="C47" s="452"/>
      <c r="D47" s="764"/>
      <c r="E47" s="764"/>
      <c r="F47" s="764"/>
      <c r="G47" s="452"/>
      <c r="H47" s="452"/>
      <c r="I47" s="452"/>
      <c r="J47" s="452" t="s">
        <v>2097</v>
      </c>
      <c r="K47" s="769">
        <v>3000</v>
      </c>
    </row>
    <row r="48" spans="1:11">
      <c r="A48" s="353" t="s">
        <v>2099</v>
      </c>
      <c r="B48" s="452"/>
      <c r="C48" s="452"/>
      <c r="D48" s="764"/>
      <c r="E48" s="764"/>
      <c r="F48" s="764"/>
      <c r="G48" s="452"/>
      <c r="H48" s="452"/>
      <c r="I48" s="452"/>
      <c r="J48" s="452" t="s">
        <v>2100</v>
      </c>
      <c r="K48" s="769">
        <v>1000</v>
      </c>
    </row>
    <row r="49" spans="1:11" s="599" customFormat="1">
      <c r="A49" s="353"/>
      <c r="B49" s="452"/>
      <c r="C49" s="452"/>
      <c r="D49" s="764"/>
      <c r="E49" s="764"/>
      <c r="F49" s="764"/>
      <c r="G49" s="452"/>
      <c r="H49" s="452"/>
      <c r="I49" s="452"/>
      <c r="J49" s="452"/>
      <c r="K49" s="758"/>
    </row>
    <row r="50" spans="1:11">
      <c r="A50" s="416" t="s">
        <v>137</v>
      </c>
      <c r="B50" s="602"/>
      <c r="C50" s="602"/>
      <c r="D50" s="458"/>
      <c r="E50" s="458"/>
      <c r="F50" s="458"/>
      <c r="G50" s="602"/>
      <c r="H50" s="602"/>
      <c r="I50" s="602"/>
      <c r="J50" s="602"/>
      <c r="K50" s="419">
        <f>+K40+K15</f>
        <v>71862243</v>
      </c>
    </row>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4"/>
  <sheetViews>
    <sheetView showGridLines="0" workbookViewId="0">
      <selection activeCell="A2" sqref="A2:A4"/>
    </sheetView>
  </sheetViews>
  <sheetFormatPr baseColWidth="10" defaultColWidth="12.625" defaultRowHeight="15" customHeight="1"/>
  <cols>
    <col min="1" max="1" width="52.25" bestFit="1" customWidth="1"/>
    <col min="2" max="2" width="13.75" style="600" bestFit="1" customWidth="1"/>
    <col min="3" max="3" width="13.375" style="600" customWidth="1"/>
    <col min="4" max="6" width="12.625" style="600" customWidth="1"/>
    <col min="7" max="9" width="12.625" style="600"/>
    <col min="10" max="10" width="20.375" style="600" customWidth="1"/>
  </cols>
  <sheetData>
    <row r="1" spans="1:11">
      <c r="A1" s="46"/>
      <c r="B1" s="154"/>
      <c r="C1" s="154"/>
      <c r="D1" s="154"/>
      <c r="E1" s="154"/>
      <c r="F1" s="154"/>
      <c r="G1" s="154"/>
      <c r="H1" s="154"/>
      <c r="I1" s="154"/>
      <c r="J1" s="154"/>
      <c r="K1" s="132"/>
    </row>
    <row r="2" spans="1:11">
      <c r="A2" s="133" t="s">
        <v>100</v>
      </c>
      <c r="B2" s="368"/>
      <c r="C2" s="368"/>
      <c r="D2" s="368"/>
      <c r="E2" s="368"/>
      <c r="F2" s="368"/>
      <c r="G2" s="368"/>
      <c r="H2" s="368"/>
      <c r="I2" s="368"/>
      <c r="J2" s="368"/>
      <c r="K2" s="135" t="s">
        <v>101</v>
      </c>
    </row>
    <row r="3" spans="1:11">
      <c r="A3" s="57" t="s">
        <v>173</v>
      </c>
      <c r="B3" s="368"/>
      <c r="C3" s="368"/>
      <c r="D3" s="368"/>
      <c r="E3" s="368"/>
      <c r="F3" s="368"/>
      <c r="G3" s="368"/>
      <c r="H3" s="368"/>
      <c r="I3" s="368"/>
      <c r="J3" s="368"/>
      <c r="K3" s="136"/>
    </row>
    <row r="4" spans="1:11">
      <c r="A4" s="444" t="s">
        <v>2515</v>
      </c>
      <c r="B4" s="368"/>
      <c r="C4" s="368"/>
      <c r="D4" s="368"/>
      <c r="E4" s="368"/>
      <c r="F4" s="368"/>
      <c r="G4" s="368"/>
      <c r="H4" s="368"/>
      <c r="I4" s="368"/>
      <c r="J4" s="368"/>
      <c r="K4" s="136"/>
    </row>
    <row r="5" spans="1:11">
      <c r="A5" s="46"/>
      <c r="B5" s="154"/>
      <c r="C5" s="154"/>
      <c r="D5" s="154"/>
      <c r="E5" s="154"/>
      <c r="F5" s="154"/>
      <c r="G5" s="154"/>
      <c r="H5" s="154"/>
      <c r="I5" s="154"/>
      <c r="J5" s="154"/>
      <c r="K5" s="132"/>
    </row>
    <row r="6" spans="1:11" ht="14.25">
      <c r="A6" s="305">
        <v>-1</v>
      </c>
      <c r="B6" s="774" t="s">
        <v>103</v>
      </c>
      <c r="C6" s="774" t="s">
        <v>104</v>
      </c>
      <c r="D6" s="774"/>
      <c r="E6" s="1051" t="s">
        <v>105</v>
      </c>
      <c r="F6" s="910"/>
      <c r="G6" s="774" t="s">
        <v>106</v>
      </c>
      <c r="H6" s="1051" t="s">
        <v>107</v>
      </c>
      <c r="I6" s="910"/>
      <c r="J6" s="774" t="s">
        <v>108</v>
      </c>
      <c r="K6" s="307" t="s">
        <v>109</v>
      </c>
    </row>
    <row r="7" spans="1:11" ht="14.25">
      <c r="A7" s="907" t="s">
        <v>110</v>
      </c>
      <c r="B7" s="918" t="s">
        <v>111</v>
      </c>
      <c r="C7" s="918" t="s">
        <v>112</v>
      </c>
      <c r="D7" s="918" t="s">
        <v>113</v>
      </c>
      <c r="E7" s="920" t="s">
        <v>114</v>
      </c>
      <c r="F7" s="921"/>
      <c r="G7" s="918" t="s">
        <v>115</v>
      </c>
      <c r="H7" s="920" t="s">
        <v>116</v>
      </c>
      <c r="I7" s="921"/>
      <c r="J7" s="918" t="s">
        <v>117</v>
      </c>
      <c r="K7" s="922" t="s">
        <v>118</v>
      </c>
    </row>
    <row r="8" spans="1:11" ht="14.25">
      <c r="A8" s="908"/>
      <c r="B8" s="919"/>
      <c r="C8" s="919"/>
      <c r="D8" s="919"/>
      <c r="E8" s="63" t="s">
        <v>119</v>
      </c>
      <c r="F8" s="63" t="s">
        <v>120</v>
      </c>
      <c r="G8" s="919"/>
      <c r="H8" s="63" t="s">
        <v>119</v>
      </c>
      <c r="I8" s="63" t="s">
        <v>120</v>
      </c>
      <c r="J8" s="919"/>
      <c r="K8" s="908"/>
    </row>
    <row r="9" spans="1:11">
      <c r="A9" s="67" t="s">
        <v>1805</v>
      </c>
      <c r="B9" s="160"/>
      <c r="C9" s="160"/>
      <c r="D9" s="160"/>
      <c r="E9" s="160"/>
      <c r="F9" s="160"/>
      <c r="G9" s="160"/>
      <c r="H9" s="160"/>
      <c r="I9" s="160"/>
      <c r="J9" s="160" t="s">
        <v>2101</v>
      </c>
      <c r="K9" s="70"/>
    </row>
    <row r="10" spans="1:11">
      <c r="A10" s="73"/>
      <c r="B10" s="141"/>
      <c r="C10" s="141"/>
      <c r="D10" s="141"/>
      <c r="E10" s="141"/>
      <c r="F10" s="141"/>
      <c r="G10" s="141"/>
      <c r="H10" s="141"/>
      <c r="I10" s="141"/>
      <c r="J10" s="141"/>
      <c r="K10" s="148"/>
    </row>
    <row r="11" spans="1:11">
      <c r="A11" s="67" t="s">
        <v>1807</v>
      </c>
      <c r="B11" s="160"/>
      <c r="C11" s="160"/>
      <c r="D11" s="160"/>
      <c r="E11" s="160"/>
      <c r="F11" s="160"/>
      <c r="G11" s="160"/>
      <c r="H11" s="160"/>
      <c r="I11" s="160"/>
      <c r="J11" s="160" t="s">
        <v>2101</v>
      </c>
      <c r="K11" s="70">
        <f>SUM(K12:K15)</f>
        <v>8270000</v>
      </c>
    </row>
    <row r="12" spans="1:11">
      <c r="A12" s="308" t="s">
        <v>138</v>
      </c>
      <c r="B12" s="166" t="s">
        <v>2102</v>
      </c>
      <c r="C12" s="775" t="s">
        <v>178</v>
      </c>
      <c r="D12" s="776"/>
      <c r="E12" s="776"/>
      <c r="F12" s="776"/>
      <c r="G12" s="776"/>
      <c r="H12" s="776" t="s">
        <v>2103</v>
      </c>
      <c r="I12" s="776" t="s">
        <v>2104</v>
      </c>
      <c r="J12" s="776"/>
      <c r="K12" s="771">
        <v>1500000</v>
      </c>
    </row>
    <row r="13" spans="1:11" ht="30">
      <c r="A13" s="309" t="s">
        <v>480</v>
      </c>
      <c r="B13" s="166" t="s">
        <v>2105</v>
      </c>
      <c r="C13" s="776" t="s">
        <v>184</v>
      </c>
      <c r="D13" s="777">
        <v>1.4999999999999999E-2</v>
      </c>
      <c r="E13" s="776"/>
      <c r="F13" s="776"/>
      <c r="G13" s="776"/>
      <c r="H13" s="778">
        <v>0.01</v>
      </c>
      <c r="I13" s="778">
        <v>0.04</v>
      </c>
      <c r="J13" s="776"/>
      <c r="K13" s="771">
        <v>3770000</v>
      </c>
    </row>
    <row r="14" spans="1:11">
      <c r="A14" s="308" t="s">
        <v>2106</v>
      </c>
      <c r="B14" s="166" t="s">
        <v>2107</v>
      </c>
      <c r="C14" s="779" t="s">
        <v>334</v>
      </c>
      <c r="D14" s="776"/>
      <c r="E14" s="776"/>
      <c r="F14" s="776"/>
      <c r="G14" s="776"/>
      <c r="H14" s="779" t="s">
        <v>2108</v>
      </c>
      <c r="I14" s="779" t="s">
        <v>500</v>
      </c>
      <c r="J14" s="779"/>
      <c r="K14" s="772"/>
    </row>
    <row r="15" spans="1:11" ht="30">
      <c r="A15" s="309" t="s">
        <v>2109</v>
      </c>
      <c r="B15" s="143" t="s">
        <v>2110</v>
      </c>
      <c r="C15" s="779" t="s">
        <v>184</v>
      </c>
      <c r="D15" s="776"/>
      <c r="E15" s="779"/>
      <c r="F15" s="779"/>
      <c r="G15" s="780">
        <v>0.16</v>
      </c>
      <c r="H15" s="779"/>
      <c r="I15" s="779"/>
      <c r="J15" s="779"/>
      <c r="K15" s="771">
        <v>3000000</v>
      </c>
    </row>
    <row r="16" spans="1:11" s="599" customFormat="1">
      <c r="A16" s="309"/>
      <c r="B16" s="143"/>
      <c r="C16" s="779"/>
      <c r="D16" s="776"/>
      <c r="E16" s="779"/>
      <c r="F16" s="779"/>
      <c r="G16" s="780"/>
      <c r="H16" s="779"/>
      <c r="I16" s="779"/>
      <c r="J16" s="779"/>
      <c r="K16" s="771"/>
    </row>
    <row r="17" spans="1:11">
      <c r="A17" s="67" t="s">
        <v>1858</v>
      </c>
      <c r="B17" s="160"/>
      <c r="C17" s="160"/>
      <c r="D17" s="160"/>
      <c r="E17" s="160"/>
      <c r="F17" s="160"/>
      <c r="G17" s="160"/>
      <c r="H17" s="160"/>
      <c r="I17" s="160"/>
      <c r="J17" s="160" t="s">
        <v>2101</v>
      </c>
      <c r="K17" s="70">
        <f>K18</f>
        <v>1115000</v>
      </c>
    </row>
    <row r="18" spans="1:11">
      <c r="A18" s="308" t="s">
        <v>2111</v>
      </c>
      <c r="B18" s="141" t="s">
        <v>2112</v>
      </c>
      <c r="C18" s="141" t="s">
        <v>2113</v>
      </c>
      <c r="D18" s="775"/>
      <c r="E18" s="775"/>
      <c r="F18" s="775"/>
      <c r="G18" s="775"/>
      <c r="H18" s="775"/>
      <c r="I18" s="775"/>
      <c r="J18" s="141"/>
      <c r="K18" s="280">
        <v>1115000</v>
      </c>
    </row>
    <row r="19" spans="1:11">
      <c r="A19" s="73"/>
      <c r="B19" s="141"/>
      <c r="C19" s="141"/>
      <c r="D19" s="141"/>
      <c r="E19" s="141"/>
      <c r="F19" s="141"/>
      <c r="G19" s="141"/>
      <c r="H19" s="141"/>
      <c r="I19" s="141"/>
      <c r="J19" s="141"/>
      <c r="K19" s="148"/>
    </row>
    <row r="20" spans="1:11">
      <c r="A20" s="67" t="s">
        <v>1867</v>
      </c>
      <c r="B20" s="160"/>
      <c r="C20" s="160"/>
      <c r="D20" s="160"/>
      <c r="E20" s="160"/>
      <c r="F20" s="160"/>
      <c r="G20" s="160"/>
      <c r="H20" s="160"/>
      <c r="I20" s="160"/>
      <c r="J20" s="160" t="s">
        <v>2101</v>
      </c>
      <c r="K20" s="70">
        <f>SUM(K21:K25)</f>
        <v>1545000</v>
      </c>
    </row>
    <row r="21" spans="1:11">
      <c r="A21" s="308" t="s">
        <v>229</v>
      </c>
      <c r="B21" s="779" t="s">
        <v>2114</v>
      </c>
      <c r="C21" s="779" t="s">
        <v>499</v>
      </c>
      <c r="D21" s="779"/>
      <c r="E21" s="779"/>
      <c r="F21" s="779"/>
      <c r="G21" s="779"/>
      <c r="H21" s="779" t="s">
        <v>2115</v>
      </c>
      <c r="I21" s="776" t="s">
        <v>2116</v>
      </c>
      <c r="J21" s="141"/>
      <c r="K21" s="280">
        <v>55000</v>
      </c>
    </row>
    <row r="22" spans="1:11" ht="15.75" customHeight="1">
      <c r="A22" s="308" t="s">
        <v>226</v>
      </c>
      <c r="B22" s="779" t="s">
        <v>2117</v>
      </c>
      <c r="C22" s="775"/>
      <c r="D22" s="776"/>
      <c r="E22" s="776"/>
      <c r="F22" s="776"/>
      <c r="G22" s="776"/>
      <c r="H22" s="776" t="s">
        <v>492</v>
      </c>
      <c r="I22" s="776" t="s">
        <v>2118</v>
      </c>
      <c r="J22" s="141"/>
      <c r="K22" s="280">
        <v>30000</v>
      </c>
    </row>
    <row r="23" spans="1:11" ht="15.75" customHeight="1">
      <c r="A23" s="66" t="s">
        <v>437</v>
      </c>
      <c r="B23" s="775"/>
      <c r="C23" s="775"/>
      <c r="D23" s="776"/>
      <c r="E23" s="779"/>
      <c r="F23" s="779"/>
      <c r="G23" s="776"/>
      <c r="H23" s="780">
        <v>5.0000000000000001E-3</v>
      </c>
      <c r="I23" s="778">
        <v>0.01</v>
      </c>
      <c r="J23" s="141"/>
      <c r="K23" s="280">
        <v>500000</v>
      </c>
    </row>
    <row r="24" spans="1:11" ht="15.75" customHeight="1">
      <c r="A24" s="308" t="s">
        <v>215</v>
      </c>
      <c r="B24" s="779" t="s">
        <v>2119</v>
      </c>
      <c r="C24" s="775"/>
      <c r="D24" s="779"/>
      <c r="E24" s="779"/>
      <c r="F24" s="779"/>
      <c r="G24" s="779"/>
      <c r="H24" s="776" t="s">
        <v>1591</v>
      </c>
      <c r="I24" s="776" t="s">
        <v>2120</v>
      </c>
      <c r="J24" s="166"/>
      <c r="K24" s="280">
        <v>310000</v>
      </c>
    </row>
    <row r="25" spans="1:11" ht="15.75" customHeight="1">
      <c r="A25" s="308" t="s">
        <v>211</v>
      </c>
      <c r="B25" s="776" t="s">
        <v>2119</v>
      </c>
      <c r="C25" s="779" t="s">
        <v>2117</v>
      </c>
      <c r="D25" s="776"/>
      <c r="E25" s="779"/>
      <c r="F25" s="779"/>
      <c r="G25" s="776"/>
      <c r="H25" s="776" t="s">
        <v>502</v>
      </c>
      <c r="I25" s="776" t="s">
        <v>2121</v>
      </c>
      <c r="J25" s="141"/>
      <c r="K25" s="280">
        <v>650000</v>
      </c>
    </row>
    <row r="26" spans="1:11" s="599" customFormat="1" ht="15.75" customHeight="1">
      <c r="A26" s="308"/>
      <c r="B26" s="776"/>
      <c r="C26" s="779"/>
      <c r="D26" s="776"/>
      <c r="E26" s="779"/>
      <c r="F26" s="779"/>
      <c r="G26" s="776"/>
      <c r="H26" s="776"/>
      <c r="I26" s="776"/>
      <c r="J26" s="141"/>
      <c r="K26" s="280"/>
    </row>
    <row r="27" spans="1:11" ht="15.75" customHeight="1">
      <c r="A27" s="67" t="s">
        <v>1931</v>
      </c>
      <c r="B27" s="160"/>
      <c r="C27" s="160"/>
      <c r="D27" s="160"/>
      <c r="E27" s="160"/>
      <c r="F27" s="160"/>
      <c r="G27" s="160"/>
      <c r="H27" s="160"/>
      <c r="I27" s="160"/>
      <c r="J27" s="160" t="s">
        <v>2101</v>
      </c>
      <c r="K27" s="70">
        <f>SUM(K28:K30)</f>
        <v>1240000</v>
      </c>
    </row>
    <row r="28" spans="1:11" ht="15.75" customHeight="1">
      <c r="A28" s="308" t="s">
        <v>1546</v>
      </c>
      <c r="B28" s="166" t="s">
        <v>2122</v>
      </c>
      <c r="C28" s="776" t="s">
        <v>2123</v>
      </c>
      <c r="D28" s="776"/>
      <c r="E28" s="776"/>
      <c r="F28" s="776"/>
      <c r="G28" s="776"/>
      <c r="H28" s="776" t="s">
        <v>1595</v>
      </c>
      <c r="I28" s="775" t="s">
        <v>2124</v>
      </c>
      <c r="J28" s="776"/>
      <c r="K28" s="280">
        <v>300000</v>
      </c>
    </row>
    <row r="29" spans="1:11" ht="15.75" customHeight="1">
      <c r="A29" s="308" t="s">
        <v>127</v>
      </c>
      <c r="B29" s="166" t="s">
        <v>2125</v>
      </c>
      <c r="C29" s="779" t="s">
        <v>2123</v>
      </c>
      <c r="D29" s="776"/>
      <c r="E29" s="776"/>
      <c r="F29" s="776"/>
      <c r="G29" s="776"/>
      <c r="H29" s="776" t="s">
        <v>2103</v>
      </c>
      <c r="I29" s="776" t="s">
        <v>2126</v>
      </c>
      <c r="J29" s="779"/>
      <c r="K29" s="280">
        <v>420000</v>
      </c>
    </row>
    <row r="30" spans="1:11" ht="15.75" customHeight="1">
      <c r="A30" s="66" t="s">
        <v>2127</v>
      </c>
      <c r="B30" s="166" t="s">
        <v>184</v>
      </c>
      <c r="C30" s="779" t="s">
        <v>2128</v>
      </c>
      <c r="D30" s="775"/>
      <c r="E30" s="775"/>
      <c r="F30" s="775"/>
      <c r="G30" s="775"/>
      <c r="H30" s="775"/>
      <c r="I30" s="775"/>
      <c r="J30" s="779"/>
      <c r="K30" s="280">
        <v>520000</v>
      </c>
    </row>
    <row r="31" spans="1:11" s="599" customFormat="1" ht="15.75" customHeight="1">
      <c r="A31" s="66"/>
      <c r="B31" s="166"/>
      <c r="C31" s="779"/>
      <c r="D31" s="775"/>
      <c r="E31" s="775"/>
      <c r="F31" s="775"/>
      <c r="G31" s="775"/>
      <c r="H31" s="775"/>
      <c r="I31" s="775"/>
      <c r="J31" s="779"/>
      <c r="K31" s="280"/>
    </row>
    <row r="32" spans="1:11" ht="15.75" customHeight="1">
      <c r="A32" s="67" t="s">
        <v>1932</v>
      </c>
      <c r="B32" s="160"/>
      <c r="C32" s="160"/>
      <c r="D32" s="160"/>
      <c r="E32" s="160"/>
      <c r="F32" s="160"/>
      <c r="G32" s="160"/>
      <c r="H32" s="160"/>
      <c r="I32" s="160"/>
      <c r="J32" s="160" t="s">
        <v>2101</v>
      </c>
      <c r="K32" s="70">
        <f>K33</f>
        <v>550000</v>
      </c>
    </row>
    <row r="33" spans="1:11" ht="15.75" customHeight="1">
      <c r="A33" s="73" t="s">
        <v>2129</v>
      </c>
      <c r="B33" s="775"/>
      <c r="C33" s="775"/>
      <c r="D33" s="775"/>
      <c r="E33" s="775"/>
      <c r="F33" s="775"/>
      <c r="G33" s="775"/>
      <c r="H33" s="775"/>
      <c r="I33" s="775"/>
      <c r="J33" s="775"/>
      <c r="K33" s="280">
        <v>550000</v>
      </c>
    </row>
    <row r="34" spans="1:11" s="599" customFormat="1" ht="15.75" customHeight="1">
      <c r="A34" s="73"/>
      <c r="B34" s="775"/>
      <c r="C34" s="775"/>
      <c r="D34" s="775"/>
      <c r="E34" s="775"/>
      <c r="F34" s="775"/>
      <c r="G34" s="775"/>
      <c r="H34" s="775"/>
      <c r="I34" s="775"/>
      <c r="J34" s="775"/>
      <c r="K34" s="280"/>
    </row>
    <row r="35" spans="1:11" ht="15.75" customHeight="1">
      <c r="A35" s="67" t="s">
        <v>1943</v>
      </c>
      <c r="B35" s="160"/>
      <c r="C35" s="160"/>
      <c r="D35" s="160"/>
      <c r="E35" s="160"/>
      <c r="F35" s="160"/>
      <c r="G35" s="160"/>
      <c r="H35" s="160"/>
      <c r="I35" s="160"/>
      <c r="J35" s="160" t="s">
        <v>2101</v>
      </c>
      <c r="K35" s="70"/>
    </row>
    <row r="36" spans="1:11" ht="15.75" customHeight="1">
      <c r="A36" s="73"/>
      <c r="B36" s="166"/>
      <c r="C36" s="166"/>
      <c r="D36" s="166"/>
      <c r="E36" s="166"/>
      <c r="F36" s="166"/>
      <c r="G36" s="166"/>
      <c r="H36" s="166"/>
      <c r="I36" s="166"/>
      <c r="J36" s="166"/>
      <c r="K36" s="275"/>
    </row>
    <row r="37" spans="1:11" ht="15.75" customHeight="1">
      <c r="A37" s="67" t="s">
        <v>1944</v>
      </c>
      <c r="B37" s="160"/>
      <c r="C37" s="160"/>
      <c r="D37" s="160"/>
      <c r="E37" s="160"/>
      <c r="F37" s="160"/>
      <c r="G37" s="160"/>
      <c r="H37" s="160"/>
      <c r="I37" s="160"/>
      <c r="J37" s="160" t="s">
        <v>2101</v>
      </c>
      <c r="K37" s="70">
        <f>SUM(K38:K43)</f>
        <v>3220000</v>
      </c>
    </row>
    <row r="38" spans="1:11" ht="15.75" customHeight="1">
      <c r="A38" s="781" t="s">
        <v>2130</v>
      </c>
      <c r="B38" s="776" t="s">
        <v>2131</v>
      </c>
      <c r="C38" s="776" t="s">
        <v>2119</v>
      </c>
      <c r="D38" s="782">
        <v>0.1</v>
      </c>
      <c r="E38" s="776"/>
      <c r="F38" s="776"/>
      <c r="G38" s="776"/>
      <c r="H38" s="779"/>
      <c r="I38" s="779"/>
      <c r="J38" s="779"/>
      <c r="K38" s="771">
        <v>800000</v>
      </c>
    </row>
    <row r="39" spans="1:11" ht="15.75" customHeight="1">
      <c r="A39" s="773" t="s">
        <v>2132</v>
      </c>
      <c r="B39" s="776" t="s">
        <v>2133</v>
      </c>
      <c r="C39" s="776" t="s">
        <v>2134</v>
      </c>
      <c r="D39" s="782">
        <v>0.2</v>
      </c>
      <c r="E39" s="776"/>
      <c r="F39" s="776"/>
      <c r="G39" s="776"/>
      <c r="H39" s="779"/>
      <c r="I39" s="779"/>
      <c r="J39" s="779"/>
      <c r="K39" s="772"/>
    </row>
    <row r="40" spans="1:11" ht="15.75" customHeight="1">
      <c r="A40" s="770" t="s">
        <v>2135</v>
      </c>
      <c r="B40" s="776" t="s">
        <v>184</v>
      </c>
      <c r="C40" s="776" t="s">
        <v>2136</v>
      </c>
      <c r="D40" s="782">
        <v>0.02</v>
      </c>
      <c r="E40" s="776"/>
      <c r="F40" s="776"/>
      <c r="G40" s="776"/>
      <c r="H40" s="779"/>
      <c r="I40" s="779"/>
      <c r="J40" s="779"/>
      <c r="K40" s="771">
        <v>1000000</v>
      </c>
    </row>
    <row r="41" spans="1:11" ht="15.75" customHeight="1">
      <c r="A41" s="770" t="s">
        <v>2137</v>
      </c>
      <c r="B41" s="776" t="s">
        <v>184</v>
      </c>
      <c r="C41" s="776" t="s">
        <v>2138</v>
      </c>
      <c r="D41" s="776"/>
      <c r="E41" s="776"/>
      <c r="F41" s="776"/>
      <c r="G41" s="776"/>
      <c r="H41" s="779"/>
      <c r="I41" s="779"/>
      <c r="J41" s="779"/>
      <c r="K41" s="771">
        <v>1000000</v>
      </c>
    </row>
    <row r="42" spans="1:11" ht="15.75" customHeight="1">
      <c r="A42" s="770" t="s">
        <v>2139</v>
      </c>
      <c r="B42" s="775"/>
      <c r="C42" s="776" t="s">
        <v>876</v>
      </c>
      <c r="D42" s="776"/>
      <c r="E42" s="776"/>
      <c r="F42" s="776"/>
      <c r="G42" s="776"/>
      <c r="H42" s="779"/>
      <c r="I42" s="779"/>
      <c r="J42" s="779"/>
      <c r="K42" s="771">
        <v>400000</v>
      </c>
    </row>
    <row r="43" spans="1:11" ht="15.75" customHeight="1">
      <c r="A43" s="783" t="s">
        <v>370</v>
      </c>
      <c r="B43" s="776" t="s">
        <v>2140</v>
      </c>
      <c r="C43" s="776" t="s">
        <v>334</v>
      </c>
      <c r="D43" s="779"/>
      <c r="E43" s="779"/>
      <c r="F43" s="779"/>
      <c r="G43" s="776"/>
      <c r="H43" s="776" t="s">
        <v>1595</v>
      </c>
      <c r="I43" s="776" t="s">
        <v>2141</v>
      </c>
      <c r="J43" s="779"/>
      <c r="K43" s="771">
        <v>20000</v>
      </c>
    </row>
    <row r="44" spans="1:11" ht="15.75" customHeight="1">
      <c r="A44" s="112"/>
      <c r="B44" s="114"/>
      <c r="C44" s="114"/>
      <c r="D44" s="114"/>
      <c r="E44" s="114"/>
      <c r="F44" s="114"/>
      <c r="G44" s="141"/>
      <c r="H44" s="141"/>
      <c r="I44" s="141"/>
      <c r="J44" s="114"/>
      <c r="K44" s="115"/>
    </row>
    <row r="45" spans="1:11" ht="15.75" customHeight="1">
      <c r="A45" s="100" t="s">
        <v>2142</v>
      </c>
      <c r="B45" s="103"/>
      <c r="C45" s="103"/>
      <c r="D45" s="103"/>
      <c r="E45" s="103"/>
      <c r="F45" s="103"/>
      <c r="G45" s="401"/>
      <c r="H45" s="401"/>
      <c r="I45" s="401"/>
      <c r="J45" s="103" t="s">
        <v>2143</v>
      </c>
      <c r="K45" s="104">
        <f>K37+K32+K27+K20+K17+K11</f>
        <v>15940000</v>
      </c>
    </row>
    <row r="46" spans="1:11" ht="15.75" customHeight="1">
      <c r="C46" s="175"/>
      <c r="D46" s="175"/>
      <c r="G46" s="175"/>
      <c r="H46" s="175"/>
      <c r="I46" s="175"/>
      <c r="K46" s="151"/>
    </row>
    <row r="47" spans="1:11" ht="15.75" customHeight="1">
      <c r="C47" s="175"/>
      <c r="D47" s="175"/>
      <c r="G47" s="175"/>
      <c r="H47" s="175"/>
      <c r="I47" s="175"/>
      <c r="K47" s="151"/>
    </row>
    <row r="48" spans="1:11" ht="15.75" customHeight="1">
      <c r="C48" s="175"/>
      <c r="D48" s="175"/>
      <c r="G48" s="175"/>
      <c r="H48" s="175"/>
      <c r="I48" s="175"/>
      <c r="K48" s="151"/>
    </row>
    <row r="49" spans="3:11" ht="15.75" customHeight="1">
      <c r="C49" s="175"/>
      <c r="D49" s="175"/>
      <c r="G49" s="175"/>
      <c r="H49" s="175"/>
      <c r="I49" s="175"/>
      <c r="K49" s="151"/>
    </row>
    <row r="50" spans="3:11" ht="15.75" customHeight="1">
      <c r="C50" s="175"/>
      <c r="D50" s="175"/>
      <c r="G50" s="175"/>
      <c r="H50" s="175"/>
      <c r="I50" s="175"/>
      <c r="K50" s="151"/>
    </row>
    <row r="51" spans="3:11" ht="15.75" customHeight="1">
      <c r="C51" s="175"/>
      <c r="D51" s="175"/>
      <c r="G51" s="175"/>
      <c r="H51" s="175"/>
      <c r="I51" s="175"/>
      <c r="K51" s="151"/>
    </row>
    <row r="52" spans="3:11" ht="15.75" customHeight="1">
      <c r="C52" s="175"/>
      <c r="D52" s="175"/>
      <c r="G52" s="175"/>
      <c r="H52" s="175"/>
      <c r="I52" s="175"/>
      <c r="K52" s="151"/>
    </row>
    <row r="53" spans="3:11" ht="15.75" customHeight="1">
      <c r="C53" s="175"/>
      <c r="D53" s="175"/>
      <c r="G53" s="175"/>
      <c r="H53" s="175"/>
      <c r="I53" s="175"/>
      <c r="K53" s="151"/>
    </row>
    <row r="54" spans="3:11" ht="15.75" customHeight="1">
      <c r="C54" s="175"/>
      <c r="D54" s="175"/>
      <c r="G54" s="175"/>
      <c r="H54" s="175"/>
      <c r="I54" s="175"/>
      <c r="K54" s="151"/>
    </row>
    <row r="55" spans="3:11" ht="15.75" customHeight="1">
      <c r="C55" s="175"/>
      <c r="D55" s="175"/>
      <c r="G55" s="175"/>
      <c r="H55" s="175"/>
      <c r="I55" s="175"/>
      <c r="K55" s="151"/>
    </row>
    <row r="56" spans="3:11" ht="15.75" customHeight="1">
      <c r="C56" s="175"/>
      <c r="D56" s="175"/>
      <c r="G56" s="175"/>
      <c r="H56" s="175"/>
      <c r="I56" s="175"/>
      <c r="K56" s="151"/>
    </row>
    <row r="57" spans="3:11" ht="15.75" customHeight="1">
      <c r="C57" s="175"/>
      <c r="D57" s="175"/>
      <c r="G57" s="175"/>
      <c r="H57" s="175"/>
      <c r="I57" s="175"/>
      <c r="K57" s="151"/>
    </row>
    <row r="58" spans="3:11" ht="15.75" customHeight="1">
      <c r="C58" s="175"/>
      <c r="D58" s="175"/>
      <c r="G58" s="175"/>
      <c r="H58" s="175"/>
      <c r="I58" s="175"/>
      <c r="K58" s="151"/>
    </row>
    <row r="59" spans="3:11" ht="15.75" customHeight="1">
      <c r="C59" s="175"/>
      <c r="D59" s="175"/>
      <c r="G59" s="175"/>
      <c r="H59" s="175"/>
      <c r="I59" s="175"/>
      <c r="K59" s="151"/>
    </row>
    <row r="60" spans="3:11" ht="15.75" customHeight="1">
      <c r="C60" s="175"/>
      <c r="D60" s="175"/>
      <c r="G60" s="175"/>
      <c r="H60" s="175"/>
      <c r="I60" s="175"/>
      <c r="K60" s="151"/>
    </row>
    <row r="61" spans="3:11" ht="15.75" customHeight="1">
      <c r="C61" s="175"/>
      <c r="D61" s="175"/>
      <c r="G61" s="175"/>
      <c r="H61" s="175"/>
      <c r="I61" s="175"/>
      <c r="K61" s="151"/>
    </row>
    <row r="62" spans="3:11" ht="15.75" customHeight="1">
      <c r="C62" s="175"/>
      <c r="D62" s="175"/>
      <c r="G62" s="175"/>
      <c r="H62" s="175"/>
      <c r="I62" s="175"/>
      <c r="K62" s="151"/>
    </row>
    <row r="63" spans="3:11" ht="15.75" customHeight="1">
      <c r="C63" s="175"/>
      <c r="D63" s="175"/>
      <c r="G63" s="175"/>
      <c r="H63" s="175"/>
      <c r="I63" s="175"/>
      <c r="K63" s="151"/>
    </row>
    <row r="64" spans="3:11" ht="15.75" customHeight="1">
      <c r="C64" s="175"/>
      <c r="D64" s="175"/>
      <c r="G64" s="175"/>
      <c r="H64" s="175"/>
      <c r="I64" s="175"/>
      <c r="K64" s="151"/>
    </row>
    <row r="65" spans="3:11" ht="15.75" customHeight="1">
      <c r="C65" s="175"/>
      <c r="D65" s="175"/>
      <c r="G65" s="175"/>
      <c r="H65" s="175"/>
      <c r="I65" s="175"/>
      <c r="K65" s="151"/>
    </row>
    <row r="66" spans="3:11" ht="15.75" customHeight="1">
      <c r="C66" s="175"/>
      <c r="D66" s="175"/>
      <c r="G66" s="175"/>
      <c r="H66" s="175"/>
      <c r="I66" s="175"/>
      <c r="K66" s="151"/>
    </row>
    <row r="67" spans="3:11" ht="15.75" customHeight="1">
      <c r="C67" s="175"/>
      <c r="D67" s="175"/>
      <c r="G67" s="175"/>
      <c r="H67" s="175"/>
      <c r="I67" s="175"/>
      <c r="K67" s="151"/>
    </row>
    <row r="68" spans="3:11" ht="15.75" customHeight="1">
      <c r="C68" s="175"/>
      <c r="D68" s="175"/>
      <c r="G68" s="175"/>
      <c r="H68" s="175"/>
      <c r="I68" s="175"/>
      <c r="K68" s="151"/>
    </row>
    <row r="69" spans="3:11" ht="15.75" customHeight="1">
      <c r="C69" s="175"/>
      <c r="D69" s="175"/>
      <c r="G69" s="175"/>
      <c r="H69" s="175"/>
      <c r="I69" s="175"/>
      <c r="K69" s="151"/>
    </row>
    <row r="70" spans="3:11" ht="15.75" customHeight="1">
      <c r="C70" s="175"/>
      <c r="D70" s="175"/>
      <c r="G70" s="175"/>
      <c r="H70" s="175"/>
      <c r="I70" s="175"/>
      <c r="K70" s="151"/>
    </row>
    <row r="71" spans="3:11" ht="15.75" customHeight="1">
      <c r="C71" s="175"/>
      <c r="D71" s="175"/>
      <c r="G71" s="175"/>
      <c r="H71" s="175"/>
      <c r="I71" s="175"/>
      <c r="K71" s="151"/>
    </row>
    <row r="72" spans="3:11" ht="15.75" customHeight="1">
      <c r="C72" s="175"/>
      <c r="D72" s="175"/>
      <c r="G72" s="175"/>
      <c r="H72" s="175"/>
      <c r="I72" s="175"/>
      <c r="K72" s="151"/>
    </row>
    <row r="73" spans="3:11" ht="15.75" customHeight="1">
      <c r="C73" s="175"/>
      <c r="D73" s="175"/>
      <c r="G73" s="175"/>
      <c r="H73" s="175"/>
      <c r="I73" s="175"/>
      <c r="K73" s="151"/>
    </row>
    <row r="74" spans="3:11" ht="15.75" customHeight="1">
      <c r="C74" s="175"/>
      <c r="D74" s="175"/>
      <c r="G74" s="175"/>
      <c r="H74" s="175"/>
      <c r="I74" s="175"/>
      <c r="K74" s="151"/>
    </row>
    <row r="75" spans="3:11" ht="15.75" customHeight="1">
      <c r="C75" s="175"/>
      <c r="D75" s="175"/>
      <c r="G75" s="175"/>
      <c r="H75" s="175"/>
      <c r="I75" s="175"/>
      <c r="K75" s="151"/>
    </row>
    <row r="76" spans="3:11" ht="15.75" customHeight="1">
      <c r="C76" s="175"/>
      <c r="D76" s="175"/>
      <c r="G76" s="175"/>
      <c r="H76" s="175"/>
      <c r="I76" s="175"/>
      <c r="K76" s="151"/>
    </row>
    <row r="77" spans="3:11" ht="15.75" customHeight="1">
      <c r="C77" s="175"/>
      <c r="D77" s="175"/>
      <c r="G77" s="175"/>
      <c r="H77" s="175"/>
      <c r="I77" s="175"/>
      <c r="K77" s="151"/>
    </row>
    <row r="78" spans="3:11" ht="15.75" customHeight="1">
      <c r="C78" s="175"/>
      <c r="D78" s="175"/>
      <c r="G78" s="175"/>
      <c r="H78" s="175"/>
      <c r="I78" s="175"/>
      <c r="K78" s="151"/>
    </row>
    <row r="79" spans="3:11" ht="15.75" customHeight="1">
      <c r="C79" s="175"/>
      <c r="D79" s="175"/>
      <c r="G79" s="175"/>
      <c r="H79" s="175"/>
      <c r="I79" s="175"/>
      <c r="K79" s="151"/>
    </row>
    <row r="80" spans="3:11" ht="15.75" customHeight="1">
      <c r="C80" s="175"/>
      <c r="D80" s="175"/>
      <c r="G80" s="175"/>
      <c r="H80" s="175"/>
      <c r="I80" s="175"/>
      <c r="K80" s="151"/>
    </row>
    <row r="81" spans="3:11" ht="15.75" customHeight="1">
      <c r="C81" s="175"/>
      <c r="D81" s="175"/>
      <c r="G81" s="175"/>
      <c r="H81" s="175"/>
      <c r="I81" s="175"/>
      <c r="K81" s="151"/>
    </row>
    <row r="82" spans="3:11" ht="15.75" customHeight="1">
      <c r="C82" s="175"/>
      <c r="D82" s="175"/>
      <c r="G82" s="175"/>
      <c r="H82" s="175"/>
      <c r="I82" s="175"/>
      <c r="K82" s="151"/>
    </row>
    <row r="83" spans="3:11" ht="15.75" customHeight="1">
      <c r="C83" s="175"/>
      <c r="D83" s="175"/>
      <c r="G83" s="175"/>
      <c r="H83" s="175"/>
      <c r="I83" s="175"/>
      <c r="K83" s="151"/>
    </row>
    <row r="84" spans="3:11" ht="15.75" customHeight="1">
      <c r="C84" s="175"/>
      <c r="D84" s="175"/>
      <c r="G84" s="175"/>
      <c r="H84" s="175"/>
      <c r="I84" s="175"/>
      <c r="K84" s="151"/>
    </row>
    <row r="85" spans="3:11" ht="15.75" customHeight="1">
      <c r="C85" s="175"/>
      <c r="D85" s="175"/>
      <c r="G85" s="175"/>
      <c r="H85" s="175"/>
      <c r="I85" s="175"/>
      <c r="K85" s="151"/>
    </row>
    <row r="86" spans="3:11" ht="15.75" customHeight="1">
      <c r="C86" s="175"/>
      <c r="D86" s="175"/>
      <c r="G86" s="175"/>
      <c r="H86" s="175"/>
      <c r="I86" s="175"/>
      <c r="K86" s="151"/>
    </row>
    <row r="87" spans="3:11" ht="15.75" customHeight="1">
      <c r="C87" s="175"/>
      <c r="D87" s="175"/>
      <c r="G87" s="175"/>
      <c r="H87" s="175"/>
      <c r="I87" s="175"/>
      <c r="K87" s="151"/>
    </row>
    <row r="88" spans="3:11" ht="15.75" customHeight="1">
      <c r="C88" s="175"/>
      <c r="D88" s="175"/>
      <c r="G88" s="175"/>
      <c r="H88" s="175"/>
      <c r="I88" s="175"/>
      <c r="K88" s="151"/>
    </row>
    <row r="89" spans="3:11" ht="15.75" customHeight="1">
      <c r="C89" s="175"/>
      <c r="D89" s="175"/>
      <c r="G89" s="175"/>
      <c r="H89" s="175"/>
      <c r="I89" s="175"/>
      <c r="K89" s="151"/>
    </row>
    <row r="90" spans="3:11" ht="15.75" customHeight="1">
      <c r="C90" s="175"/>
      <c r="D90" s="175"/>
      <c r="G90" s="175"/>
      <c r="H90" s="175"/>
      <c r="I90" s="175"/>
      <c r="K90" s="151"/>
    </row>
    <row r="91" spans="3:11" ht="15.75" customHeight="1">
      <c r="C91" s="175"/>
      <c r="D91" s="175"/>
      <c r="G91" s="175"/>
      <c r="H91" s="175"/>
      <c r="I91" s="175"/>
      <c r="K91" s="151"/>
    </row>
    <row r="92" spans="3:11" ht="15.75" customHeight="1">
      <c r="C92" s="175"/>
      <c r="D92" s="175"/>
      <c r="G92" s="175"/>
      <c r="H92" s="175"/>
      <c r="I92" s="175"/>
      <c r="K92" s="151"/>
    </row>
    <row r="93" spans="3:11" ht="15.75" customHeight="1">
      <c r="C93" s="175"/>
      <c r="D93" s="175"/>
      <c r="G93" s="175"/>
      <c r="H93" s="175"/>
      <c r="I93" s="175"/>
      <c r="K93" s="151"/>
    </row>
    <row r="94" spans="3:11" ht="15.75" customHeight="1">
      <c r="C94" s="175"/>
      <c r="D94" s="175"/>
      <c r="G94" s="175"/>
      <c r="H94" s="175"/>
      <c r="I94" s="175"/>
      <c r="K94" s="151"/>
    </row>
    <row r="95" spans="3:11" ht="15.75" customHeight="1">
      <c r="C95" s="175"/>
      <c r="D95" s="175"/>
      <c r="G95" s="175"/>
      <c r="H95" s="175"/>
      <c r="I95" s="175"/>
      <c r="K95" s="151"/>
    </row>
    <row r="96" spans="3:11" ht="15.75" customHeight="1">
      <c r="C96" s="175"/>
      <c r="D96" s="175"/>
      <c r="G96" s="175"/>
      <c r="H96" s="175"/>
      <c r="I96" s="175"/>
      <c r="K96" s="151"/>
    </row>
    <row r="97" spans="3:11" ht="15.75" customHeight="1">
      <c r="C97" s="175"/>
      <c r="D97" s="175"/>
      <c r="G97" s="175"/>
      <c r="H97" s="175"/>
      <c r="I97" s="175"/>
      <c r="K97" s="151"/>
    </row>
    <row r="98" spans="3:11" ht="15.75" customHeight="1">
      <c r="C98" s="175"/>
      <c r="D98" s="175"/>
      <c r="G98" s="175"/>
      <c r="H98" s="175"/>
      <c r="I98" s="175"/>
      <c r="K98" s="151"/>
    </row>
    <row r="99" spans="3:11" ht="15.75" customHeight="1">
      <c r="C99" s="175"/>
      <c r="D99" s="175"/>
      <c r="G99" s="175"/>
      <c r="H99" s="175"/>
      <c r="I99" s="175"/>
      <c r="K99" s="151"/>
    </row>
    <row r="100" spans="3:11" ht="15.75" customHeight="1">
      <c r="C100" s="175"/>
      <c r="D100" s="175"/>
      <c r="G100" s="175"/>
      <c r="H100" s="175"/>
      <c r="I100" s="175"/>
      <c r="K100" s="151"/>
    </row>
    <row r="101" spans="3:11" ht="15.75" customHeight="1">
      <c r="C101" s="175"/>
      <c r="D101" s="175"/>
      <c r="G101" s="175"/>
      <c r="H101" s="175"/>
      <c r="I101" s="175"/>
      <c r="K101" s="151"/>
    </row>
    <row r="102" spans="3:11" ht="15.75" customHeight="1">
      <c r="C102" s="175"/>
      <c r="D102" s="175"/>
      <c r="G102" s="175"/>
      <c r="H102" s="175"/>
      <c r="I102" s="175"/>
      <c r="K102" s="151"/>
    </row>
    <row r="103" spans="3:11" ht="15.75" customHeight="1">
      <c r="C103" s="175"/>
      <c r="D103" s="175"/>
      <c r="G103" s="175"/>
      <c r="H103" s="175"/>
      <c r="I103" s="175"/>
      <c r="K103" s="151"/>
    </row>
    <row r="104" spans="3:11" ht="15.75" customHeight="1">
      <c r="C104" s="175"/>
      <c r="D104" s="175"/>
      <c r="G104" s="175"/>
      <c r="H104" s="175"/>
      <c r="I104" s="175"/>
      <c r="K104" s="151"/>
    </row>
    <row r="105" spans="3:11" ht="15.75" customHeight="1">
      <c r="C105" s="175"/>
      <c r="D105" s="175"/>
      <c r="G105" s="175"/>
      <c r="H105" s="175"/>
      <c r="I105" s="175"/>
      <c r="K105" s="151"/>
    </row>
    <row r="106" spans="3:11" ht="15.75" customHeight="1">
      <c r="C106" s="175"/>
      <c r="D106" s="175"/>
      <c r="G106" s="175"/>
      <c r="H106" s="175"/>
      <c r="I106" s="175"/>
      <c r="K106" s="151"/>
    </row>
    <row r="107" spans="3:11" ht="15.75" customHeight="1">
      <c r="C107" s="175"/>
      <c r="D107" s="175"/>
      <c r="G107" s="175"/>
      <c r="H107" s="175"/>
      <c r="I107" s="175"/>
      <c r="K107" s="151"/>
    </row>
    <row r="108" spans="3:11" ht="15.75" customHeight="1">
      <c r="C108" s="175"/>
      <c r="D108" s="175"/>
      <c r="G108" s="175"/>
      <c r="H108" s="175"/>
      <c r="I108" s="175"/>
      <c r="K108" s="151"/>
    </row>
    <row r="109" spans="3:11" ht="15.75" customHeight="1">
      <c r="C109" s="175"/>
      <c r="D109" s="175"/>
      <c r="G109" s="175"/>
      <c r="H109" s="175"/>
      <c r="I109" s="175"/>
      <c r="K109" s="151"/>
    </row>
    <row r="110" spans="3:11" ht="15.75" customHeight="1">
      <c r="C110" s="175"/>
      <c r="D110" s="175"/>
      <c r="G110" s="175"/>
      <c r="H110" s="175"/>
      <c r="I110" s="175"/>
      <c r="K110" s="151"/>
    </row>
    <row r="111" spans="3:11" ht="15.75" customHeight="1">
      <c r="C111" s="175"/>
      <c r="D111" s="175"/>
      <c r="G111" s="175"/>
      <c r="H111" s="175"/>
      <c r="I111" s="175"/>
      <c r="K111" s="151"/>
    </row>
    <row r="112" spans="3:11" ht="15.75" customHeight="1">
      <c r="C112" s="175"/>
      <c r="D112" s="175"/>
      <c r="G112" s="175"/>
      <c r="H112" s="175"/>
      <c r="I112" s="175"/>
      <c r="K112" s="151"/>
    </row>
    <row r="113" spans="3:11" ht="15.75" customHeight="1">
      <c r="C113" s="175"/>
      <c r="D113" s="175"/>
      <c r="G113" s="175"/>
      <c r="H113" s="175"/>
      <c r="I113" s="175"/>
      <c r="K113" s="151"/>
    </row>
    <row r="114" spans="3:11" ht="15.75" customHeight="1">
      <c r="C114" s="175"/>
      <c r="D114" s="175"/>
      <c r="G114" s="175"/>
      <c r="H114" s="175"/>
      <c r="I114" s="175"/>
      <c r="K114" s="151"/>
    </row>
    <row r="115" spans="3:11" ht="15.75" customHeight="1">
      <c r="C115" s="175"/>
      <c r="D115" s="175"/>
      <c r="G115" s="175"/>
      <c r="H115" s="175"/>
      <c r="I115" s="175"/>
      <c r="K115" s="151"/>
    </row>
    <row r="116" spans="3:11" ht="15.75" customHeight="1">
      <c r="C116" s="175"/>
      <c r="D116" s="175"/>
      <c r="G116" s="175"/>
      <c r="H116" s="175"/>
      <c r="I116" s="175"/>
      <c r="K116" s="151"/>
    </row>
    <row r="117" spans="3:11" ht="15.75" customHeight="1">
      <c r="C117" s="175"/>
      <c r="D117" s="175"/>
      <c r="G117" s="175"/>
      <c r="H117" s="175"/>
      <c r="I117" s="175"/>
      <c r="K117" s="151"/>
    </row>
    <row r="118" spans="3:11" ht="15.75" customHeight="1">
      <c r="C118" s="175"/>
      <c r="D118" s="175"/>
      <c r="G118" s="175"/>
      <c r="H118" s="175"/>
      <c r="I118" s="175"/>
      <c r="K118" s="151"/>
    </row>
    <row r="119" spans="3:11" ht="15.75" customHeight="1">
      <c r="C119" s="175"/>
      <c r="D119" s="175"/>
      <c r="G119" s="175"/>
      <c r="H119" s="175"/>
      <c r="I119" s="175"/>
      <c r="K119" s="151"/>
    </row>
    <row r="120" spans="3:11" ht="15.75" customHeight="1">
      <c r="C120" s="175"/>
      <c r="D120" s="175"/>
      <c r="G120" s="175"/>
      <c r="H120" s="175"/>
      <c r="I120" s="175"/>
      <c r="K120" s="151"/>
    </row>
    <row r="121" spans="3:11" ht="15.75" customHeight="1">
      <c r="C121" s="175"/>
      <c r="D121" s="175"/>
      <c r="G121" s="175"/>
      <c r="H121" s="175"/>
      <c r="I121" s="175"/>
      <c r="K121" s="151"/>
    </row>
    <row r="122" spans="3:11" ht="15.75" customHeight="1">
      <c r="C122" s="175"/>
      <c r="D122" s="175"/>
      <c r="G122" s="175"/>
      <c r="H122" s="175"/>
      <c r="I122" s="175"/>
      <c r="K122" s="151"/>
    </row>
    <row r="123" spans="3:11" ht="15.75" customHeight="1">
      <c r="C123" s="175"/>
      <c r="D123" s="175"/>
      <c r="G123" s="175"/>
      <c r="H123" s="175"/>
      <c r="I123" s="175"/>
      <c r="K123" s="151"/>
    </row>
    <row r="124" spans="3:11" ht="15.75" customHeight="1">
      <c r="C124" s="175"/>
      <c r="D124" s="175"/>
      <c r="G124" s="175"/>
      <c r="H124" s="175"/>
      <c r="I124" s="175"/>
      <c r="K124" s="151"/>
    </row>
    <row r="125" spans="3:11" ht="15.75" customHeight="1">
      <c r="C125" s="175"/>
      <c r="D125" s="175"/>
      <c r="G125" s="175"/>
      <c r="H125" s="175"/>
      <c r="I125" s="175"/>
      <c r="K125" s="151"/>
    </row>
    <row r="126" spans="3:11" ht="15.75" customHeight="1">
      <c r="C126" s="175"/>
      <c r="D126" s="175"/>
      <c r="G126" s="175"/>
      <c r="H126" s="175"/>
      <c r="I126" s="175"/>
      <c r="K126" s="151"/>
    </row>
    <row r="127" spans="3:11" ht="15.75" customHeight="1">
      <c r="C127" s="175"/>
      <c r="D127" s="175"/>
      <c r="G127" s="175"/>
      <c r="H127" s="175"/>
      <c r="I127" s="175"/>
      <c r="K127" s="151"/>
    </row>
    <row r="128" spans="3:11" ht="15.75" customHeight="1">
      <c r="C128" s="175"/>
      <c r="D128" s="175"/>
      <c r="G128" s="175"/>
      <c r="H128" s="175"/>
      <c r="I128" s="175"/>
      <c r="K128" s="151"/>
    </row>
    <row r="129" spans="3:11" ht="15.75" customHeight="1">
      <c r="C129" s="175"/>
      <c r="D129" s="175"/>
      <c r="G129" s="175"/>
      <c r="H129" s="175"/>
      <c r="I129" s="175"/>
      <c r="K129" s="151"/>
    </row>
    <row r="130" spans="3:11" ht="15.75" customHeight="1">
      <c r="C130" s="175"/>
      <c r="D130" s="175"/>
      <c r="G130" s="175"/>
      <c r="H130" s="175"/>
      <c r="I130" s="175"/>
      <c r="K130" s="151"/>
    </row>
    <row r="131" spans="3:11" ht="15.75" customHeight="1">
      <c r="C131" s="175"/>
      <c r="D131" s="175"/>
      <c r="G131" s="175"/>
      <c r="H131" s="175"/>
      <c r="I131" s="175"/>
      <c r="K131" s="151"/>
    </row>
    <row r="132" spans="3:11" ht="15.75" customHeight="1">
      <c r="C132" s="175"/>
      <c r="D132" s="175"/>
      <c r="G132" s="175"/>
      <c r="H132" s="175"/>
      <c r="I132" s="175"/>
      <c r="K132" s="151"/>
    </row>
    <row r="133" spans="3:11" ht="15.75" customHeight="1">
      <c r="C133" s="175"/>
      <c r="D133" s="175"/>
      <c r="G133" s="175"/>
      <c r="H133" s="175"/>
      <c r="I133" s="175"/>
      <c r="K133" s="151"/>
    </row>
    <row r="134" spans="3:11" ht="15.75" customHeight="1">
      <c r="C134" s="175"/>
      <c r="D134" s="175"/>
      <c r="G134" s="175"/>
      <c r="H134" s="175"/>
      <c r="I134" s="175"/>
      <c r="K134" s="151"/>
    </row>
    <row r="135" spans="3:11" ht="15.75" customHeight="1">
      <c r="C135" s="175"/>
      <c r="D135" s="175"/>
      <c r="G135" s="175"/>
      <c r="H135" s="175"/>
      <c r="I135" s="175"/>
      <c r="K135" s="151"/>
    </row>
    <row r="136" spans="3:11" ht="15.75" customHeight="1">
      <c r="C136" s="175"/>
      <c r="D136" s="175"/>
      <c r="G136" s="175"/>
      <c r="H136" s="175"/>
      <c r="I136" s="175"/>
      <c r="K136" s="151"/>
    </row>
    <row r="137" spans="3:11" ht="15.75" customHeight="1">
      <c r="C137" s="175"/>
      <c r="D137" s="175"/>
      <c r="G137" s="175"/>
      <c r="H137" s="175"/>
      <c r="I137" s="175"/>
      <c r="K137" s="151"/>
    </row>
    <row r="138" spans="3:11" ht="15.75" customHeight="1">
      <c r="C138" s="175"/>
      <c r="D138" s="175"/>
      <c r="G138" s="175"/>
      <c r="H138" s="175"/>
      <c r="I138" s="175"/>
      <c r="K138" s="151"/>
    </row>
    <row r="139" spans="3:11" ht="15.75" customHeight="1">
      <c r="C139" s="175"/>
      <c r="D139" s="175"/>
      <c r="G139" s="175"/>
      <c r="H139" s="175"/>
      <c r="I139" s="175"/>
      <c r="K139" s="151"/>
    </row>
    <row r="140" spans="3:11" ht="15.75" customHeight="1">
      <c r="C140" s="175"/>
      <c r="D140" s="175"/>
      <c r="G140" s="175"/>
      <c r="H140" s="175"/>
      <c r="I140" s="175"/>
      <c r="K140" s="151"/>
    </row>
    <row r="141" spans="3:11" ht="15.75" customHeight="1">
      <c r="C141" s="175"/>
      <c r="D141" s="175"/>
      <c r="G141" s="175"/>
      <c r="H141" s="175"/>
      <c r="I141" s="175"/>
      <c r="K141" s="151"/>
    </row>
    <row r="142" spans="3:11" ht="15.75" customHeight="1">
      <c r="C142" s="175"/>
      <c r="D142" s="175"/>
      <c r="G142" s="175"/>
      <c r="H142" s="175"/>
      <c r="I142" s="175"/>
      <c r="K142" s="151"/>
    </row>
    <row r="143" spans="3:11" ht="15.75" customHeight="1">
      <c r="C143" s="175"/>
      <c r="D143" s="175"/>
      <c r="G143" s="175"/>
      <c r="H143" s="175"/>
      <c r="I143" s="175"/>
      <c r="K143" s="151"/>
    </row>
    <row r="144" spans="3:11" ht="15.75" customHeight="1">
      <c r="C144" s="175"/>
      <c r="D144" s="175"/>
      <c r="G144" s="175"/>
      <c r="H144" s="175"/>
      <c r="I144" s="175"/>
      <c r="K144" s="151"/>
    </row>
    <row r="145" spans="3:11" ht="15.75" customHeight="1">
      <c r="C145" s="175"/>
      <c r="D145" s="175"/>
      <c r="G145" s="175"/>
      <c r="H145" s="175"/>
      <c r="I145" s="175"/>
      <c r="K145" s="151"/>
    </row>
    <row r="146" spans="3:11" ht="15.75" customHeight="1">
      <c r="C146" s="175"/>
      <c r="D146" s="175"/>
      <c r="G146" s="175"/>
      <c r="H146" s="175"/>
      <c r="I146" s="175"/>
      <c r="K146" s="151"/>
    </row>
    <row r="147" spans="3:11" ht="15.75" customHeight="1">
      <c r="C147" s="175"/>
      <c r="D147" s="175"/>
      <c r="G147" s="175"/>
      <c r="H147" s="175"/>
      <c r="I147" s="175"/>
      <c r="K147" s="151"/>
    </row>
    <row r="148" spans="3:11" ht="15.75" customHeight="1">
      <c r="C148" s="175"/>
      <c r="D148" s="175"/>
      <c r="G148" s="175"/>
      <c r="H148" s="175"/>
      <c r="I148" s="175"/>
      <c r="K148" s="151"/>
    </row>
    <row r="149" spans="3:11" ht="15.75" customHeight="1">
      <c r="C149" s="175"/>
      <c r="D149" s="175"/>
      <c r="G149" s="175"/>
      <c r="H149" s="175"/>
      <c r="I149" s="175"/>
      <c r="K149" s="151"/>
    </row>
    <row r="150" spans="3:11" ht="15.75" customHeight="1">
      <c r="C150" s="175"/>
      <c r="D150" s="175"/>
      <c r="G150" s="175"/>
      <c r="H150" s="175"/>
      <c r="I150" s="175"/>
      <c r="K150" s="151"/>
    </row>
    <row r="151" spans="3:11" ht="15.75" customHeight="1">
      <c r="C151" s="175"/>
      <c r="D151" s="175"/>
      <c r="G151" s="175"/>
      <c r="H151" s="175"/>
      <c r="I151" s="175"/>
      <c r="K151" s="151"/>
    </row>
    <row r="152" spans="3:11" ht="15.75" customHeight="1">
      <c r="C152" s="175"/>
      <c r="D152" s="175"/>
      <c r="G152" s="175"/>
      <c r="H152" s="175"/>
      <c r="I152" s="175"/>
      <c r="K152" s="151"/>
    </row>
    <row r="153" spans="3:11" ht="15.75" customHeight="1">
      <c r="C153" s="175"/>
      <c r="D153" s="175"/>
      <c r="G153" s="175"/>
      <c r="H153" s="175"/>
      <c r="I153" s="175"/>
      <c r="K153" s="151"/>
    </row>
    <row r="154" spans="3:11" ht="15.75" customHeight="1">
      <c r="C154" s="175"/>
      <c r="D154" s="175"/>
      <c r="G154" s="175"/>
      <c r="H154" s="175"/>
      <c r="I154" s="175"/>
      <c r="K154" s="151"/>
    </row>
    <row r="155" spans="3:11" ht="15.75" customHeight="1">
      <c r="C155" s="175"/>
      <c r="D155" s="175"/>
      <c r="G155" s="175"/>
      <c r="H155" s="175"/>
      <c r="I155" s="175"/>
      <c r="K155" s="151"/>
    </row>
    <row r="156" spans="3:11" ht="15.75" customHeight="1">
      <c r="C156" s="175"/>
      <c r="D156" s="175"/>
      <c r="G156" s="175"/>
      <c r="H156" s="175"/>
      <c r="I156" s="175"/>
      <c r="K156" s="151"/>
    </row>
    <row r="157" spans="3:11" ht="15.75" customHeight="1">
      <c r="C157" s="175"/>
      <c r="D157" s="175"/>
      <c r="G157" s="175"/>
      <c r="H157" s="175"/>
      <c r="I157" s="175"/>
      <c r="K157" s="151"/>
    </row>
    <row r="158" spans="3:11" ht="15.75" customHeight="1">
      <c r="C158" s="175"/>
      <c r="D158" s="175"/>
      <c r="G158" s="175"/>
      <c r="H158" s="175"/>
      <c r="I158" s="175"/>
      <c r="K158" s="151"/>
    </row>
    <row r="159" spans="3:11" ht="15.75" customHeight="1">
      <c r="C159" s="175"/>
      <c r="D159" s="175"/>
      <c r="G159" s="175"/>
      <c r="H159" s="175"/>
      <c r="I159" s="175"/>
      <c r="K159" s="151"/>
    </row>
    <row r="160" spans="3:11" ht="15.75" customHeight="1">
      <c r="C160" s="175"/>
      <c r="D160" s="175"/>
      <c r="G160" s="175"/>
      <c r="H160" s="175"/>
      <c r="I160" s="175"/>
      <c r="K160" s="151"/>
    </row>
    <row r="161" spans="3:11" ht="15.75" customHeight="1">
      <c r="C161" s="175"/>
      <c r="D161" s="175"/>
      <c r="G161" s="175"/>
      <c r="H161" s="175"/>
      <c r="I161" s="175"/>
      <c r="K161" s="151"/>
    </row>
    <row r="162" spans="3:11" ht="15.75" customHeight="1">
      <c r="C162" s="175"/>
      <c r="D162" s="175"/>
      <c r="G162" s="175"/>
      <c r="H162" s="175"/>
      <c r="I162" s="175"/>
      <c r="K162" s="151"/>
    </row>
    <row r="163" spans="3:11" ht="15.75" customHeight="1">
      <c r="C163" s="175"/>
      <c r="D163" s="175"/>
      <c r="G163" s="175"/>
      <c r="H163" s="175"/>
      <c r="I163" s="175"/>
      <c r="K163" s="151"/>
    </row>
    <row r="164" spans="3:11" ht="15.75" customHeight="1">
      <c r="C164" s="175"/>
      <c r="D164" s="175"/>
      <c r="G164" s="175"/>
      <c r="H164" s="175"/>
      <c r="I164" s="175"/>
      <c r="K164" s="151"/>
    </row>
    <row r="165" spans="3:11" ht="15.75" customHeight="1">
      <c r="C165" s="175"/>
      <c r="D165" s="175"/>
      <c r="G165" s="175"/>
      <c r="H165" s="175"/>
      <c r="I165" s="175"/>
      <c r="K165" s="151"/>
    </row>
    <row r="166" spans="3:11" ht="15.75" customHeight="1">
      <c r="C166" s="175"/>
      <c r="D166" s="175"/>
      <c r="G166" s="175"/>
      <c r="H166" s="175"/>
      <c r="I166" s="175"/>
      <c r="K166" s="151"/>
    </row>
    <row r="167" spans="3:11" ht="15.75" customHeight="1">
      <c r="C167" s="175"/>
      <c r="D167" s="175"/>
      <c r="G167" s="175"/>
      <c r="H167" s="175"/>
      <c r="I167" s="175"/>
      <c r="K167" s="151"/>
    </row>
    <row r="168" spans="3:11" ht="15.75" customHeight="1">
      <c r="C168" s="175"/>
      <c r="D168" s="175"/>
      <c r="G168" s="175"/>
      <c r="H168" s="175"/>
      <c r="I168" s="175"/>
      <c r="K168" s="151"/>
    </row>
    <row r="169" spans="3:11" ht="15.75" customHeight="1">
      <c r="C169" s="175"/>
      <c r="D169" s="175"/>
      <c r="G169" s="175"/>
      <c r="H169" s="175"/>
      <c r="I169" s="175"/>
      <c r="K169" s="151"/>
    </row>
    <row r="170" spans="3:11" ht="15.75" customHeight="1">
      <c r="C170" s="175"/>
      <c r="D170" s="175"/>
      <c r="G170" s="175"/>
      <c r="H170" s="175"/>
      <c r="I170" s="175"/>
      <c r="K170" s="151"/>
    </row>
    <row r="171" spans="3:11" ht="15.75" customHeight="1">
      <c r="C171" s="175"/>
      <c r="D171" s="175"/>
      <c r="G171" s="175"/>
      <c r="H171" s="175"/>
      <c r="I171" s="175"/>
      <c r="K171" s="151"/>
    </row>
    <row r="172" spans="3:11" ht="15.75" customHeight="1">
      <c r="C172" s="175"/>
      <c r="D172" s="175"/>
      <c r="G172" s="175"/>
      <c r="H172" s="175"/>
      <c r="I172" s="175"/>
      <c r="K172" s="151"/>
    </row>
    <row r="173" spans="3:11" ht="15.75" customHeight="1">
      <c r="C173" s="175"/>
      <c r="D173" s="175"/>
      <c r="G173" s="175"/>
      <c r="H173" s="175"/>
      <c r="I173" s="175"/>
      <c r="K173" s="151"/>
    </row>
    <row r="174" spans="3:11" ht="15.75" customHeight="1">
      <c r="C174" s="175"/>
      <c r="D174" s="175"/>
      <c r="G174" s="175"/>
      <c r="H174" s="175"/>
      <c r="I174" s="175"/>
      <c r="K174" s="151"/>
    </row>
    <row r="175" spans="3:11" ht="15.75" customHeight="1">
      <c r="C175" s="175"/>
      <c r="D175" s="175"/>
      <c r="G175" s="175"/>
      <c r="H175" s="175"/>
      <c r="I175" s="175"/>
      <c r="K175" s="151"/>
    </row>
    <row r="176" spans="3:11" ht="15.75" customHeight="1">
      <c r="C176" s="175"/>
      <c r="D176" s="175"/>
      <c r="G176" s="175"/>
      <c r="H176" s="175"/>
      <c r="I176" s="175"/>
      <c r="K176" s="151"/>
    </row>
    <row r="177" spans="3:11" ht="15.75" customHeight="1">
      <c r="C177" s="175"/>
      <c r="D177" s="175"/>
      <c r="G177" s="175"/>
      <c r="H177" s="175"/>
      <c r="I177" s="175"/>
      <c r="K177" s="151"/>
    </row>
    <row r="178" spans="3:11" ht="15.75" customHeight="1">
      <c r="C178" s="175"/>
      <c r="D178" s="175"/>
      <c r="G178" s="175"/>
      <c r="H178" s="175"/>
      <c r="I178" s="175"/>
      <c r="K178" s="151"/>
    </row>
    <row r="179" spans="3:11" ht="15.75" customHeight="1">
      <c r="C179" s="175"/>
      <c r="D179" s="175"/>
      <c r="G179" s="175"/>
      <c r="H179" s="175"/>
      <c r="I179" s="175"/>
      <c r="K179" s="151"/>
    </row>
    <row r="180" spans="3:11" ht="15.75" customHeight="1">
      <c r="C180" s="175"/>
      <c r="D180" s="175"/>
      <c r="G180" s="175"/>
      <c r="H180" s="175"/>
      <c r="I180" s="175"/>
      <c r="K180" s="151"/>
    </row>
    <row r="181" spans="3:11" ht="15.75" customHeight="1">
      <c r="C181" s="175"/>
      <c r="D181" s="175"/>
      <c r="G181" s="175"/>
      <c r="H181" s="175"/>
      <c r="I181" s="175"/>
      <c r="K181" s="151"/>
    </row>
    <row r="182" spans="3:11" ht="15.75" customHeight="1">
      <c r="C182" s="175"/>
      <c r="D182" s="175"/>
      <c r="G182" s="175"/>
      <c r="H182" s="175"/>
      <c r="I182" s="175"/>
      <c r="K182" s="151"/>
    </row>
    <row r="183" spans="3:11" ht="15.75" customHeight="1">
      <c r="C183" s="175"/>
      <c r="D183" s="175"/>
      <c r="G183" s="175"/>
      <c r="H183" s="175"/>
      <c r="I183" s="175"/>
      <c r="K183" s="151"/>
    </row>
    <row r="184" spans="3:11" ht="15.75" customHeight="1">
      <c r="C184" s="175"/>
      <c r="D184" s="175"/>
      <c r="G184" s="175"/>
      <c r="H184" s="175"/>
      <c r="I184" s="175"/>
      <c r="K184" s="151"/>
    </row>
    <row r="185" spans="3:11" ht="15.75" customHeight="1">
      <c r="C185" s="175"/>
      <c r="D185" s="175"/>
      <c r="G185" s="175"/>
      <c r="H185" s="175"/>
      <c r="I185" s="175"/>
      <c r="K185" s="151"/>
    </row>
    <row r="186" spans="3:11" ht="15.75" customHeight="1">
      <c r="C186" s="175"/>
      <c r="D186" s="175"/>
      <c r="G186" s="175"/>
      <c r="H186" s="175"/>
      <c r="I186" s="175"/>
      <c r="K186" s="151"/>
    </row>
    <row r="187" spans="3:11" ht="15.75" customHeight="1">
      <c r="C187" s="175"/>
      <c r="D187" s="175"/>
      <c r="G187" s="175"/>
      <c r="H187" s="175"/>
      <c r="I187" s="175"/>
      <c r="K187" s="151"/>
    </row>
    <row r="188" spans="3:11" ht="15.75" customHeight="1">
      <c r="C188" s="175"/>
      <c r="D188" s="175"/>
      <c r="G188" s="175"/>
      <c r="H188" s="175"/>
      <c r="I188" s="175"/>
      <c r="K188" s="151"/>
    </row>
    <row r="189" spans="3:11" ht="15.75" customHeight="1">
      <c r="C189" s="175"/>
      <c r="D189" s="175"/>
      <c r="G189" s="175"/>
      <c r="H189" s="175"/>
      <c r="I189" s="175"/>
      <c r="K189" s="151"/>
    </row>
    <row r="190" spans="3:11" ht="15.75" customHeight="1">
      <c r="C190" s="175"/>
      <c r="D190" s="175"/>
      <c r="G190" s="175"/>
      <c r="H190" s="175"/>
      <c r="I190" s="175"/>
      <c r="K190" s="151"/>
    </row>
    <row r="191" spans="3:11" ht="15.75" customHeight="1">
      <c r="C191" s="175"/>
      <c r="D191" s="175"/>
      <c r="G191" s="175"/>
      <c r="H191" s="175"/>
      <c r="I191" s="175"/>
      <c r="K191" s="151"/>
    </row>
    <row r="192" spans="3:11" ht="15.75" customHeight="1">
      <c r="C192" s="175"/>
      <c r="D192" s="175"/>
      <c r="G192" s="175"/>
      <c r="H192" s="175"/>
      <c r="I192" s="175"/>
      <c r="K192" s="151"/>
    </row>
    <row r="193" spans="3:11" ht="15.75" customHeight="1">
      <c r="C193" s="175"/>
      <c r="D193" s="175"/>
      <c r="G193" s="175"/>
      <c r="H193" s="175"/>
      <c r="I193" s="175"/>
      <c r="K193" s="151"/>
    </row>
    <row r="194" spans="3:11" ht="15.75" customHeight="1">
      <c r="C194" s="175"/>
      <c r="D194" s="175"/>
      <c r="G194" s="175"/>
      <c r="H194" s="175"/>
      <c r="I194" s="175"/>
      <c r="K194" s="151"/>
    </row>
    <row r="195" spans="3:11" ht="15.75" customHeight="1">
      <c r="C195" s="175"/>
      <c r="D195" s="175"/>
      <c r="G195" s="175"/>
      <c r="H195" s="175"/>
      <c r="I195" s="175"/>
      <c r="K195" s="151"/>
    </row>
    <row r="196" spans="3:11" ht="15.75" customHeight="1">
      <c r="C196" s="175"/>
      <c r="D196" s="175"/>
      <c r="G196" s="175"/>
      <c r="H196" s="175"/>
      <c r="I196" s="175"/>
      <c r="K196" s="151"/>
    </row>
    <row r="197" spans="3:11" ht="15.75" customHeight="1">
      <c r="C197" s="175"/>
      <c r="D197" s="175"/>
      <c r="G197" s="175"/>
      <c r="H197" s="175"/>
      <c r="I197" s="175"/>
      <c r="K197" s="151"/>
    </row>
    <row r="198" spans="3:11" ht="15.75" customHeight="1">
      <c r="C198" s="175"/>
      <c r="D198" s="175"/>
      <c r="G198" s="175"/>
      <c r="H198" s="175"/>
      <c r="I198" s="175"/>
      <c r="K198" s="151"/>
    </row>
    <row r="199" spans="3:11" ht="15.75" customHeight="1">
      <c r="C199" s="175"/>
      <c r="D199" s="175"/>
      <c r="G199" s="175"/>
      <c r="H199" s="175"/>
      <c r="I199" s="175"/>
      <c r="K199" s="151"/>
    </row>
    <row r="200" spans="3:11" ht="15.75" customHeight="1">
      <c r="C200" s="175"/>
      <c r="D200" s="175"/>
      <c r="G200" s="175"/>
      <c r="H200" s="175"/>
      <c r="I200" s="175"/>
      <c r="K200" s="151"/>
    </row>
    <row r="201" spans="3:11" ht="15.75" customHeight="1">
      <c r="C201" s="175"/>
      <c r="D201" s="175"/>
      <c r="G201" s="175"/>
      <c r="H201" s="175"/>
      <c r="I201" s="175"/>
      <c r="K201" s="151"/>
    </row>
    <row r="202" spans="3:11" ht="15.75" customHeight="1">
      <c r="C202" s="175"/>
      <c r="D202" s="175"/>
      <c r="G202" s="175"/>
      <c r="H202" s="175"/>
      <c r="I202" s="175"/>
      <c r="K202" s="151"/>
    </row>
    <row r="203" spans="3:11" ht="15.75" customHeight="1">
      <c r="C203" s="175"/>
      <c r="D203" s="175"/>
      <c r="G203" s="175"/>
      <c r="H203" s="175"/>
      <c r="I203" s="175"/>
      <c r="K203" s="151"/>
    </row>
    <row r="204" spans="3:11" ht="15.75" customHeight="1">
      <c r="C204" s="175"/>
      <c r="D204" s="175"/>
      <c r="G204" s="175"/>
      <c r="H204" s="175"/>
      <c r="I204" s="175"/>
      <c r="K204" s="151"/>
    </row>
    <row r="205" spans="3:11" ht="15.75" customHeight="1">
      <c r="C205" s="175"/>
      <c r="D205" s="175"/>
      <c r="G205" s="175"/>
      <c r="H205" s="175"/>
      <c r="I205" s="175"/>
      <c r="K205" s="151"/>
    </row>
    <row r="206" spans="3:11" ht="15.75" customHeight="1">
      <c r="C206" s="175"/>
      <c r="D206" s="175"/>
      <c r="G206" s="175"/>
      <c r="H206" s="175"/>
      <c r="I206" s="175"/>
      <c r="K206" s="151"/>
    </row>
    <row r="207" spans="3:11" ht="15.75" customHeight="1">
      <c r="C207" s="175"/>
      <c r="D207" s="175"/>
      <c r="G207" s="175"/>
      <c r="H207" s="175"/>
      <c r="I207" s="175"/>
      <c r="K207" s="151"/>
    </row>
    <row r="208" spans="3:11" ht="15.75" customHeight="1">
      <c r="C208" s="175"/>
      <c r="D208" s="175"/>
      <c r="G208" s="175"/>
      <c r="H208" s="175"/>
      <c r="I208" s="175"/>
      <c r="K208" s="151"/>
    </row>
    <row r="209" spans="3:11" ht="15.75" customHeight="1">
      <c r="C209" s="175"/>
      <c r="D209" s="175"/>
      <c r="G209" s="175"/>
      <c r="H209" s="175"/>
      <c r="I209" s="175"/>
      <c r="K209" s="151"/>
    </row>
    <row r="210" spans="3:11" ht="15.75" customHeight="1">
      <c r="C210" s="175"/>
      <c r="D210" s="175"/>
      <c r="G210" s="175"/>
      <c r="H210" s="175"/>
      <c r="I210" s="175"/>
      <c r="K210" s="151"/>
    </row>
    <row r="211" spans="3:11" ht="15.75" customHeight="1">
      <c r="C211" s="175"/>
      <c r="D211" s="175"/>
      <c r="G211" s="175"/>
      <c r="H211" s="175"/>
      <c r="I211" s="175"/>
      <c r="K211" s="151"/>
    </row>
    <row r="212" spans="3:11" ht="15.75" customHeight="1">
      <c r="C212" s="175"/>
      <c r="D212" s="175"/>
      <c r="G212" s="175"/>
      <c r="H212" s="175"/>
      <c r="I212" s="175"/>
      <c r="K212" s="151"/>
    </row>
    <row r="213" spans="3:11" ht="15.75" customHeight="1">
      <c r="C213" s="175"/>
      <c r="D213" s="175"/>
      <c r="G213" s="175"/>
      <c r="H213" s="175"/>
      <c r="I213" s="175"/>
      <c r="K213" s="151"/>
    </row>
    <row r="214" spans="3:11" ht="15.75" customHeight="1">
      <c r="C214" s="175"/>
      <c r="D214" s="175"/>
      <c r="G214" s="175"/>
      <c r="H214" s="175"/>
      <c r="I214" s="175"/>
      <c r="K214" s="151"/>
    </row>
    <row r="215" spans="3:11" ht="15.75" customHeight="1">
      <c r="C215" s="175"/>
      <c r="D215" s="175"/>
      <c r="G215" s="175"/>
      <c r="H215" s="175"/>
      <c r="I215" s="175"/>
      <c r="K215" s="151"/>
    </row>
    <row r="216" spans="3:11" ht="15.75" customHeight="1">
      <c r="C216" s="175"/>
      <c r="D216" s="175"/>
      <c r="G216" s="175"/>
      <c r="H216" s="175"/>
      <c r="I216" s="175"/>
      <c r="K216" s="151"/>
    </row>
    <row r="217" spans="3:11" ht="15.75" customHeight="1">
      <c r="C217" s="175"/>
      <c r="D217" s="175"/>
      <c r="G217" s="175"/>
      <c r="H217" s="175"/>
      <c r="I217" s="175"/>
      <c r="K217" s="151"/>
    </row>
    <row r="218" spans="3:11" ht="15.75" customHeight="1">
      <c r="C218" s="175"/>
      <c r="D218" s="175"/>
      <c r="G218" s="175"/>
      <c r="H218" s="175"/>
      <c r="I218" s="175"/>
      <c r="K218" s="151"/>
    </row>
    <row r="219" spans="3:11" ht="15.75" customHeight="1">
      <c r="C219" s="175"/>
      <c r="D219" s="175"/>
      <c r="G219" s="175"/>
      <c r="H219" s="175"/>
      <c r="I219" s="175"/>
      <c r="K219" s="151"/>
    </row>
    <row r="220" spans="3:11" ht="15.75" customHeight="1">
      <c r="C220" s="175"/>
      <c r="D220" s="175"/>
      <c r="G220" s="175"/>
      <c r="H220" s="175"/>
      <c r="I220" s="175"/>
      <c r="K220" s="151"/>
    </row>
    <row r="221" spans="3:11" ht="15.75" customHeight="1">
      <c r="C221" s="175"/>
      <c r="D221" s="175"/>
      <c r="G221" s="175"/>
      <c r="H221" s="175"/>
      <c r="I221" s="175"/>
      <c r="K221" s="151"/>
    </row>
    <row r="222" spans="3:11" ht="15.75" customHeight="1">
      <c r="C222" s="175"/>
      <c r="D222" s="175"/>
      <c r="G222" s="175"/>
      <c r="H222" s="175"/>
      <c r="I222" s="175"/>
      <c r="K222" s="151"/>
    </row>
    <row r="223" spans="3:11" ht="15.75" customHeight="1">
      <c r="C223" s="175"/>
      <c r="D223" s="175"/>
      <c r="G223" s="175"/>
      <c r="H223" s="175"/>
      <c r="I223" s="175"/>
      <c r="K223" s="151"/>
    </row>
    <row r="224" spans="3:11" ht="15.75" customHeight="1">
      <c r="C224" s="175"/>
      <c r="D224" s="175"/>
      <c r="G224" s="175"/>
      <c r="H224" s="175"/>
      <c r="I224" s="175"/>
      <c r="K224" s="151"/>
    </row>
    <row r="225" spans="3:11" ht="15.75" customHeight="1">
      <c r="C225" s="175"/>
      <c r="D225" s="175"/>
      <c r="G225" s="175"/>
      <c r="H225" s="175"/>
      <c r="I225" s="175"/>
      <c r="K225" s="151"/>
    </row>
    <row r="226" spans="3:11" ht="15.75" customHeight="1">
      <c r="C226" s="175"/>
      <c r="D226" s="175"/>
      <c r="G226" s="175"/>
      <c r="H226" s="175"/>
      <c r="I226" s="175"/>
      <c r="K226" s="151"/>
    </row>
    <row r="227" spans="3:11" ht="15.75" customHeight="1">
      <c r="C227" s="175"/>
      <c r="D227" s="175"/>
      <c r="G227" s="175"/>
      <c r="H227" s="175"/>
      <c r="I227" s="175"/>
      <c r="K227" s="151"/>
    </row>
    <row r="228" spans="3:11" ht="15.75" customHeight="1">
      <c r="C228" s="175"/>
      <c r="D228" s="175"/>
      <c r="G228" s="175"/>
      <c r="H228" s="175"/>
      <c r="I228" s="175"/>
      <c r="K228" s="151"/>
    </row>
    <row r="229" spans="3:11" ht="15.75" customHeight="1">
      <c r="C229" s="175"/>
      <c r="D229" s="175"/>
      <c r="G229" s="175"/>
      <c r="H229" s="175"/>
      <c r="I229" s="175"/>
      <c r="K229" s="151"/>
    </row>
    <row r="230" spans="3:11" ht="15.75" customHeight="1">
      <c r="C230" s="175"/>
      <c r="D230" s="175"/>
      <c r="G230" s="175"/>
      <c r="H230" s="175"/>
      <c r="I230" s="175"/>
      <c r="K230" s="151"/>
    </row>
    <row r="231" spans="3:11" ht="15.75" customHeight="1">
      <c r="C231" s="175"/>
      <c r="D231" s="175"/>
      <c r="G231" s="175"/>
      <c r="H231" s="175"/>
      <c r="I231" s="175"/>
      <c r="K231" s="151"/>
    </row>
    <row r="232" spans="3:11" ht="15.75" customHeight="1">
      <c r="C232" s="175"/>
      <c r="D232" s="175"/>
      <c r="G232" s="175"/>
      <c r="H232" s="175"/>
      <c r="I232" s="175"/>
      <c r="K232" s="151"/>
    </row>
    <row r="233" spans="3:11" ht="15.75" customHeight="1">
      <c r="C233" s="175"/>
      <c r="D233" s="175"/>
      <c r="G233" s="175"/>
      <c r="H233" s="175"/>
      <c r="I233" s="175"/>
      <c r="K233" s="151"/>
    </row>
    <row r="234" spans="3:11" ht="15.75" customHeight="1">
      <c r="C234" s="175"/>
      <c r="D234" s="175"/>
      <c r="G234" s="175"/>
      <c r="H234" s="175"/>
      <c r="I234" s="175"/>
      <c r="K234" s="151"/>
    </row>
    <row r="235" spans="3:11" ht="15.75" customHeight="1">
      <c r="C235" s="175"/>
      <c r="D235" s="175"/>
      <c r="G235" s="175"/>
      <c r="H235" s="175"/>
      <c r="I235" s="175"/>
      <c r="K235" s="151"/>
    </row>
    <row r="236" spans="3:11" ht="15.75" customHeight="1">
      <c r="C236" s="175"/>
      <c r="D236" s="175"/>
      <c r="G236" s="175"/>
      <c r="H236" s="175"/>
      <c r="I236" s="175"/>
      <c r="K236" s="151"/>
    </row>
    <row r="237" spans="3:11" ht="15.75" customHeight="1">
      <c r="C237" s="175"/>
      <c r="D237" s="175"/>
      <c r="G237" s="175"/>
      <c r="H237" s="175"/>
      <c r="I237" s="175"/>
      <c r="K237" s="151"/>
    </row>
    <row r="238" spans="3:11" ht="15.75" customHeight="1">
      <c r="C238" s="175"/>
      <c r="D238" s="175"/>
      <c r="G238" s="175"/>
      <c r="H238" s="175"/>
      <c r="I238" s="175"/>
      <c r="K238" s="151"/>
    </row>
    <row r="239" spans="3:11" ht="15.75" customHeight="1">
      <c r="C239" s="175"/>
      <c r="D239" s="175"/>
      <c r="G239" s="175"/>
      <c r="H239" s="175"/>
      <c r="I239" s="175"/>
      <c r="K239" s="151"/>
    </row>
    <row r="240" spans="3:11" ht="15.75" customHeight="1">
      <c r="C240" s="175"/>
      <c r="D240" s="175"/>
      <c r="G240" s="175"/>
      <c r="H240" s="175"/>
      <c r="I240" s="175"/>
      <c r="K240" s="151"/>
    </row>
    <row r="241" spans="3:11" ht="15.75" customHeight="1">
      <c r="C241" s="175"/>
      <c r="D241" s="175"/>
      <c r="G241" s="175"/>
      <c r="H241" s="175"/>
      <c r="I241" s="175"/>
      <c r="K241" s="151"/>
    </row>
    <row r="242" spans="3:11" ht="15.75" customHeight="1">
      <c r="C242" s="175"/>
      <c r="D242" s="175"/>
      <c r="G242" s="175"/>
      <c r="H242" s="175"/>
      <c r="I242" s="175"/>
      <c r="K242" s="151"/>
    </row>
    <row r="243" spans="3:11" ht="15.75" customHeight="1">
      <c r="C243" s="175"/>
      <c r="D243" s="175"/>
      <c r="G243" s="175"/>
      <c r="H243" s="175"/>
      <c r="I243" s="175"/>
      <c r="K243" s="151"/>
    </row>
    <row r="244" spans="3:11" ht="15.75" customHeight="1">
      <c r="C244" s="175"/>
      <c r="D244" s="175"/>
      <c r="G244" s="175"/>
      <c r="H244" s="175"/>
      <c r="I244" s="175"/>
      <c r="K244" s="151"/>
    </row>
    <row r="245" spans="3:11" ht="15.75" customHeight="1">
      <c r="C245" s="175"/>
      <c r="D245" s="175"/>
      <c r="G245" s="175"/>
      <c r="H245" s="175"/>
      <c r="I245" s="175"/>
      <c r="K245" s="151"/>
    </row>
    <row r="246" spans="3:11" ht="15.75" customHeight="1"/>
    <row r="247" spans="3:11" ht="15.75" customHeight="1"/>
    <row r="248" spans="3:11" ht="15.75" customHeight="1"/>
    <row r="249" spans="3:11" ht="15.75" customHeight="1"/>
    <row r="250" spans="3:11" ht="15.75" customHeight="1"/>
    <row r="251" spans="3:11" ht="15.75" customHeight="1"/>
    <row r="252" spans="3:11" ht="15.75" customHeight="1"/>
    <row r="253" spans="3:11" ht="15.75" customHeight="1"/>
    <row r="254" spans="3:11" ht="15.75" customHeight="1"/>
    <row r="255" spans="3:11" ht="15.75" customHeight="1"/>
    <row r="256" spans="3: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ignoredErrors>
    <ignoredError sqref="H12:I14 H21:I25 H28:I29 H43:I43"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7"/>
  <sheetViews>
    <sheetView showGridLines="0" workbookViewId="0">
      <selection activeCell="K49" sqref="K49"/>
    </sheetView>
  </sheetViews>
  <sheetFormatPr baseColWidth="10" defaultColWidth="12.625" defaultRowHeight="15" customHeight="1"/>
  <cols>
    <col min="1" max="1" width="32.25" bestFit="1" customWidth="1"/>
    <col min="2" max="2" width="24.125" style="600" bestFit="1" customWidth="1"/>
    <col min="3" max="3" width="11.875" style="600" bestFit="1" customWidth="1"/>
    <col min="4" max="4" width="13.125" style="600" bestFit="1" customWidth="1"/>
    <col min="5" max="6" width="12.625" style="600"/>
    <col min="7" max="7" width="12.625" style="701"/>
    <col min="8" max="8" width="12.625" style="600"/>
    <col min="9" max="9" width="12.25" style="600" customWidth="1"/>
    <col min="10" max="10" width="31.125" style="600" bestFit="1" customWidth="1"/>
    <col min="11" max="11" width="13.875" style="717" bestFit="1" customWidth="1"/>
  </cols>
  <sheetData>
    <row r="1" spans="1:11">
      <c r="A1" s="36"/>
      <c r="B1" s="593"/>
      <c r="C1" s="593"/>
      <c r="D1" s="593"/>
      <c r="E1" s="593"/>
      <c r="F1" s="593"/>
      <c r="G1" s="798"/>
      <c r="H1" s="593"/>
      <c r="I1" s="593"/>
      <c r="J1" s="593"/>
      <c r="K1" s="792"/>
    </row>
    <row r="2" spans="1:11">
      <c r="A2" s="133" t="s">
        <v>100</v>
      </c>
      <c r="B2" s="368"/>
      <c r="C2" s="368"/>
      <c r="D2" s="368"/>
      <c r="E2" s="368"/>
      <c r="F2" s="368"/>
      <c r="G2" s="694"/>
      <c r="H2" s="368"/>
      <c r="I2" s="368"/>
      <c r="J2" s="368"/>
      <c r="K2" s="793" t="s">
        <v>101</v>
      </c>
    </row>
    <row r="3" spans="1:11">
      <c r="A3" s="57" t="s">
        <v>173</v>
      </c>
      <c r="B3" s="368"/>
      <c r="C3" s="368"/>
      <c r="D3" s="368"/>
      <c r="E3" s="368"/>
      <c r="F3" s="368"/>
      <c r="G3" s="694"/>
      <c r="H3" s="368"/>
      <c r="I3" s="368"/>
      <c r="J3" s="368"/>
      <c r="K3" s="727"/>
    </row>
    <row r="4" spans="1:11">
      <c r="A4" s="444" t="s">
        <v>2516</v>
      </c>
      <c r="B4" s="368"/>
      <c r="C4" s="368"/>
      <c r="D4" s="368"/>
      <c r="E4" s="368"/>
      <c r="F4" s="368"/>
      <c r="G4" s="694"/>
      <c r="H4" s="368"/>
      <c r="I4" s="368"/>
      <c r="J4" s="368"/>
      <c r="K4" s="727"/>
    </row>
    <row r="5" spans="1:11">
      <c r="A5" s="41"/>
      <c r="B5" s="154"/>
      <c r="C5" s="154"/>
      <c r="D5" s="154"/>
      <c r="E5" s="154"/>
      <c r="F5" s="154"/>
      <c r="G5" s="693"/>
      <c r="H5" s="154"/>
      <c r="I5" s="154"/>
      <c r="J5" s="154"/>
      <c r="K5" s="726"/>
    </row>
    <row r="6" spans="1:11" s="791" customFormat="1" ht="15" customHeight="1">
      <c r="A6" s="789" t="s">
        <v>102</v>
      </c>
      <c r="B6" s="790" t="s">
        <v>103</v>
      </c>
      <c r="C6" s="790" t="s">
        <v>104</v>
      </c>
      <c r="D6" s="790"/>
      <c r="E6" s="1055" t="s">
        <v>105</v>
      </c>
      <c r="F6" s="1055"/>
      <c r="G6" s="799" t="s">
        <v>106</v>
      </c>
      <c r="H6" s="1052" t="s">
        <v>107</v>
      </c>
      <c r="I6" s="1053"/>
      <c r="J6" s="790" t="s">
        <v>108</v>
      </c>
      <c r="K6" s="794" t="s">
        <v>109</v>
      </c>
    </row>
    <row r="7" spans="1:11" ht="15" customHeight="1">
      <c r="A7" s="907" t="s">
        <v>110</v>
      </c>
      <c r="B7" s="918" t="s">
        <v>111</v>
      </c>
      <c r="C7" s="918" t="s">
        <v>112</v>
      </c>
      <c r="D7" s="918" t="s">
        <v>2144</v>
      </c>
      <c r="E7" s="920" t="s">
        <v>114</v>
      </c>
      <c r="F7" s="921"/>
      <c r="G7" s="1054" t="s">
        <v>115</v>
      </c>
      <c r="H7" s="920" t="s">
        <v>116</v>
      </c>
      <c r="I7" s="921"/>
      <c r="J7" s="918" t="s">
        <v>117</v>
      </c>
      <c r="K7" s="1046" t="s">
        <v>118</v>
      </c>
    </row>
    <row r="8" spans="1:11" ht="15" customHeight="1">
      <c r="A8" s="908"/>
      <c r="B8" s="919"/>
      <c r="C8" s="919"/>
      <c r="D8" s="919"/>
      <c r="E8" s="63" t="s">
        <v>119</v>
      </c>
      <c r="F8" s="63" t="s">
        <v>120</v>
      </c>
      <c r="G8" s="1033"/>
      <c r="H8" s="63" t="s">
        <v>119</v>
      </c>
      <c r="I8" s="63" t="s">
        <v>120</v>
      </c>
      <c r="J8" s="919"/>
      <c r="K8" s="1037"/>
    </row>
    <row r="9" spans="1:11">
      <c r="A9" s="67" t="s">
        <v>314</v>
      </c>
      <c r="B9" s="160"/>
      <c r="C9" s="160"/>
      <c r="D9" s="160"/>
      <c r="E9" s="160"/>
      <c r="F9" s="160"/>
      <c r="G9" s="697"/>
      <c r="H9" s="160"/>
      <c r="I9" s="160"/>
      <c r="J9" s="160"/>
      <c r="K9" s="707"/>
    </row>
    <row r="10" spans="1:11">
      <c r="A10" s="732"/>
      <c r="B10" s="736"/>
      <c r="C10" s="736"/>
      <c r="D10" s="736"/>
      <c r="E10" s="736"/>
      <c r="F10" s="736"/>
      <c r="G10" s="800"/>
      <c r="H10" s="736"/>
      <c r="I10" s="736"/>
      <c r="J10" s="736"/>
      <c r="K10" s="795"/>
    </row>
    <row r="11" spans="1:11">
      <c r="A11" s="67" t="s">
        <v>316</v>
      </c>
      <c r="B11" s="160"/>
      <c r="C11" s="160"/>
      <c r="D11" s="160"/>
      <c r="E11" s="160"/>
      <c r="F11" s="160"/>
      <c r="G11" s="697"/>
      <c r="H11" s="160"/>
      <c r="I11" s="160"/>
      <c r="J11" s="160"/>
      <c r="K11" s="707">
        <f>SUM(K12:K24)</f>
        <v>22350000</v>
      </c>
    </row>
    <row r="12" spans="1:11">
      <c r="A12" s="732" t="s">
        <v>2145</v>
      </c>
      <c r="B12" s="736" t="s">
        <v>1783</v>
      </c>
      <c r="C12" s="736" t="s">
        <v>125</v>
      </c>
      <c r="D12" s="784">
        <v>8.6956000000000006E-2</v>
      </c>
      <c r="E12" s="736"/>
      <c r="F12" s="736"/>
      <c r="G12" s="800"/>
      <c r="H12" s="787"/>
      <c r="I12" s="787"/>
      <c r="J12" s="737" t="s">
        <v>2146</v>
      </c>
      <c r="K12" s="796">
        <v>7000000</v>
      </c>
    </row>
    <row r="13" spans="1:11">
      <c r="A13" s="732" t="s">
        <v>2147</v>
      </c>
      <c r="B13" s="736" t="s">
        <v>2148</v>
      </c>
      <c r="C13" s="736" t="s">
        <v>125</v>
      </c>
      <c r="D13" s="741">
        <v>1.4999999999999999E-2</v>
      </c>
      <c r="E13" s="785">
        <v>0.01</v>
      </c>
      <c r="F13" s="785">
        <v>0.03</v>
      </c>
      <c r="G13" s="800"/>
      <c r="H13" s="787">
        <v>708</v>
      </c>
      <c r="I13" s="787"/>
      <c r="J13" s="736" t="s">
        <v>2149</v>
      </c>
      <c r="K13" s="796">
        <v>6500000</v>
      </c>
    </row>
    <row r="14" spans="1:11">
      <c r="A14" s="732" t="s">
        <v>2150</v>
      </c>
      <c r="B14" s="736" t="s">
        <v>2151</v>
      </c>
      <c r="C14" s="736" t="s">
        <v>125</v>
      </c>
      <c r="D14" s="742">
        <v>0.18</v>
      </c>
      <c r="E14" s="736"/>
      <c r="F14" s="736"/>
      <c r="G14" s="800"/>
      <c r="H14" s="787"/>
      <c r="I14" s="787"/>
      <c r="J14" s="736" t="s">
        <v>2152</v>
      </c>
      <c r="K14" s="796">
        <v>3000000</v>
      </c>
    </row>
    <row r="15" spans="1:11">
      <c r="A15" s="732" t="s">
        <v>2153</v>
      </c>
      <c r="B15" s="736" t="s">
        <v>2154</v>
      </c>
      <c r="C15" s="736" t="s">
        <v>362</v>
      </c>
      <c r="D15" s="737"/>
      <c r="E15" s="736"/>
      <c r="F15" s="736"/>
      <c r="G15" s="800"/>
      <c r="H15" s="787">
        <v>113</v>
      </c>
      <c r="I15" s="787"/>
      <c r="J15" s="736" t="s">
        <v>2149</v>
      </c>
      <c r="K15" s="796">
        <v>2900000</v>
      </c>
    </row>
    <row r="16" spans="1:11">
      <c r="A16" s="733" t="s">
        <v>2155</v>
      </c>
      <c r="B16" s="737" t="s">
        <v>2156</v>
      </c>
      <c r="C16" s="737"/>
      <c r="D16" s="742">
        <v>0.1</v>
      </c>
      <c r="E16" s="737"/>
      <c r="F16" s="737"/>
      <c r="G16" s="801"/>
      <c r="H16" s="786"/>
      <c r="I16" s="786"/>
      <c r="J16" s="737" t="s">
        <v>2157</v>
      </c>
      <c r="K16" s="796">
        <v>900000</v>
      </c>
    </row>
    <row r="17" spans="1:11">
      <c r="A17" s="733" t="s">
        <v>2158</v>
      </c>
      <c r="B17" s="737" t="s">
        <v>2159</v>
      </c>
      <c r="C17" s="737" t="s">
        <v>429</v>
      </c>
      <c r="D17" s="737"/>
      <c r="E17" s="737"/>
      <c r="F17" s="737"/>
      <c r="G17" s="801"/>
      <c r="H17" s="786">
        <v>708</v>
      </c>
      <c r="I17" s="786">
        <v>1445</v>
      </c>
      <c r="J17" s="737" t="s">
        <v>2160</v>
      </c>
      <c r="K17" s="796">
        <v>700000</v>
      </c>
    </row>
    <row r="18" spans="1:11">
      <c r="A18" s="732" t="s">
        <v>2161</v>
      </c>
      <c r="B18" s="736" t="s">
        <v>2162</v>
      </c>
      <c r="C18" s="736" t="s">
        <v>156</v>
      </c>
      <c r="D18" s="737"/>
      <c r="E18" s="736"/>
      <c r="F18" s="736"/>
      <c r="G18" s="800"/>
      <c r="H18" s="787">
        <v>639.5</v>
      </c>
      <c r="I18" s="787">
        <v>2554.5</v>
      </c>
      <c r="J18" s="736" t="s">
        <v>2163</v>
      </c>
      <c r="K18" s="796">
        <v>250000</v>
      </c>
    </row>
    <row r="19" spans="1:11">
      <c r="A19" s="732" t="s">
        <v>2164</v>
      </c>
      <c r="B19" s="736" t="s">
        <v>2165</v>
      </c>
      <c r="C19" s="736" t="s">
        <v>1099</v>
      </c>
      <c r="D19" s="737"/>
      <c r="E19" s="736"/>
      <c r="F19" s="736"/>
      <c r="G19" s="800"/>
      <c r="H19" s="787">
        <v>219</v>
      </c>
      <c r="I19" s="787">
        <v>1563.33</v>
      </c>
      <c r="J19" s="736" t="s">
        <v>2166</v>
      </c>
      <c r="K19" s="796">
        <v>250000</v>
      </c>
    </row>
    <row r="20" spans="1:11">
      <c r="A20" s="732" t="s">
        <v>2167</v>
      </c>
      <c r="B20" s="736" t="s">
        <v>2168</v>
      </c>
      <c r="C20" s="736" t="s">
        <v>499</v>
      </c>
      <c r="D20" s="741">
        <v>6.9999999999999999E-4</v>
      </c>
      <c r="E20" s="736"/>
      <c r="F20" s="736"/>
      <c r="G20" s="800"/>
      <c r="H20" s="787"/>
      <c r="I20" s="787"/>
      <c r="J20" s="736" t="s">
        <v>2169</v>
      </c>
      <c r="K20" s="796">
        <v>350000</v>
      </c>
    </row>
    <row r="21" spans="1:11">
      <c r="A21" s="732" t="s">
        <v>2170</v>
      </c>
      <c r="B21" s="736" t="s">
        <v>2159</v>
      </c>
      <c r="C21" s="736" t="s">
        <v>429</v>
      </c>
      <c r="D21" s="737"/>
      <c r="E21" s="736"/>
      <c r="F21" s="736"/>
      <c r="G21" s="800"/>
      <c r="H21" s="787">
        <v>141</v>
      </c>
      <c r="I21" s="787">
        <v>240</v>
      </c>
      <c r="J21" s="736" t="s">
        <v>2171</v>
      </c>
      <c r="K21" s="796">
        <v>200000</v>
      </c>
    </row>
    <row r="22" spans="1:11">
      <c r="A22" s="732" t="s">
        <v>2172</v>
      </c>
      <c r="B22" s="736"/>
      <c r="C22" s="736"/>
      <c r="D22" s="737"/>
      <c r="E22" s="737"/>
      <c r="F22" s="737"/>
      <c r="G22" s="801"/>
      <c r="H22" s="786">
        <v>141</v>
      </c>
      <c r="I22" s="786">
        <v>240</v>
      </c>
      <c r="J22" s="736" t="s">
        <v>2171</v>
      </c>
      <c r="K22" s="796">
        <v>200000</v>
      </c>
    </row>
    <row r="23" spans="1:11">
      <c r="A23" s="732" t="s">
        <v>2173</v>
      </c>
      <c r="B23" s="736" t="s">
        <v>2174</v>
      </c>
      <c r="C23" s="736"/>
      <c r="D23" s="736"/>
      <c r="E23" s="736"/>
      <c r="F23" s="736"/>
      <c r="G23" s="800"/>
      <c r="H23" s="787">
        <v>425</v>
      </c>
      <c r="I23" s="787">
        <v>2491</v>
      </c>
      <c r="J23" s="736" t="s">
        <v>2175</v>
      </c>
      <c r="K23" s="796">
        <v>50000</v>
      </c>
    </row>
    <row r="24" spans="1:11">
      <c r="A24" s="732" t="s">
        <v>2176</v>
      </c>
      <c r="B24" s="736" t="s">
        <v>2177</v>
      </c>
      <c r="C24" s="736"/>
      <c r="D24" s="742">
        <v>0.05</v>
      </c>
      <c r="E24" s="736"/>
      <c r="F24" s="736"/>
      <c r="G24" s="800"/>
      <c r="H24" s="787">
        <v>708</v>
      </c>
      <c r="I24" s="787"/>
      <c r="J24" s="736" t="s">
        <v>2178</v>
      </c>
      <c r="K24" s="796">
        <v>50000</v>
      </c>
    </row>
    <row r="25" spans="1:11">
      <c r="A25" s="732"/>
      <c r="B25" s="736"/>
      <c r="C25" s="736"/>
      <c r="D25" s="737"/>
      <c r="E25" s="736"/>
      <c r="F25" s="736"/>
      <c r="G25" s="800"/>
      <c r="H25" s="787"/>
      <c r="I25" s="787"/>
      <c r="J25" s="736"/>
      <c r="K25" s="795"/>
    </row>
    <row r="26" spans="1:11">
      <c r="A26" s="67" t="s">
        <v>330</v>
      </c>
      <c r="B26" s="160"/>
      <c r="C26" s="160"/>
      <c r="D26" s="160"/>
      <c r="E26" s="160"/>
      <c r="F26" s="160"/>
      <c r="G26" s="697"/>
      <c r="H26" s="160"/>
      <c r="I26" s="160"/>
      <c r="J26" s="160"/>
      <c r="K26" s="707">
        <f>+K27</f>
        <v>2500000</v>
      </c>
    </row>
    <row r="27" spans="1:11">
      <c r="A27" s="732" t="s">
        <v>2179</v>
      </c>
      <c r="B27" s="736" t="s">
        <v>2180</v>
      </c>
      <c r="C27" s="736"/>
      <c r="D27" s="736"/>
      <c r="E27" s="736"/>
      <c r="F27" s="736"/>
      <c r="G27" s="800"/>
      <c r="H27" s="787"/>
      <c r="I27" s="787"/>
      <c r="J27" s="736" t="s">
        <v>2181</v>
      </c>
      <c r="K27" s="796">
        <v>2500000</v>
      </c>
    </row>
    <row r="28" spans="1:11">
      <c r="A28" s="732"/>
      <c r="B28" s="736"/>
      <c r="C28" s="736"/>
      <c r="D28" s="736"/>
      <c r="E28" s="736"/>
      <c r="F28" s="736"/>
      <c r="G28" s="800"/>
      <c r="H28" s="787"/>
      <c r="I28" s="787"/>
      <c r="J28" s="736"/>
      <c r="K28" s="795"/>
    </row>
    <row r="29" spans="1:11">
      <c r="A29" s="67" t="s">
        <v>331</v>
      </c>
      <c r="B29" s="160"/>
      <c r="C29" s="160"/>
      <c r="D29" s="160"/>
      <c r="E29" s="160"/>
      <c r="F29" s="160"/>
      <c r="G29" s="697"/>
      <c r="H29" s="160"/>
      <c r="I29" s="160"/>
      <c r="J29" s="160"/>
      <c r="K29" s="707">
        <f>SUM(K30:K33)</f>
        <v>170000</v>
      </c>
    </row>
    <row r="30" spans="1:11">
      <c r="A30" s="732" t="s">
        <v>2182</v>
      </c>
      <c r="B30" s="736" t="s">
        <v>2183</v>
      </c>
      <c r="C30" s="736"/>
      <c r="D30" s="736"/>
      <c r="E30" s="736"/>
      <c r="F30" s="736"/>
      <c r="G30" s="800">
        <v>2775</v>
      </c>
      <c r="H30" s="787"/>
      <c r="I30" s="787"/>
      <c r="J30" s="736" t="s">
        <v>2184</v>
      </c>
      <c r="K30" s="796">
        <v>100000</v>
      </c>
    </row>
    <row r="31" spans="1:11">
      <c r="A31" s="732" t="s">
        <v>2185</v>
      </c>
      <c r="B31" s="736" t="s">
        <v>2186</v>
      </c>
      <c r="C31" s="736"/>
      <c r="D31" s="736"/>
      <c r="E31" s="736"/>
      <c r="F31" s="736"/>
      <c r="G31" s="800">
        <v>708</v>
      </c>
      <c r="H31" s="787"/>
      <c r="I31" s="787"/>
      <c r="J31" s="736" t="s">
        <v>2187</v>
      </c>
      <c r="K31" s="796">
        <v>50000</v>
      </c>
    </row>
    <row r="32" spans="1:11">
      <c r="A32" s="732" t="s">
        <v>2188</v>
      </c>
      <c r="B32" s="736" t="s">
        <v>2189</v>
      </c>
      <c r="C32" s="736" t="s">
        <v>125</v>
      </c>
      <c r="D32" s="736"/>
      <c r="E32" s="736"/>
      <c r="F32" s="736"/>
      <c r="G32" s="800"/>
      <c r="H32" s="787"/>
      <c r="I32" s="787"/>
      <c r="J32" s="737" t="s">
        <v>2190</v>
      </c>
      <c r="K32" s="796">
        <v>20000</v>
      </c>
    </row>
    <row r="33" spans="1:11">
      <c r="A33" s="732"/>
      <c r="B33" s="736"/>
      <c r="C33" s="736"/>
      <c r="D33" s="736"/>
      <c r="E33" s="736"/>
      <c r="F33" s="736"/>
      <c r="G33" s="800"/>
      <c r="H33" s="787"/>
      <c r="I33" s="787"/>
      <c r="J33" s="736"/>
      <c r="K33" s="795"/>
    </row>
    <row r="34" spans="1:11">
      <c r="A34" s="67" t="s">
        <v>345</v>
      </c>
      <c r="B34" s="160"/>
      <c r="C34" s="160"/>
      <c r="D34" s="160"/>
      <c r="E34" s="160"/>
      <c r="F34" s="160"/>
      <c r="G34" s="697"/>
      <c r="H34" s="160"/>
      <c r="I34" s="160"/>
      <c r="J34" s="160"/>
      <c r="K34" s="707">
        <f>+K35</f>
        <v>100000</v>
      </c>
    </row>
    <row r="35" spans="1:11">
      <c r="A35" s="732" t="s">
        <v>2191</v>
      </c>
      <c r="B35" s="736" t="s">
        <v>2192</v>
      </c>
      <c r="C35" s="736" t="s">
        <v>125</v>
      </c>
      <c r="D35" s="736"/>
      <c r="E35" s="736"/>
      <c r="F35" s="736"/>
      <c r="G35" s="800"/>
      <c r="H35" s="787"/>
      <c r="I35" s="787"/>
      <c r="J35" s="737" t="s">
        <v>2193</v>
      </c>
      <c r="K35" s="796">
        <v>100000</v>
      </c>
    </row>
    <row r="36" spans="1:11">
      <c r="A36" s="732"/>
      <c r="B36" s="374"/>
      <c r="C36" s="736"/>
      <c r="D36" s="736"/>
      <c r="E36" s="736"/>
      <c r="F36" s="736"/>
      <c r="G36" s="800"/>
      <c r="H36" s="787"/>
      <c r="I36" s="787"/>
      <c r="J36" s="736"/>
      <c r="K36" s="795"/>
    </row>
    <row r="37" spans="1:11">
      <c r="A37" s="67" t="s">
        <v>346</v>
      </c>
      <c r="B37" s="160"/>
      <c r="C37" s="160"/>
      <c r="D37" s="160"/>
      <c r="E37" s="160"/>
      <c r="F37" s="160"/>
      <c r="G37" s="697"/>
      <c r="H37" s="160"/>
      <c r="I37" s="160"/>
      <c r="J37" s="160"/>
      <c r="K37" s="707">
        <f>+K38</f>
        <v>400000</v>
      </c>
    </row>
    <row r="38" spans="1:11">
      <c r="A38" s="732" t="s">
        <v>2194</v>
      </c>
      <c r="B38" s="736"/>
      <c r="C38" s="736"/>
      <c r="D38" s="736"/>
      <c r="E38" s="736"/>
      <c r="F38" s="736"/>
      <c r="G38" s="800">
        <v>5</v>
      </c>
      <c r="H38" s="787"/>
      <c r="I38" s="787"/>
      <c r="J38" s="737" t="s">
        <v>2195</v>
      </c>
      <c r="K38" s="796">
        <v>400000</v>
      </c>
    </row>
    <row r="39" spans="1:11">
      <c r="A39" s="732"/>
      <c r="B39" s="736"/>
      <c r="C39" s="736"/>
      <c r="D39" s="736"/>
      <c r="E39" s="736"/>
      <c r="F39" s="736"/>
      <c r="G39" s="800"/>
      <c r="H39" s="787"/>
      <c r="I39" s="787"/>
      <c r="J39" s="736" t="s">
        <v>2196</v>
      </c>
      <c r="K39" s="795"/>
    </row>
    <row r="40" spans="1:11">
      <c r="A40" s="732"/>
      <c r="B40" s="736"/>
      <c r="C40" s="736"/>
      <c r="D40" s="736"/>
      <c r="E40" s="736"/>
      <c r="F40" s="736"/>
      <c r="G40" s="800"/>
      <c r="H40" s="787"/>
      <c r="I40" s="787"/>
      <c r="J40" s="736" t="s">
        <v>2197</v>
      </c>
      <c r="K40" s="795"/>
    </row>
    <row r="41" spans="1:11">
      <c r="A41" s="67" t="s">
        <v>351</v>
      </c>
      <c r="B41" s="160"/>
      <c r="C41" s="160"/>
      <c r="D41" s="160"/>
      <c r="E41" s="160"/>
      <c r="F41" s="160"/>
      <c r="G41" s="697"/>
      <c r="H41" s="160"/>
      <c r="I41" s="160"/>
      <c r="J41" s="160"/>
      <c r="K41" s="707">
        <f>SUM(K42:K47)</f>
        <v>1060000</v>
      </c>
    </row>
    <row r="42" spans="1:11">
      <c r="A42" s="732" t="s">
        <v>2198</v>
      </c>
      <c r="B42" s="736" t="s">
        <v>425</v>
      </c>
      <c r="C42" s="736" t="s">
        <v>125</v>
      </c>
      <c r="D42" s="785">
        <v>0.02</v>
      </c>
      <c r="E42" s="736"/>
      <c r="F42" s="736"/>
      <c r="G42" s="800"/>
      <c r="H42" s="787"/>
      <c r="I42" s="786"/>
      <c r="J42" s="737" t="s">
        <v>2199</v>
      </c>
      <c r="K42" s="796">
        <v>600000</v>
      </c>
    </row>
    <row r="43" spans="1:11">
      <c r="A43" s="732" t="s">
        <v>2200</v>
      </c>
      <c r="B43" s="736" t="s">
        <v>425</v>
      </c>
      <c r="C43" s="736" t="s">
        <v>125</v>
      </c>
      <c r="D43" s="785">
        <v>0.02</v>
      </c>
      <c r="E43" s="736"/>
      <c r="F43" s="736"/>
      <c r="G43" s="800"/>
      <c r="H43" s="787"/>
      <c r="I43" s="786"/>
      <c r="J43" s="737" t="str">
        <f>+J42</f>
        <v>CTM 2020 - TIT VII</v>
      </c>
      <c r="K43" s="796">
        <v>300000</v>
      </c>
    </row>
    <row r="44" spans="1:11">
      <c r="A44" s="732" t="s">
        <v>2201</v>
      </c>
      <c r="B44" s="736" t="s">
        <v>2202</v>
      </c>
      <c r="C44" s="736" t="s">
        <v>125</v>
      </c>
      <c r="D44" s="736"/>
      <c r="E44" s="736"/>
      <c r="F44" s="736"/>
      <c r="G44" s="800"/>
      <c r="H44" s="787"/>
      <c r="I44" s="787"/>
      <c r="J44" s="737" t="s">
        <v>2203</v>
      </c>
      <c r="K44" s="796">
        <v>50000</v>
      </c>
    </row>
    <row r="45" spans="1:11">
      <c r="A45" s="732" t="s">
        <v>2204</v>
      </c>
      <c r="B45" s="737"/>
      <c r="C45" s="737"/>
      <c r="D45" s="737"/>
      <c r="E45" s="737"/>
      <c r="F45" s="737"/>
      <c r="G45" s="801"/>
      <c r="H45" s="786"/>
      <c r="I45" s="786"/>
      <c r="J45" s="737" t="s">
        <v>2203</v>
      </c>
      <c r="K45" s="796">
        <v>50000</v>
      </c>
    </row>
    <row r="46" spans="1:11">
      <c r="A46" s="732" t="s">
        <v>2205</v>
      </c>
      <c r="B46" s="737"/>
      <c r="C46" s="737"/>
      <c r="D46" s="737"/>
      <c r="E46" s="737"/>
      <c r="F46" s="737"/>
      <c r="G46" s="801"/>
      <c r="H46" s="786"/>
      <c r="I46" s="786"/>
      <c r="J46" s="737" t="s">
        <v>2203</v>
      </c>
      <c r="K46" s="796">
        <v>30000</v>
      </c>
    </row>
    <row r="47" spans="1:11">
      <c r="A47" s="732" t="s">
        <v>2206</v>
      </c>
      <c r="B47" s="736"/>
      <c r="C47" s="736"/>
      <c r="D47" s="737"/>
      <c r="E47" s="737"/>
      <c r="F47" s="737"/>
      <c r="G47" s="801"/>
      <c r="H47" s="786"/>
      <c r="I47" s="786"/>
      <c r="J47" s="737" t="s">
        <v>2203</v>
      </c>
      <c r="K47" s="796">
        <v>30000</v>
      </c>
    </row>
    <row r="48" spans="1:11">
      <c r="A48" s="505"/>
      <c r="B48" s="374"/>
      <c r="C48" s="736"/>
      <c r="D48" s="737"/>
      <c r="E48" s="736"/>
      <c r="F48" s="736"/>
      <c r="G48" s="800"/>
      <c r="H48" s="787"/>
      <c r="I48" s="787"/>
      <c r="J48" s="736"/>
      <c r="K48" s="795"/>
    </row>
    <row r="49" spans="1:11">
      <c r="A49" s="67" t="s">
        <v>352</v>
      </c>
      <c r="B49" s="160"/>
      <c r="C49" s="160"/>
      <c r="D49" s="160"/>
      <c r="E49" s="160"/>
      <c r="F49" s="160"/>
      <c r="G49" s="697"/>
      <c r="H49" s="160"/>
      <c r="I49" s="160"/>
      <c r="J49" s="160"/>
      <c r="K49" s="707">
        <f>SUM(K50:K55)</f>
        <v>9550000</v>
      </c>
    </row>
    <row r="50" spans="1:11">
      <c r="A50" s="732" t="s">
        <v>2207</v>
      </c>
      <c r="B50" s="736"/>
      <c r="C50" s="736"/>
      <c r="D50" s="736"/>
      <c r="E50" s="736"/>
      <c r="F50" s="736"/>
      <c r="G50" s="800"/>
      <c r="H50" s="787"/>
      <c r="I50" s="787"/>
      <c r="J50" s="736"/>
      <c r="K50" s="796">
        <v>500000</v>
      </c>
    </row>
    <row r="51" spans="1:11">
      <c r="A51" s="732" t="s">
        <v>2208</v>
      </c>
      <c r="B51" s="736" t="s">
        <v>2209</v>
      </c>
      <c r="C51" s="736"/>
      <c r="D51" s="736"/>
      <c r="E51" s="736"/>
      <c r="F51" s="736"/>
      <c r="G51" s="800"/>
      <c r="H51" s="787"/>
      <c r="I51" s="787"/>
      <c r="J51" s="736"/>
      <c r="K51" s="796">
        <v>500000</v>
      </c>
    </row>
    <row r="52" spans="1:11">
      <c r="A52" s="732" t="s">
        <v>2210</v>
      </c>
      <c r="B52" s="736"/>
      <c r="C52" s="736"/>
      <c r="D52" s="736"/>
      <c r="E52" s="736"/>
      <c r="F52" s="736"/>
      <c r="G52" s="800"/>
      <c r="H52" s="787"/>
      <c r="I52" s="787"/>
      <c r="J52" s="736"/>
      <c r="K52" s="796">
        <v>250000</v>
      </c>
    </row>
    <row r="53" spans="1:11">
      <c r="A53" s="732" t="s">
        <v>2211</v>
      </c>
      <c r="B53" s="736"/>
      <c r="C53" s="736"/>
      <c r="D53" s="736"/>
      <c r="E53" s="736"/>
      <c r="F53" s="736"/>
      <c r="G53" s="800"/>
      <c r="H53" s="787"/>
      <c r="I53" s="787"/>
      <c r="J53" s="736"/>
      <c r="K53" s="796">
        <v>300000</v>
      </c>
    </row>
    <row r="54" spans="1:11">
      <c r="A54" s="733" t="s">
        <v>2212</v>
      </c>
      <c r="B54" s="737"/>
      <c r="C54" s="737"/>
      <c r="D54" s="737"/>
      <c r="E54" s="737"/>
      <c r="F54" s="737"/>
      <c r="G54" s="801"/>
      <c r="H54" s="786"/>
      <c r="I54" s="786"/>
      <c r="J54" s="737"/>
      <c r="K54" s="796">
        <v>3000000</v>
      </c>
    </row>
    <row r="55" spans="1:11">
      <c r="A55" s="732" t="s">
        <v>2213</v>
      </c>
      <c r="B55" s="736"/>
      <c r="C55" s="736"/>
      <c r="D55" s="736"/>
      <c r="E55" s="736"/>
      <c r="F55" s="736"/>
      <c r="G55" s="800"/>
      <c r="H55" s="787"/>
      <c r="I55" s="787"/>
      <c r="J55" s="736"/>
      <c r="K55" s="796">
        <f>5000000</f>
        <v>5000000</v>
      </c>
    </row>
    <row r="56" spans="1:11" s="599" customFormat="1">
      <c r="A56" s="732"/>
      <c r="B56" s="736"/>
      <c r="C56" s="736"/>
      <c r="D56" s="736"/>
      <c r="E56" s="736"/>
      <c r="F56" s="736"/>
      <c r="G56" s="800"/>
      <c r="H56" s="787"/>
      <c r="I56" s="787"/>
      <c r="J56" s="736"/>
      <c r="K56" s="796"/>
    </row>
    <row r="57" spans="1:11">
      <c r="A57" s="803" t="s">
        <v>514</v>
      </c>
      <c r="B57" s="788"/>
      <c r="C57" s="788"/>
      <c r="D57" s="788"/>
      <c r="E57" s="788"/>
      <c r="F57" s="788"/>
      <c r="G57" s="802"/>
      <c r="H57" s="788"/>
      <c r="I57" s="788"/>
      <c r="J57" s="788"/>
      <c r="K57" s="797">
        <f>+K9+K11+K26+K29+K34+K37+K41+K49</f>
        <v>36130000</v>
      </c>
    </row>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C1" workbookViewId="0">
      <selection activeCell="A7" sqref="A7:K9"/>
    </sheetView>
  </sheetViews>
  <sheetFormatPr baseColWidth="10" defaultColWidth="12.625" defaultRowHeight="15" customHeight="1"/>
  <cols>
    <col min="1" max="1" width="44.375" bestFit="1" customWidth="1"/>
    <col min="2" max="2" width="21.375" bestFit="1" customWidth="1"/>
    <col min="3" max="6" width="12.625" customWidth="1"/>
    <col min="10" max="10" width="27.75" customWidth="1"/>
    <col min="11" max="11" width="13" style="717" bestFit="1" customWidth="1"/>
  </cols>
  <sheetData>
    <row r="1" spans="1:26" ht="15.75">
      <c r="A1" s="45"/>
      <c r="B1" s="181"/>
      <c r="C1" s="116"/>
      <c r="D1" s="116"/>
      <c r="E1" s="116"/>
      <c r="F1" s="116"/>
      <c r="G1" s="117"/>
      <c r="H1" s="117"/>
      <c r="I1" s="117"/>
      <c r="J1" s="310"/>
      <c r="K1" s="726"/>
    </row>
    <row r="2" spans="1:26">
      <c r="A2" s="133" t="s">
        <v>100</v>
      </c>
      <c r="B2" s="118"/>
      <c r="C2" s="118"/>
      <c r="D2" s="118"/>
      <c r="E2" s="118"/>
      <c r="F2" s="118"/>
      <c r="G2" s="119"/>
      <c r="H2" s="119"/>
      <c r="I2" s="119"/>
      <c r="J2" s="311"/>
      <c r="K2" s="709" t="s">
        <v>101</v>
      </c>
    </row>
    <row r="3" spans="1:26">
      <c r="A3" s="57" t="s">
        <v>173</v>
      </c>
      <c r="B3" s="118"/>
      <c r="C3" s="118"/>
      <c r="D3" s="118"/>
      <c r="E3" s="118"/>
      <c r="F3" s="118"/>
      <c r="G3" s="119"/>
      <c r="H3" s="119"/>
      <c r="I3" s="119"/>
      <c r="J3" s="311"/>
      <c r="K3" s="727"/>
    </row>
    <row r="4" spans="1:26">
      <c r="A4" s="444" t="s">
        <v>2517</v>
      </c>
      <c r="B4" s="118"/>
      <c r="C4" s="118"/>
      <c r="D4" s="118"/>
      <c r="E4" s="118"/>
      <c r="F4" s="118"/>
      <c r="G4" s="119"/>
      <c r="H4" s="119"/>
      <c r="I4" s="119"/>
      <c r="J4" s="311"/>
      <c r="K4" s="727"/>
    </row>
    <row r="5" spans="1:26">
      <c r="A5" s="51"/>
      <c r="B5" s="118"/>
      <c r="C5" s="118"/>
      <c r="D5" s="118"/>
      <c r="E5" s="118"/>
      <c r="F5" s="118"/>
      <c r="G5" s="119"/>
      <c r="H5" s="119"/>
      <c r="I5" s="119"/>
      <c r="J5" s="311"/>
      <c r="K5" s="727"/>
    </row>
    <row r="6" spans="1:26" ht="14.25">
      <c r="A6" s="305" t="s">
        <v>102</v>
      </c>
      <c r="B6" s="306" t="s">
        <v>103</v>
      </c>
      <c r="C6" s="306" t="s">
        <v>104</v>
      </c>
      <c r="D6" s="306"/>
      <c r="E6" s="1057" t="s">
        <v>105</v>
      </c>
      <c r="F6" s="897"/>
      <c r="G6" s="307" t="s">
        <v>106</v>
      </c>
      <c r="H6" s="1056" t="s">
        <v>107</v>
      </c>
      <c r="I6" s="897"/>
      <c r="J6" s="312" t="s">
        <v>108</v>
      </c>
      <c r="K6" s="804" t="s">
        <v>109</v>
      </c>
    </row>
    <row r="7" spans="1:26" ht="14.25">
      <c r="A7" s="907" t="s">
        <v>110</v>
      </c>
      <c r="B7" s="918" t="s">
        <v>111</v>
      </c>
      <c r="C7" s="918" t="s">
        <v>112</v>
      </c>
      <c r="D7" s="918" t="s">
        <v>113</v>
      </c>
      <c r="E7" s="920" t="s">
        <v>114</v>
      </c>
      <c r="F7" s="915"/>
      <c r="G7" s="929" t="s">
        <v>115</v>
      </c>
      <c r="H7" s="928" t="s">
        <v>116</v>
      </c>
      <c r="I7" s="915"/>
      <c r="J7" s="918" t="s">
        <v>117</v>
      </c>
      <c r="K7" s="1046" t="s">
        <v>118</v>
      </c>
    </row>
    <row r="8" spans="1:26" ht="14.25">
      <c r="A8" s="908"/>
      <c r="B8" s="908"/>
      <c r="C8" s="908"/>
      <c r="D8" s="908"/>
      <c r="E8" s="63" t="s">
        <v>119</v>
      </c>
      <c r="F8" s="63" t="s">
        <v>120</v>
      </c>
      <c r="G8" s="908"/>
      <c r="H8" s="120" t="s">
        <v>119</v>
      </c>
      <c r="I8" s="120" t="s">
        <v>120</v>
      </c>
      <c r="J8" s="908"/>
      <c r="K8" s="1037"/>
    </row>
    <row r="9" spans="1:26">
      <c r="A9" s="67" t="s">
        <v>121</v>
      </c>
      <c r="B9" s="188"/>
      <c r="C9" s="188"/>
      <c r="D9" s="188"/>
      <c r="E9" s="188"/>
      <c r="F9" s="188"/>
      <c r="G9" s="121"/>
      <c r="H9" s="121"/>
      <c r="I9" s="121"/>
      <c r="J9" s="261"/>
      <c r="K9" s="707">
        <v>0</v>
      </c>
    </row>
    <row r="10" spans="1:26">
      <c r="A10" s="110"/>
      <c r="B10" s="75"/>
      <c r="C10" s="75"/>
      <c r="D10" s="75"/>
      <c r="E10" s="75"/>
      <c r="F10" s="75"/>
      <c r="G10" s="122"/>
      <c r="H10" s="122"/>
      <c r="I10" s="122"/>
      <c r="J10" s="147"/>
      <c r="K10" s="713"/>
      <c r="L10" s="111"/>
      <c r="M10" s="111"/>
      <c r="N10" s="111"/>
      <c r="O10" s="111"/>
      <c r="P10" s="111"/>
      <c r="Q10" s="111"/>
      <c r="R10" s="111"/>
      <c r="S10" s="111"/>
      <c r="T10" s="111"/>
      <c r="U10" s="111"/>
      <c r="V10" s="111"/>
      <c r="W10" s="111"/>
      <c r="X10" s="111"/>
      <c r="Y10" s="111"/>
      <c r="Z10" s="111"/>
    </row>
    <row r="11" spans="1:26">
      <c r="A11" s="67" t="s">
        <v>122</v>
      </c>
      <c r="B11" s="188"/>
      <c r="C11" s="188"/>
      <c r="D11" s="188"/>
      <c r="E11" s="188"/>
      <c r="F11" s="188"/>
      <c r="G11" s="121"/>
      <c r="H11" s="121"/>
      <c r="I11" s="121"/>
      <c r="J11" s="261"/>
      <c r="K11" s="707">
        <f>SUM(K12:K16)</f>
        <v>4343883.49</v>
      </c>
    </row>
    <row r="12" spans="1:26">
      <c r="A12" s="66" t="s">
        <v>2214</v>
      </c>
      <c r="B12" s="75"/>
      <c r="C12" s="75"/>
      <c r="D12" s="313">
        <v>0.24695600000000001</v>
      </c>
      <c r="E12" s="76"/>
      <c r="F12" s="76"/>
      <c r="G12" s="122"/>
      <c r="H12" s="122"/>
      <c r="I12" s="122"/>
      <c r="J12" s="147" t="s">
        <v>2215</v>
      </c>
      <c r="K12" s="805">
        <v>1853542.55</v>
      </c>
    </row>
    <row r="13" spans="1:26" ht="30">
      <c r="A13" s="66" t="s">
        <v>2216</v>
      </c>
      <c r="B13" s="75" t="s">
        <v>2217</v>
      </c>
      <c r="C13" s="75" t="s">
        <v>178</v>
      </c>
      <c r="D13" s="76" t="s">
        <v>2218</v>
      </c>
      <c r="E13" s="76" t="s">
        <v>2219</v>
      </c>
      <c r="F13" s="76" t="s">
        <v>2220</v>
      </c>
      <c r="G13" s="122"/>
      <c r="H13" s="122"/>
      <c r="I13" s="122"/>
      <c r="J13" s="147" t="s">
        <v>2221</v>
      </c>
      <c r="K13" s="805">
        <v>1691002.18</v>
      </c>
    </row>
    <row r="14" spans="1:26">
      <c r="A14" s="66" t="s">
        <v>2222</v>
      </c>
      <c r="B14" s="75"/>
      <c r="C14" s="75" t="s">
        <v>334</v>
      </c>
      <c r="D14" s="76"/>
      <c r="E14" s="76"/>
      <c r="F14" s="76"/>
      <c r="G14" s="122"/>
      <c r="H14" s="122">
        <v>60000</v>
      </c>
      <c r="I14" s="122">
        <v>80000</v>
      </c>
      <c r="J14" s="147" t="s">
        <v>2223</v>
      </c>
      <c r="K14" s="805">
        <v>400000</v>
      </c>
    </row>
    <row r="15" spans="1:26" ht="30">
      <c r="A15" s="66" t="s">
        <v>2224</v>
      </c>
      <c r="B15" s="75" t="s">
        <v>2225</v>
      </c>
      <c r="C15" s="75" t="s">
        <v>178</v>
      </c>
      <c r="D15" s="76"/>
      <c r="E15" s="76" t="s">
        <v>2226</v>
      </c>
      <c r="F15" s="76" t="s">
        <v>2227</v>
      </c>
      <c r="G15" s="122"/>
      <c r="H15" s="122"/>
      <c r="I15" s="122"/>
      <c r="J15" s="147" t="s">
        <v>2228</v>
      </c>
      <c r="K15" s="805">
        <v>212190.72</v>
      </c>
    </row>
    <row r="16" spans="1:26" ht="30">
      <c r="A16" s="314" t="s">
        <v>2229</v>
      </c>
      <c r="B16" s="75" t="s">
        <v>2225</v>
      </c>
      <c r="C16" s="75" t="s">
        <v>1407</v>
      </c>
      <c r="D16" s="76"/>
      <c r="E16" s="76"/>
      <c r="F16" s="76"/>
      <c r="G16" s="122"/>
      <c r="H16" s="122">
        <v>200</v>
      </c>
      <c r="I16" s="122">
        <v>400</v>
      </c>
      <c r="J16" s="147" t="s">
        <v>2230</v>
      </c>
      <c r="K16" s="805">
        <v>187148.04</v>
      </c>
    </row>
    <row r="17" spans="1:26">
      <c r="A17" s="110"/>
      <c r="B17" s="75"/>
      <c r="C17" s="75"/>
      <c r="D17" s="75"/>
      <c r="E17" s="75"/>
      <c r="F17" s="75"/>
      <c r="G17" s="122"/>
      <c r="H17" s="122"/>
      <c r="I17" s="122"/>
      <c r="J17" s="147"/>
      <c r="K17" s="712"/>
      <c r="L17" s="111"/>
      <c r="M17" s="111"/>
      <c r="N17" s="111"/>
      <c r="O17" s="111"/>
      <c r="P17" s="111"/>
      <c r="Q17" s="111"/>
      <c r="R17" s="111"/>
      <c r="S17" s="111"/>
      <c r="T17" s="111"/>
      <c r="U17" s="111"/>
      <c r="V17" s="111"/>
      <c r="W17" s="111"/>
      <c r="X17" s="111"/>
      <c r="Y17" s="111"/>
      <c r="Z17" s="111"/>
    </row>
    <row r="18" spans="1:26">
      <c r="A18" s="67" t="s">
        <v>129</v>
      </c>
      <c r="B18" s="188"/>
      <c r="C18" s="188"/>
      <c r="D18" s="188"/>
      <c r="E18" s="188"/>
      <c r="F18" s="188"/>
      <c r="G18" s="121"/>
      <c r="H18" s="121"/>
      <c r="I18" s="121"/>
      <c r="J18" s="261"/>
      <c r="K18" s="707">
        <v>0</v>
      </c>
    </row>
    <row r="19" spans="1:26">
      <c r="A19" s="110"/>
      <c r="B19" s="75"/>
      <c r="C19" s="75"/>
      <c r="D19" s="75"/>
      <c r="E19" s="75"/>
      <c r="F19" s="75"/>
      <c r="G19" s="122"/>
      <c r="H19" s="122"/>
      <c r="I19" s="122"/>
      <c r="J19" s="147"/>
      <c r="K19" s="712"/>
      <c r="L19" s="111"/>
      <c r="M19" s="111"/>
      <c r="N19" s="111"/>
      <c r="O19" s="111"/>
      <c r="P19" s="111"/>
      <c r="Q19" s="111"/>
      <c r="R19" s="111"/>
      <c r="S19" s="111"/>
      <c r="T19" s="111"/>
      <c r="U19" s="111"/>
      <c r="V19" s="111"/>
      <c r="W19" s="111"/>
      <c r="X19" s="111"/>
      <c r="Y19" s="111"/>
      <c r="Z19" s="111"/>
    </row>
    <row r="20" spans="1:26">
      <c r="A20" s="67" t="s">
        <v>130</v>
      </c>
      <c r="B20" s="188"/>
      <c r="C20" s="188"/>
      <c r="D20" s="188"/>
      <c r="E20" s="188"/>
      <c r="F20" s="188"/>
      <c r="G20" s="121"/>
      <c r="H20" s="121"/>
      <c r="I20" s="121"/>
      <c r="J20" s="261"/>
      <c r="K20" s="707">
        <f>SUM(K21:K25)</f>
        <v>686206.17</v>
      </c>
    </row>
    <row r="21" spans="1:26" ht="15.75" customHeight="1">
      <c r="A21" s="73" t="s">
        <v>2231</v>
      </c>
      <c r="B21" s="75"/>
      <c r="C21" s="75"/>
      <c r="D21" s="76"/>
      <c r="E21" s="76"/>
      <c r="F21" s="76"/>
      <c r="G21" s="122">
        <v>700</v>
      </c>
      <c r="H21" s="122"/>
      <c r="I21" s="122"/>
      <c r="J21" s="147" t="s">
        <v>2232</v>
      </c>
      <c r="K21" s="805">
        <v>261900</v>
      </c>
    </row>
    <row r="22" spans="1:26" ht="15.75" customHeight="1">
      <c r="A22" s="73" t="s">
        <v>2233</v>
      </c>
      <c r="B22" s="75"/>
      <c r="C22" s="75"/>
      <c r="D22" s="76"/>
      <c r="E22" s="76"/>
      <c r="F22" s="76"/>
      <c r="G22" s="122"/>
      <c r="H22" s="122">
        <v>40</v>
      </c>
      <c r="I22" s="122">
        <v>2680</v>
      </c>
      <c r="J22" s="147" t="s">
        <v>2232</v>
      </c>
      <c r="K22" s="805">
        <v>177819.27</v>
      </c>
    </row>
    <row r="23" spans="1:26" ht="15.75" customHeight="1">
      <c r="A23" s="73" t="s">
        <v>2234</v>
      </c>
      <c r="B23" s="75"/>
      <c r="C23" s="75" t="s">
        <v>334</v>
      </c>
      <c r="D23" s="76"/>
      <c r="E23" s="76"/>
      <c r="F23" s="76"/>
      <c r="G23" s="122"/>
      <c r="H23" s="122">
        <v>390</v>
      </c>
      <c r="I23" s="122">
        <v>3500</v>
      </c>
      <c r="J23" s="147" t="s">
        <v>2235</v>
      </c>
      <c r="K23" s="805">
        <v>164142.9</v>
      </c>
    </row>
    <row r="24" spans="1:26" ht="15.75" customHeight="1">
      <c r="A24" s="73" t="s">
        <v>2236</v>
      </c>
      <c r="B24" s="75"/>
      <c r="C24" s="75"/>
      <c r="D24" s="76"/>
      <c r="E24" s="76"/>
      <c r="F24" s="76"/>
      <c r="G24" s="122"/>
      <c r="H24" s="122">
        <v>40</v>
      </c>
      <c r="I24" s="122">
        <v>7280</v>
      </c>
      <c r="J24" s="147" t="s">
        <v>2237</v>
      </c>
      <c r="K24" s="805">
        <v>75675</v>
      </c>
    </row>
    <row r="25" spans="1:26" ht="15.75" customHeight="1">
      <c r="A25" s="73" t="s">
        <v>2238</v>
      </c>
      <c r="B25" s="75"/>
      <c r="C25" s="75"/>
      <c r="D25" s="76"/>
      <c r="E25" s="76"/>
      <c r="F25" s="76"/>
      <c r="G25" s="122"/>
      <c r="H25" s="122"/>
      <c r="I25" s="122"/>
      <c r="J25" s="147" t="s">
        <v>2239</v>
      </c>
      <c r="K25" s="805">
        <v>6669</v>
      </c>
    </row>
    <row r="26" spans="1:26" ht="13.5" customHeight="1">
      <c r="A26" s="110"/>
      <c r="B26" s="75"/>
      <c r="C26" s="75"/>
      <c r="D26" s="75"/>
      <c r="E26" s="75"/>
      <c r="F26" s="75"/>
      <c r="G26" s="122"/>
      <c r="H26" s="122"/>
      <c r="I26" s="122"/>
      <c r="J26" s="147"/>
      <c r="K26" s="713"/>
      <c r="L26" s="111"/>
      <c r="M26" s="111"/>
      <c r="N26" s="111"/>
      <c r="O26" s="111"/>
      <c r="P26" s="111"/>
      <c r="Q26" s="111"/>
      <c r="R26" s="111"/>
      <c r="S26" s="111"/>
      <c r="T26" s="111"/>
      <c r="U26" s="111"/>
      <c r="V26" s="111"/>
      <c r="W26" s="111"/>
      <c r="X26" s="111"/>
      <c r="Y26" s="111"/>
      <c r="Z26" s="111"/>
    </row>
    <row r="27" spans="1:26" ht="13.5" customHeight="1">
      <c r="A27" s="67" t="s">
        <v>133</v>
      </c>
      <c r="B27" s="188"/>
      <c r="C27" s="188"/>
      <c r="D27" s="188"/>
      <c r="E27" s="188"/>
      <c r="F27" s="188"/>
      <c r="G27" s="121"/>
      <c r="H27" s="121"/>
      <c r="I27" s="121"/>
      <c r="J27" s="261"/>
      <c r="K27" s="707">
        <v>0</v>
      </c>
    </row>
    <row r="28" spans="1:26" ht="15.75" customHeight="1">
      <c r="A28" s="110"/>
      <c r="B28" s="75"/>
      <c r="C28" s="75"/>
      <c r="D28" s="75"/>
      <c r="E28" s="75"/>
      <c r="F28" s="75"/>
      <c r="G28" s="122"/>
      <c r="H28" s="122"/>
      <c r="I28" s="122"/>
      <c r="J28" s="147"/>
      <c r="K28" s="713"/>
      <c r="L28" s="111"/>
      <c r="M28" s="111"/>
      <c r="N28" s="111"/>
      <c r="O28" s="111"/>
      <c r="P28" s="111"/>
      <c r="Q28" s="111"/>
      <c r="R28" s="111"/>
      <c r="S28" s="111"/>
      <c r="T28" s="111"/>
      <c r="U28" s="111"/>
      <c r="V28" s="111"/>
      <c r="W28" s="111"/>
      <c r="X28" s="111"/>
      <c r="Y28" s="111"/>
      <c r="Z28" s="111"/>
    </row>
    <row r="29" spans="1:26" ht="15.75" customHeight="1">
      <c r="A29" s="67" t="s">
        <v>134</v>
      </c>
      <c r="B29" s="188"/>
      <c r="C29" s="188"/>
      <c r="D29" s="188"/>
      <c r="E29" s="188"/>
      <c r="F29" s="188"/>
      <c r="G29" s="121"/>
      <c r="H29" s="121"/>
      <c r="I29" s="121"/>
      <c r="J29" s="261"/>
      <c r="K29" s="707">
        <v>0</v>
      </c>
    </row>
    <row r="30" spans="1:26" ht="15.75" customHeight="1">
      <c r="A30" s="110"/>
      <c r="B30" s="75"/>
      <c r="C30" s="75"/>
      <c r="D30" s="76"/>
      <c r="E30" s="76"/>
      <c r="F30" s="76"/>
      <c r="G30" s="122"/>
      <c r="H30" s="122"/>
      <c r="I30" s="122"/>
      <c r="J30" s="147"/>
      <c r="K30" s="806"/>
      <c r="L30" s="111"/>
      <c r="M30" s="111"/>
      <c r="N30" s="111"/>
      <c r="O30" s="111"/>
      <c r="P30" s="111"/>
      <c r="Q30" s="111"/>
      <c r="R30" s="111"/>
      <c r="S30" s="111"/>
      <c r="T30" s="111"/>
      <c r="U30" s="111"/>
      <c r="V30" s="111"/>
      <c r="W30" s="111"/>
      <c r="X30" s="111"/>
      <c r="Y30" s="111"/>
      <c r="Z30" s="111"/>
    </row>
    <row r="31" spans="1:26" ht="15.75" customHeight="1">
      <c r="A31" s="67" t="s">
        <v>135</v>
      </c>
      <c r="B31" s="188"/>
      <c r="C31" s="188"/>
      <c r="D31" s="212"/>
      <c r="E31" s="212"/>
      <c r="F31" s="212"/>
      <c r="G31" s="121"/>
      <c r="H31" s="121"/>
      <c r="I31" s="121"/>
      <c r="J31" s="261"/>
      <c r="K31" s="807">
        <v>0</v>
      </c>
    </row>
    <row r="32" spans="1:26" ht="15.75" customHeight="1">
      <c r="A32" s="110"/>
      <c r="B32" s="75"/>
      <c r="C32" s="75"/>
      <c r="D32" s="76"/>
      <c r="E32" s="76"/>
      <c r="F32" s="76"/>
      <c r="G32" s="122"/>
      <c r="H32" s="122"/>
      <c r="I32" s="122"/>
      <c r="J32" s="147"/>
      <c r="K32" s="806"/>
      <c r="L32" s="111"/>
      <c r="M32" s="111"/>
      <c r="N32" s="111"/>
      <c r="O32" s="111"/>
      <c r="P32" s="111"/>
      <c r="Q32" s="111"/>
      <c r="R32" s="111"/>
      <c r="S32" s="111"/>
      <c r="T32" s="111"/>
      <c r="U32" s="111"/>
      <c r="V32" s="111"/>
      <c r="W32" s="111"/>
      <c r="X32" s="111"/>
      <c r="Y32" s="111"/>
      <c r="Z32" s="111"/>
    </row>
    <row r="33" spans="1:11" ht="15.75" customHeight="1">
      <c r="A33" s="67" t="s">
        <v>136</v>
      </c>
      <c r="B33" s="188"/>
      <c r="C33" s="188"/>
      <c r="D33" s="212"/>
      <c r="E33" s="212"/>
      <c r="F33" s="212"/>
      <c r="G33" s="121"/>
      <c r="H33" s="121"/>
      <c r="I33" s="121"/>
      <c r="J33" s="261"/>
      <c r="K33" s="807">
        <f>SUM(K34)</f>
        <v>42244.43</v>
      </c>
    </row>
    <row r="34" spans="1:11" ht="15.75" customHeight="1">
      <c r="A34" s="73" t="s">
        <v>2240</v>
      </c>
      <c r="B34" s="75" t="s">
        <v>2241</v>
      </c>
      <c r="C34" s="75"/>
      <c r="D34" s="76">
        <v>0.1</v>
      </c>
      <c r="E34" s="76"/>
      <c r="F34" s="76"/>
      <c r="G34" s="122"/>
      <c r="H34" s="122"/>
      <c r="I34" s="122"/>
      <c r="J34" s="147" t="s">
        <v>2242</v>
      </c>
      <c r="K34" s="805">
        <v>42244.43</v>
      </c>
    </row>
    <row r="35" spans="1:11" ht="15.75" customHeight="1">
      <c r="A35" s="100" t="s">
        <v>137</v>
      </c>
      <c r="B35" s="101"/>
      <c r="C35" s="101"/>
      <c r="D35" s="101"/>
      <c r="E35" s="101"/>
      <c r="F35" s="101"/>
      <c r="G35" s="315"/>
      <c r="H35" s="315"/>
      <c r="I35" s="315"/>
      <c r="J35" s="316"/>
      <c r="K35" s="730">
        <f>+K9+K11+K18+K20+K27+K29+K31+K33</f>
        <v>5072334.09</v>
      </c>
    </row>
    <row r="36" spans="1:11" ht="15.75" customHeight="1">
      <c r="B36" s="126"/>
      <c r="C36" s="126"/>
      <c r="D36" s="126"/>
      <c r="E36" s="126"/>
      <c r="F36" s="126"/>
      <c r="G36" s="127"/>
      <c r="H36" s="127"/>
      <c r="I36" s="127"/>
      <c r="J36" s="317"/>
      <c r="K36" s="808"/>
    </row>
    <row r="37" spans="1:11" ht="15.75" customHeight="1">
      <c r="B37" s="126"/>
      <c r="C37" s="126"/>
      <c r="D37" s="126"/>
      <c r="E37" s="126"/>
      <c r="F37" s="126"/>
      <c r="G37" s="127"/>
      <c r="H37" s="127"/>
      <c r="I37" s="127"/>
      <c r="J37" s="317"/>
      <c r="K37" s="808"/>
    </row>
    <row r="38" spans="1:11" ht="15.75" customHeight="1">
      <c r="B38" s="126"/>
      <c r="C38" s="126"/>
      <c r="D38" s="126"/>
      <c r="E38" s="126"/>
      <c r="F38" s="126"/>
      <c r="G38" s="127"/>
      <c r="H38" s="127"/>
      <c r="I38" s="127"/>
      <c r="J38" s="317"/>
      <c r="K38" s="808"/>
    </row>
    <row r="39" spans="1:11" ht="15.75" customHeight="1">
      <c r="B39" s="126"/>
      <c r="C39" s="126"/>
      <c r="D39" s="126"/>
      <c r="E39" s="126"/>
      <c r="F39" s="126"/>
      <c r="G39" s="127"/>
      <c r="H39" s="127"/>
      <c r="I39" s="127"/>
      <c r="J39" s="317"/>
      <c r="K39" s="808"/>
    </row>
    <row r="40" spans="1:11" ht="15.75" customHeight="1">
      <c r="B40" s="126"/>
      <c r="C40" s="126"/>
      <c r="D40" s="126"/>
      <c r="E40" s="126"/>
      <c r="F40" s="126"/>
      <c r="G40" s="127"/>
      <c r="H40" s="127"/>
      <c r="I40" s="127"/>
      <c r="J40" s="317"/>
      <c r="K40" s="808"/>
    </row>
    <row r="41" spans="1:11" ht="15.75" customHeight="1">
      <c r="B41" s="126"/>
      <c r="C41" s="126"/>
      <c r="D41" s="126"/>
      <c r="E41" s="126"/>
      <c r="F41" s="126"/>
      <c r="G41" s="127"/>
      <c r="H41" s="127"/>
      <c r="I41" s="127"/>
      <c r="J41" s="317"/>
      <c r="K41" s="808"/>
    </row>
    <row r="42" spans="1:11" ht="15.75" customHeight="1">
      <c r="B42" s="126"/>
      <c r="C42" s="126"/>
      <c r="D42" s="126"/>
      <c r="E42" s="126"/>
      <c r="F42" s="126"/>
      <c r="G42" s="127"/>
      <c r="H42" s="127"/>
      <c r="I42" s="127"/>
      <c r="J42" s="317"/>
      <c r="K42" s="808"/>
    </row>
    <row r="43" spans="1:11" ht="15.75" customHeight="1">
      <c r="B43" s="126"/>
      <c r="C43" s="126"/>
      <c r="D43" s="126"/>
      <c r="E43" s="126"/>
      <c r="F43" s="126"/>
      <c r="G43" s="127"/>
      <c r="H43" s="127"/>
      <c r="I43" s="127"/>
      <c r="J43" s="317"/>
      <c r="K43" s="808"/>
    </row>
    <row r="44" spans="1:11" ht="15.75" customHeight="1">
      <c r="B44" s="126"/>
      <c r="C44" s="126"/>
      <c r="D44" s="126"/>
      <c r="E44" s="126"/>
      <c r="F44" s="126"/>
      <c r="G44" s="127"/>
      <c r="H44" s="127"/>
      <c r="I44" s="127"/>
      <c r="J44" s="317"/>
      <c r="K44" s="808"/>
    </row>
    <row r="45" spans="1:11" ht="15.75" customHeight="1">
      <c r="B45" s="126"/>
      <c r="C45" s="126"/>
      <c r="D45" s="126"/>
      <c r="E45" s="126"/>
      <c r="F45" s="126"/>
      <c r="G45" s="127"/>
      <c r="H45" s="127"/>
      <c r="I45" s="127"/>
      <c r="J45" s="317"/>
      <c r="K45" s="808"/>
    </row>
    <row r="46" spans="1:11" ht="15.75" customHeight="1">
      <c r="B46" s="126"/>
      <c r="C46" s="126"/>
      <c r="D46" s="126"/>
      <c r="E46" s="126"/>
      <c r="F46" s="126"/>
      <c r="G46" s="127"/>
      <c r="H46" s="127"/>
      <c r="I46" s="127"/>
      <c r="J46" s="317"/>
      <c r="K46" s="808"/>
    </row>
    <row r="47" spans="1:11" ht="15.75" customHeight="1">
      <c r="B47" s="126"/>
      <c r="C47" s="126"/>
      <c r="D47" s="126"/>
      <c r="E47" s="126"/>
      <c r="F47" s="126"/>
      <c r="G47" s="127"/>
      <c r="H47" s="127"/>
      <c r="I47" s="127"/>
      <c r="J47" s="317"/>
      <c r="K47" s="808"/>
    </row>
    <row r="48" spans="1:11" ht="15.75" customHeight="1">
      <c r="B48" s="126"/>
      <c r="C48" s="126"/>
      <c r="D48" s="126"/>
      <c r="E48" s="126"/>
      <c r="F48" s="126"/>
      <c r="G48" s="127"/>
      <c r="H48" s="127"/>
      <c r="I48" s="127"/>
      <c r="J48" s="317"/>
      <c r="K48" s="808"/>
    </row>
    <row r="49" spans="2:11" ht="15.75" customHeight="1">
      <c r="B49" s="126"/>
      <c r="C49" s="126"/>
      <c r="D49" s="126"/>
      <c r="E49" s="126"/>
      <c r="F49" s="126"/>
      <c r="G49" s="127"/>
      <c r="H49" s="127"/>
      <c r="I49" s="127"/>
      <c r="J49" s="317"/>
      <c r="K49" s="808"/>
    </row>
    <row r="50" spans="2:11" ht="15.75" customHeight="1">
      <c r="B50" s="126"/>
      <c r="C50" s="126"/>
      <c r="D50" s="126"/>
      <c r="E50" s="126"/>
      <c r="F50" s="126"/>
      <c r="G50" s="127"/>
      <c r="H50" s="127"/>
      <c r="I50" s="127"/>
      <c r="J50" s="317"/>
      <c r="K50" s="808"/>
    </row>
    <row r="51" spans="2:11" ht="15.75" customHeight="1">
      <c r="B51" s="126"/>
      <c r="C51" s="126"/>
      <c r="D51" s="126"/>
      <c r="E51" s="126"/>
      <c r="F51" s="126"/>
      <c r="G51" s="127"/>
      <c r="H51" s="127"/>
      <c r="I51" s="127"/>
      <c r="J51" s="317"/>
      <c r="K51" s="808"/>
    </row>
    <row r="52" spans="2:11" ht="15.75" customHeight="1">
      <c r="B52" s="126"/>
      <c r="C52" s="126"/>
      <c r="D52" s="126"/>
      <c r="E52" s="126"/>
      <c r="F52" s="126"/>
      <c r="G52" s="127"/>
      <c r="H52" s="127"/>
      <c r="I52" s="127"/>
      <c r="J52" s="317"/>
      <c r="K52" s="808"/>
    </row>
    <row r="53" spans="2:11" ht="15.75" customHeight="1">
      <c r="B53" s="126"/>
      <c r="C53" s="126"/>
      <c r="D53" s="126"/>
      <c r="E53" s="126"/>
      <c r="F53" s="126"/>
      <c r="G53" s="127"/>
      <c r="H53" s="127"/>
      <c r="I53" s="127"/>
      <c r="J53" s="317"/>
      <c r="K53" s="808"/>
    </row>
    <row r="54" spans="2:11" ht="15.75" customHeight="1">
      <c r="B54" s="126"/>
      <c r="C54" s="126"/>
      <c r="D54" s="126"/>
      <c r="E54" s="126"/>
      <c r="F54" s="126"/>
      <c r="G54" s="127"/>
      <c r="H54" s="127"/>
      <c r="I54" s="127"/>
      <c r="J54" s="317"/>
      <c r="K54" s="808"/>
    </row>
    <row r="55" spans="2:11" ht="15.75" customHeight="1">
      <c r="B55" s="126"/>
      <c r="C55" s="126"/>
      <c r="D55" s="126"/>
      <c r="E55" s="126"/>
      <c r="F55" s="126"/>
      <c r="G55" s="127"/>
      <c r="H55" s="127"/>
      <c r="I55" s="127"/>
      <c r="J55" s="317"/>
      <c r="K55" s="808"/>
    </row>
    <row r="56" spans="2:11" ht="15.75" customHeight="1">
      <c r="B56" s="126"/>
      <c r="C56" s="126"/>
      <c r="D56" s="126"/>
      <c r="E56" s="126"/>
      <c r="F56" s="126"/>
      <c r="G56" s="127"/>
      <c r="H56" s="127"/>
      <c r="I56" s="127"/>
      <c r="J56" s="317"/>
      <c r="K56" s="808"/>
    </row>
    <row r="57" spans="2:11" ht="15.75" customHeight="1">
      <c r="B57" s="126"/>
      <c r="C57" s="126"/>
      <c r="D57" s="126"/>
      <c r="E57" s="126"/>
      <c r="F57" s="126"/>
      <c r="G57" s="127"/>
      <c r="H57" s="127"/>
      <c r="I57" s="127"/>
      <c r="J57" s="317"/>
      <c r="K57" s="808"/>
    </row>
    <row r="58" spans="2:11" ht="15.75" customHeight="1">
      <c r="B58" s="126"/>
      <c r="C58" s="126"/>
      <c r="D58" s="126"/>
      <c r="E58" s="126"/>
      <c r="F58" s="126"/>
      <c r="G58" s="127"/>
      <c r="H58" s="127"/>
      <c r="I58" s="127"/>
      <c r="J58" s="317"/>
      <c r="K58" s="808"/>
    </row>
    <row r="59" spans="2:11" ht="15.75" customHeight="1">
      <c r="B59" s="126"/>
      <c r="C59" s="126"/>
      <c r="D59" s="126"/>
      <c r="E59" s="126"/>
      <c r="F59" s="126"/>
      <c r="G59" s="127"/>
      <c r="H59" s="127"/>
      <c r="I59" s="127"/>
      <c r="J59" s="317"/>
      <c r="K59" s="808"/>
    </row>
    <row r="60" spans="2:11" ht="15.75" customHeight="1">
      <c r="B60" s="126"/>
      <c r="C60" s="126"/>
      <c r="D60" s="126"/>
      <c r="E60" s="126"/>
      <c r="F60" s="126"/>
      <c r="G60" s="127"/>
      <c r="H60" s="127"/>
      <c r="I60" s="127"/>
      <c r="J60" s="317"/>
      <c r="K60" s="808"/>
    </row>
    <row r="61" spans="2:11" ht="15.75" customHeight="1">
      <c r="B61" s="126"/>
      <c r="C61" s="126"/>
      <c r="D61" s="126"/>
      <c r="E61" s="126"/>
      <c r="F61" s="126"/>
      <c r="G61" s="127"/>
      <c r="H61" s="127"/>
      <c r="I61" s="127"/>
      <c r="J61" s="317"/>
      <c r="K61" s="808"/>
    </row>
    <row r="62" spans="2:11" ht="15.75" customHeight="1">
      <c r="B62" s="126"/>
      <c r="C62" s="126"/>
      <c r="D62" s="126"/>
      <c r="E62" s="126"/>
      <c r="F62" s="126"/>
      <c r="G62" s="127"/>
      <c r="H62" s="127"/>
      <c r="I62" s="127"/>
      <c r="J62" s="317"/>
      <c r="K62" s="808"/>
    </row>
    <row r="63" spans="2:11" ht="15.75" customHeight="1">
      <c r="B63" s="126"/>
      <c r="C63" s="126"/>
      <c r="D63" s="126"/>
      <c r="E63" s="126"/>
      <c r="F63" s="126"/>
      <c r="G63" s="127"/>
      <c r="H63" s="127"/>
      <c r="I63" s="127"/>
      <c r="J63" s="317"/>
      <c r="K63" s="808"/>
    </row>
    <row r="64" spans="2:11" ht="15.75" customHeight="1">
      <c r="B64" s="126"/>
      <c r="C64" s="126"/>
      <c r="D64" s="126"/>
      <c r="E64" s="126"/>
      <c r="F64" s="126"/>
      <c r="G64" s="127"/>
      <c r="H64" s="127"/>
      <c r="I64" s="127"/>
      <c r="J64" s="317"/>
      <c r="K64" s="808"/>
    </row>
    <row r="65" spans="2:11" ht="15.75" customHeight="1">
      <c r="B65" s="126"/>
      <c r="C65" s="126"/>
      <c r="D65" s="126"/>
      <c r="E65" s="126"/>
      <c r="F65" s="126"/>
      <c r="G65" s="127"/>
      <c r="H65" s="127"/>
      <c r="I65" s="127"/>
      <c r="J65" s="317"/>
      <c r="K65" s="808"/>
    </row>
    <row r="66" spans="2:11" ht="15.75" customHeight="1">
      <c r="B66" s="126"/>
      <c r="C66" s="126"/>
      <c r="D66" s="126"/>
      <c r="E66" s="126"/>
      <c r="F66" s="126"/>
      <c r="G66" s="127"/>
      <c r="H66" s="127"/>
      <c r="I66" s="127"/>
      <c r="J66" s="317"/>
      <c r="K66" s="808"/>
    </row>
    <row r="67" spans="2:11" ht="15.75" customHeight="1">
      <c r="B67" s="126"/>
      <c r="C67" s="126"/>
      <c r="D67" s="126"/>
      <c r="E67" s="126"/>
      <c r="F67" s="126"/>
      <c r="G67" s="127"/>
      <c r="H67" s="127"/>
      <c r="I67" s="127"/>
      <c r="J67" s="317"/>
      <c r="K67" s="808"/>
    </row>
    <row r="68" spans="2:11" ht="15.75" customHeight="1">
      <c r="B68" s="126"/>
      <c r="C68" s="126"/>
      <c r="D68" s="126"/>
      <c r="E68" s="126"/>
      <c r="F68" s="126"/>
      <c r="G68" s="127"/>
      <c r="H68" s="127"/>
      <c r="I68" s="127"/>
      <c r="J68" s="317"/>
      <c r="K68" s="808"/>
    </row>
    <row r="69" spans="2:11" ht="15.75" customHeight="1">
      <c r="B69" s="126"/>
      <c r="C69" s="126"/>
      <c r="D69" s="126"/>
      <c r="E69" s="126"/>
      <c r="F69" s="126"/>
      <c r="G69" s="127"/>
      <c r="H69" s="127"/>
      <c r="I69" s="127"/>
      <c r="J69" s="317"/>
      <c r="K69" s="808"/>
    </row>
    <row r="70" spans="2:11" ht="15.75" customHeight="1">
      <c r="B70" s="126"/>
      <c r="C70" s="126"/>
      <c r="D70" s="126"/>
      <c r="E70" s="126"/>
      <c r="F70" s="126"/>
      <c r="G70" s="127"/>
      <c r="H70" s="127"/>
      <c r="I70" s="127"/>
      <c r="J70" s="317"/>
      <c r="K70" s="808"/>
    </row>
    <row r="71" spans="2:11" ht="15.75" customHeight="1">
      <c r="B71" s="126"/>
      <c r="C71" s="126"/>
      <c r="D71" s="126"/>
      <c r="E71" s="126"/>
      <c r="F71" s="126"/>
      <c r="G71" s="127"/>
      <c r="H71" s="127"/>
      <c r="I71" s="127"/>
      <c r="J71" s="317"/>
      <c r="K71" s="808"/>
    </row>
    <row r="72" spans="2:11" ht="15.75" customHeight="1">
      <c r="B72" s="126"/>
      <c r="C72" s="126"/>
      <c r="D72" s="126"/>
      <c r="E72" s="126"/>
      <c r="F72" s="126"/>
      <c r="G72" s="127"/>
      <c r="H72" s="127"/>
      <c r="I72" s="127"/>
      <c r="J72" s="317"/>
      <c r="K72" s="808"/>
    </row>
    <row r="73" spans="2:11" ht="15.75" customHeight="1">
      <c r="B73" s="126"/>
      <c r="C73" s="126"/>
      <c r="D73" s="126"/>
      <c r="E73" s="126"/>
      <c r="F73" s="126"/>
      <c r="G73" s="127"/>
      <c r="H73" s="127"/>
      <c r="I73" s="127"/>
      <c r="J73" s="317"/>
      <c r="K73" s="808"/>
    </row>
    <row r="74" spans="2:11" ht="15.75" customHeight="1">
      <c r="B74" s="126"/>
      <c r="C74" s="126"/>
      <c r="D74" s="126"/>
      <c r="E74" s="126"/>
      <c r="F74" s="126"/>
      <c r="G74" s="127"/>
      <c r="H74" s="127"/>
      <c r="I74" s="127"/>
      <c r="J74" s="317"/>
      <c r="K74" s="808"/>
    </row>
    <row r="75" spans="2:11" ht="15.75" customHeight="1">
      <c r="B75" s="126"/>
      <c r="C75" s="126"/>
      <c r="D75" s="126"/>
      <c r="E75" s="126"/>
      <c r="F75" s="126"/>
      <c r="G75" s="127"/>
      <c r="H75" s="127"/>
      <c r="I75" s="127"/>
      <c r="J75" s="317"/>
      <c r="K75" s="808"/>
    </row>
    <row r="76" spans="2:11" ht="15.75" customHeight="1">
      <c r="B76" s="126"/>
      <c r="C76" s="126"/>
      <c r="D76" s="126"/>
      <c r="E76" s="126"/>
      <c r="F76" s="126"/>
      <c r="G76" s="127"/>
      <c r="H76" s="127"/>
      <c r="I76" s="127"/>
      <c r="J76" s="317"/>
      <c r="K76" s="808"/>
    </row>
    <row r="77" spans="2:11" ht="15.75" customHeight="1">
      <c r="B77" s="126"/>
      <c r="C77" s="126"/>
      <c r="D77" s="126"/>
      <c r="E77" s="126"/>
      <c r="F77" s="126"/>
      <c r="G77" s="127"/>
      <c r="H77" s="127"/>
      <c r="I77" s="127"/>
      <c r="J77" s="317"/>
      <c r="K77" s="808"/>
    </row>
    <row r="78" spans="2:11" ht="15.75" customHeight="1">
      <c r="B78" s="126"/>
      <c r="C78" s="126"/>
      <c r="D78" s="126"/>
      <c r="E78" s="126"/>
      <c r="F78" s="126"/>
      <c r="G78" s="127"/>
      <c r="H78" s="127"/>
      <c r="I78" s="127"/>
      <c r="J78" s="317"/>
      <c r="K78" s="808"/>
    </row>
    <row r="79" spans="2:11" ht="15.75" customHeight="1">
      <c r="B79" s="126"/>
      <c r="C79" s="126"/>
      <c r="D79" s="126"/>
      <c r="E79" s="126"/>
      <c r="F79" s="126"/>
      <c r="G79" s="127"/>
      <c r="H79" s="127"/>
      <c r="I79" s="127"/>
      <c r="J79" s="317"/>
      <c r="K79" s="808"/>
    </row>
    <row r="80" spans="2:11" ht="15.75" customHeight="1">
      <c r="B80" s="126"/>
      <c r="C80" s="126"/>
      <c r="D80" s="126"/>
      <c r="E80" s="126"/>
      <c r="F80" s="126"/>
      <c r="G80" s="127"/>
      <c r="H80" s="127"/>
      <c r="I80" s="127"/>
      <c r="J80" s="317"/>
      <c r="K80" s="808"/>
    </row>
    <row r="81" spans="2:11" ht="15.75" customHeight="1">
      <c r="B81" s="126"/>
      <c r="C81" s="126"/>
      <c r="D81" s="126"/>
      <c r="E81" s="126"/>
      <c r="F81" s="126"/>
      <c r="G81" s="127"/>
      <c r="H81" s="127"/>
      <c r="I81" s="127"/>
      <c r="J81" s="317"/>
      <c r="K81" s="808"/>
    </row>
    <row r="82" spans="2:11" ht="15.75" customHeight="1">
      <c r="B82" s="126"/>
      <c r="C82" s="126"/>
      <c r="D82" s="126"/>
      <c r="E82" s="126"/>
      <c r="F82" s="126"/>
      <c r="G82" s="127"/>
      <c r="H82" s="127"/>
      <c r="I82" s="127"/>
      <c r="J82" s="317"/>
      <c r="K82" s="808"/>
    </row>
    <row r="83" spans="2:11" ht="15.75" customHeight="1">
      <c r="B83" s="126"/>
      <c r="C83" s="126"/>
      <c r="D83" s="126"/>
      <c r="E83" s="126"/>
      <c r="F83" s="126"/>
      <c r="G83" s="127"/>
      <c r="H83" s="127"/>
      <c r="I83" s="127"/>
      <c r="J83" s="317"/>
      <c r="K83" s="808"/>
    </row>
    <row r="84" spans="2:11" ht="15.75" customHeight="1">
      <c r="B84" s="126"/>
      <c r="C84" s="126"/>
      <c r="D84" s="126"/>
      <c r="E84" s="126"/>
      <c r="F84" s="126"/>
      <c r="G84" s="127"/>
      <c r="H84" s="127"/>
      <c r="I84" s="127"/>
      <c r="J84" s="317"/>
      <c r="K84" s="808"/>
    </row>
    <row r="85" spans="2:11" ht="15.75" customHeight="1">
      <c r="B85" s="126"/>
      <c r="C85" s="126"/>
      <c r="D85" s="126"/>
      <c r="E85" s="126"/>
      <c r="F85" s="126"/>
      <c r="G85" s="127"/>
      <c r="H85" s="127"/>
      <c r="I85" s="127"/>
      <c r="J85" s="317"/>
      <c r="K85" s="808"/>
    </row>
    <row r="86" spans="2:11" ht="15.75" customHeight="1">
      <c r="B86" s="126"/>
      <c r="C86" s="126"/>
      <c r="D86" s="126"/>
      <c r="E86" s="126"/>
      <c r="F86" s="126"/>
      <c r="G86" s="127"/>
      <c r="H86" s="127"/>
      <c r="I86" s="127"/>
      <c r="J86" s="317"/>
      <c r="K86" s="808"/>
    </row>
    <row r="87" spans="2:11" ht="15.75" customHeight="1">
      <c r="B87" s="126"/>
      <c r="C87" s="126"/>
      <c r="D87" s="126"/>
      <c r="E87" s="126"/>
      <c r="F87" s="126"/>
      <c r="G87" s="127"/>
      <c r="H87" s="127"/>
      <c r="I87" s="127"/>
      <c r="J87" s="317"/>
      <c r="K87" s="808"/>
    </row>
    <row r="88" spans="2:11" ht="15.75" customHeight="1">
      <c r="B88" s="126"/>
      <c r="C88" s="126"/>
      <c r="D88" s="126"/>
      <c r="E88" s="126"/>
      <c r="F88" s="126"/>
      <c r="G88" s="127"/>
      <c r="H88" s="127"/>
      <c r="I88" s="127"/>
      <c r="J88" s="317"/>
      <c r="K88" s="808"/>
    </row>
    <row r="89" spans="2:11" ht="15.75" customHeight="1">
      <c r="B89" s="126"/>
      <c r="C89" s="126"/>
      <c r="D89" s="126"/>
      <c r="E89" s="126"/>
      <c r="F89" s="126"/>
      <c r="G89" s="127"/>
      <c r="H89" s="127"/>
      <c r="I89" s="127"/>
      <c r="J89" s="317"/>
      <c r="K89" s="808"/>
    </row>
    <row r="90" spans="2:11" ht="15.75" customHeight="1">
      <c r="B90" s="126"/>
      <c r="C90" s="126"/>
      <c r="D90" s="126"/>
      <c r="E90" s="126"/>
      <c r="F90" s="126"/>
      <c r="G90" s="127"/>
      <c r="H90" s="127"/>
      <c r="I90" s="127"/>
      <c r="J90" s="317"/>
      <c r="K90" s="808"/>
    </row>
    <row r="91" spans="2:11" ht="15.75" customHeight="1">
      <c r="B91" s="126"/>
      <c r="C91" s="126"/>
      <c r="D91" s="126"/>
      <c r="E91" s="126"/>
      <c r="F91" s="126"/>
      <c r="G91" s="127"/>
      <c r="H91" s="127"/>
      <c r="I91" s="127"/>
      <c r="J91" s="317"/>
      <c r="K91" s="808"/>
    </row>
    <row r="92" spans="2:11" ht="15.75" customHeight="1">
      <c r="B92" s="126"/>
      <c r="C92" s="126"/>
      <c r="D92" s="126"/>
      <c r="E92" s="126"/>
      <c r="F92" s="126"/>
      <c r="G92" s="127"/>
      <c r="H92" s="127"/>
      <c r="I92" s="127"/>
      <c r="J92" s="317"/>
      <c r="K92" s="808"/>
    </row>
    <row r="93" spans="2:11" ht="15.75" customHeight="1">
      <c r="B93" s="126"/>
      <c r="C93" s="126"/>
      <c r="D93" s="126"/>
      <c r="E93" s="126"/>
      <c r="F93" s="126"/>
      <c r="G93" s="127"/>
      <c r="H93" s="127"/>
      <c r="I93" s="127"/>
      <c r="J93" s="317"/>
      <c r="K93" s="808"/>
    </row>
    <row r="94" spans="2:11" ht="15.75" customHeight="1">
      <c r="B94" s="126"/>
      <c r="C94" s="126"/>
      <c r="D94" s="126"/>
      <c r="E94" s="126"/>
      <c r="F94" s="126"/>
      <c r="G94" s="127"/>
      <c r="H94" s="127"/>
      <c r="I94" s="127"/>
      <c r="J94" s="317"/>
      <c r="K94" s="808"/>
    </row>
    <row r="95" spans="2:11" ht="15.75" customHeight="1">
      <c r="B95" s="126"/>
      <c r="C95" s="126"/>
      <c r="D95" s="126"/>
      <c r="E95" s="126"/>
      <c r="F95" s="126"/>
      <c r="G95" s="127"/>
      <c r="H95" s="127"/>
      <c r="I95" s="127"/>
      <c r="J95" s="317"/>
      <c r="K95" s="808"/>
    </row>
    <row r="96" spans="2:11" ht="15.75" customHeight="1">
      <c r="B96" s="126"/>
      <c r="C96" s="126"/>
      <c r="D96" s="126"/>
      <c r="E96" s="126"/>
      <c r="F96" s="126"/>
      <c r="G96" s="127"/>
      <c r="H96" s="127"/>
      <c r="I96" s="127"/>
      <c r="J96" s="317"/>
      <c r="K96" s="808"/>
    </row>
    <row r="97" spans="2:11" ht="15.75" customHeight="1">
      <c r="B97" s="126"/>
      <c r="C97" s="126"/>
      <c r="D97" s="126"/>
      <c r="E97" s="126"/>
      <c r="F97" s="126"/>
      <c r="G97" s="127"/>
      <c r="H97" s="127"/>
      <c r="I97" s="127"/>
      <c r="J97" s="317"/>
      <c r="K97" s="808"/>
    </row>
    <row r="98" spans="2:11" ht="15.75" customHeight="1">
      <c r="B98" s="126"/>
      <c r="C98" s="126"/>
      <c r="D98" s="126"/>
      <c r="E98" s="126"/>
      <c r="F98" s="126"/>
      <c r="G98" s="127"/>
      <c r="H98" s="127"/>
      <c r="I98" s="127"/>
      <c r="J98" s="317"/>
      <c r="K98" s="808"/>
    </row>
    <row r="99" spans="2:11" ht="15.75" customHeight="1">
      <c r="B99" s="126"/>
      <c r="C99" s="126"/>
      <c r="D99" s="126"/>
      <c r="E99" s="126"/>
      <c r="F99" s="126"/>
      <c r="G99" s="127"/>
      <c r="H99" s="127"/>
      <c r="I99" s="127"/>
      <c r="J99" s="317"/>
      <c r="K99" s="808"/>
    </row>
    <row r="100" spans="2:11" ht="15.75" customHeight="1">
      <c r="B100" s="126"/>
      <c r="C100" s="126"/>
      <c r="D100" s="126"/>
      <c r="E100" s="126"/>
      <c r="F100" s="126"/>
      <c r="G100" s="127"/>
      <c r="H100" s="127"/>
      <c r="I100" s="127"/>
      <c r="J100" s="317"/>
      <c r="K100" s="808"/>
    </row>
    <row r="101" spans="2:11" ht="15.75" customHeight="1">
      <c r="B101" s="126"/>
      <c r="C101" s="126"/>
      <c r="D101" s="126"/>
      <c r="E101" s="126"/>
      <c r="F101" s="126"/>
      <c r="G101" s="127"/>
      <c r="H101" s="127"/>
      <c r="I101" s="127"/>
      <c r="J101" s="317"/>
      <c r="K101" s="808"/>
    </row>
    <row r="102" spans="2:11" ht="15.75" customHeight="1">
      <c r="B102" s="126"/>
      <c r="C102" s="126"/>
      <c r="D102" s="126"/>
      <c r="E102" s="126"/>
      <c r="F102" s="126"/>
      <c r="G102" s="127"/>
      <c r="H102" s="127"/>
      <c r="I102" s="127"/>
      <c r="J102" s="317"/>
      <c r="K102" s="808"/>
    </row>
    <row r="103" spans="2:11" ht="15.75" customHeight="1">
      <c r="B103" s="126"/>
      <c r="C103" s="126"/>
      <c r="D103" s="126"/>
      <c r="E103" s="126"/>
      <c r="F103" s="126"/>
      <c r="G103" s="127"/>
      <c r="H103" s="127"/>
      <c r="I103" s="127"/>
      <c r="J103" s="317"/>
      <c r="K103" s="808"/>
    </row>
    <row r="104" spans="2:11" ht="15.75" customHeight="1">
      <c r="B104" s="126"/>
      <c r="C104" s="126"/>
      <c r="D104" s="126"/>
      <c r="E104" s="126"/>
      <c r="F104" s="126"/>
      <c r="G104" s="127"/>
      <c r="H104" s="127"/>
      <c r="I104" s="127"/>
      <c r="J104" s="317"/>
      <c r="K104" s="808"/>
    </row>
    <row r="105" spans="2:11" ht="15.75" customHeight="1">
      <c r="B105" s="126"/>
      <c r="C105" s="126"/>
      <c r="D105" s="126"/>
      <c r="E105" s="126"/>
      <c r="F105" s="126"/>
      <c r="G105" s="127"/>
      <c r="H105" s="127"/>
      <c r="I105" s="127"/>
      <c r="J105" s="317"/>
      <c r="K105" s="808"/>
    </row>
    <row r="106" spans="2:11" ht="15.75" customHeight="1">
      <c r="B106" s="126"/>
      <c r="C106" s="126"/>
      <c r="D106" s="126"/>
      <c r="E106" s="126"/>
      <c r="F106" s="126"/>
      <c r="G106" s="127"/>
      <c r="H106" s="127"/>
      <c r="I106" s="127"/>
      <c r="J106" s="317"/>
      <c r="K106" s="808"/>
    </row>
    <row r="107" spans="2:11" ht="15.75" customHeight="1">
      <c r="B107" s="126"/>
      <c r="C107" s="126"/>
      <c r="D107" s="126"/>
      <c r="E107" s="126"/>
      <c r="F107" s="126"/>
      <c r="G107" s="127"/>
      <c r="H107" s="127"/>
      <c r="I107" s="127"/>
      <c r="J107" s="317"/>
      <c r="K107" s="808"/>
    </row>
    <row r="108" spans="2:11" ht="15.75" customHeight="1">
      <c r="B108" s="126"/>
      <c r="C108" s="126"/>
      <c r="D108" s="126"/>
      <c r="E108" s="126"/>
      <c r="F108" s="126"/>
      <c r="G108" s="127"/>
      <c r="H108" s="127"/>
      <c r="I108" s="127"/>
      <c r="J108" s="317"/>
      <c r="K108" s="808"/>
    </row>
    <row r="109" spans="2:11" ht="15.75" customHeight="1">
      <c r="B109" s="126"/>
      <c r="C109" s="126"/>
      <c r="D109" s="126"/>
      <c r="E109" s="126"/>
      <c r="F109" s="126"/>
      <c r="G109" s="127"/>
      <c r="H109" s="127"/>
      <c r="I109" s="127"/>
      <c r="J109" s="317"/>
      <c r="K109" s="808"/>
    </row>
    <row r="110" spans="2:11" ht="15.75" customHeight="1">
      <c r="B110" s="126"/>
      <c r="C110" s="126"/>
      <c r="D110" s="126"/>
      <c r="E110" s="126"/>
      <c r="F110" s="126"/>
      <c r="G110" s="127"/>
      <c r="H110" s="127"/>
      <c r="I110" s="127"/>
      <c r="J110" s="317"/>
      <c r="K110" s="808"/>
    </row>
    <row r="111" spans="2:11" ht="15.75" customHeight="1">
      <c r="B111" s="126"/>
      <c r="C111" s="126"/>
      <c r="D111" s="126"/>
      <c r="E111" s="126"/>
      <c r="F111" s="126"/>
      <c r="G111" s="127"/>
      <c r="H111" s="127"/>
      <c r="I111" s="127"/>
      <c r="J111" s="317"/>
      <c r="K111" s="808"/>
    </row>
    <row r="112" spans="2:11" ht="15.75" customHeight="1">
      <c r="B112" s="126"/>
      <c r="C112" s="126"/>
      <c r="D112" s="126"/>
      <c r="E112" s="126"/>
      <c r="F112" s="126"/>
      <c r="G112" s="127"/>
      <c r="H112" s="127"/>
      <c r="I112" s="127"/>
      <c r="J112" s="317"/>
      <c r="K112" s="808"/>
    </row>
    <row r="113" spans="2:11" ht="15.75" customHeight="1">
      <c r="B113" s="126"/>
      <c r="C113" s="126"/>
      <c r="D113" s="126"/>
      <c r="E113" s="126"/>
      <c r="F113" s="126"/>
      <c r="G113" s="127"/>
      <c r="H113" s="127"/>
      <c r="I113" s="127"/>
      <c r="J113" s="317"/>
      <c r="K113" s="808"/>
    </row>
    <row r="114" spans="2:11" ht="15.75" customHeight="1">
      <c r="B114" s="126"/>
      <c r="C114" s="126"/>
      <c r="D114" s="126"/>
      <c r="E114" s="126"/>
      <c r="F114" s="126"/>
      <c r="G114" s="127"/>
      <c r="H114" s="127"/>
      <c r="I114" s="127"/>
      <c r="J114" s="317"/>
      <c r="K114" s="808"/>
    </row>
    <row r="115" spans="2:11" ht="15.75" customHeight="1">
      <c r="B115" s="126"/>
      <c r="C115" s="126"/>
      <c r="D115" s="126"/>
      <c r="E115" s="126"/>
      <c r="F115" s="126"/>
      <c r="G115" s="127"/>
      <c r="H115" s="127"/>
      <c r="I115" s="127"/>
      <c r="J115" s="317"/>
      <c r="K115" s="808"/>
    </row>
    <row r="116" spans="2:11" ht="15.75" customHeight="1">
      <c r="B116" s="126"/>
      <c r="C116" s="126"/>
      <c r="D116" s="126"/>
      <c r="E116" s="126"/>
      <c r="F116" s="126"/>
      <c r="G116" s="127"/>
      <c r="H116" s="127"/>
      <c r="I116" s="127"/>
      <c r="J116" s="317"/>
      <c r="K116" s="808"/>
    </row>
    <row r="117" spans="2:11" ht="15.75" customHeight="1">
      <c r="B117" s="126"/>
      <c r="C117" s="126"/>
      <c r="D117" s="126"/>
      <c r="E117" s="126"/>
      <c r="F117" s="126"/>
      <c r="G117" s="127"/>
      <c r="H117" s="127"/>
      <c r="I117" s="127"/>
      <c r="J117" s="317"/>
      <c r="K117" s="808"/>
    </row>
    <row r="118" spans="2:11" ht="15.75" customHeight="1">
      <c r="B118" s="126"/>
      <c r="C118" s="126"/>
      <c r="D118" s="126"/>
      <c r="E118" s="126"/>
      <c r="F118" s="126"/>
      <c r="G118" s="127"/>
      <c r="H118" s="127"/>
      <c r="I118" s="127"/>
      <c r="J118" s="317"/>
      <c r="K118" s="808"/>
    </row>
    <row r="119" spans="2:11" ht="15.75" customHeight="1">
      <c r="B119" s="126"/>
      <c r="C119" s="126"/>
      <c r="D119" s="126"/>
      <c r="E119" s="126"/>
      <c r="F119" s="126"/>
      <c r="G119" s="127"/>
      <c r="H119" s="127"/>
      <c r="I119" s="127"/>
      <c r="J119" s="317"/>
      <c r="K119" s="808"/>
    </row>
    <row r="120" spans="2:11" ht="15.75" customHeight="1">
      <c r="B120" s="126"/>
      <c r="C120" s="126"/>
      <c r="D120" s="126"/>
      <c r="E120" s="126"/>
      <c r="F120" s="126"/>
      <c r="G120" s="127"/>
      <c r="H120" s="127"/>
      <c r="I120" s="127"/>
      <c r="J120" s="317"/>
      <c r="K120" s="808"/>
    </row>
    <row r="121" spans="2:11" ht="15.75" customHeight="1">
      <c r="B121" s="126"/>
      <c r="C121" s="126"/>
      <c r="D121" s="126"/>
      <c r="E121" s="126"/>
      <c r="F121" s="126"/>
      <c r="G121" s="127"/>
      <c r="H121" s="127"/>
      <c r="I121" s="127"/>
      <c r="J121" s="317"/>
      <c r="K121" s="808"/>
    </row>
    <row r="122" spans="2:11" ht="15.75" customHeight="1">
      <c r="B122" s="126"/>
      <c r="C122" s="126"/>
      <c r="D122" s="126"/>
      <c r="E122" s="126"/>
      <c r="F122" s="126"/>
      <c r="G122" s="127"/>
      <c r="H122" s="127"/>
      <c r="I122" s="127"/>
      <c r="J122" s="317"/>
      <c r="K122" s="808"/>
    </row>
    <row r="123" spans="2:11" ht="15.75" customHeight="1">
      <c r="B123" s="126"/>
      <c r="C123" s="126"/>
      <c r="D123" s="126"/>
      <c r="E123" s="126"/>
      <c r="F123" s="126"/>
      <c r="G123" s="127"/>
      <c r="H123" s="127"/>
      <c r="I123" s="127"/>
      <c r="J123" s="317"/>
      <c r="K123" s="808"/>
    </row>
    <row r="124" spans="2:11" ht="15.75" customHeight="1">
      <c r="B124" s="126"/>
      <c r="C124" s="126"/>
      <c r="D124" s="126"/>
      <c r="E124" s="126"/>
      <c r="F124" s="126"/>
      <c r="G124" s="127"/>
      <c r="H124" s="127"/>
      <c r="I124" s="127"/>
      <c r="J124" s="317"/>
      <c r="K124" s="808"/>
    </row>
    <row r="125" spans="2:11" ht="15.75" customHeight="1">
      <c r="B125" s="126"/>
      <c r="C125" s="126"/>
      <c r="D125" s="126"/>
      <c r="E125" s="126"/>
      <c r="F125" s="126"/>
      <c r="G125" s="127"/>
      <c r="H125" s="127"/>
      <c r="I125" s="127"/>
      <c r="J125" s="317"/>
      <c r="K125" s="808"/>
    </row>
    <row r="126" spans="2:11" ht="15.75" customHeight="1">
      <c r="B126" s="126"/>
      <c r="C126" s="126"/>
      <c r="D126" s="126"/>
      <c r="E126" s="126"/>
      <c r="F126" s="126"/>
      <c r="G126" s="127"/>
      <c r="H126" s="127"/>
      <c r="I126" s="127"/>
      <c r="J126" s="317"/>
      <c r="K126" s="808"/>
    </row>
    <row r="127" spans="2:11" ht="15.75" customHeight="1">
      <c r="B127" s="126"/>
      <c r="C127" s="126"/>
      <c r="D127" s="126"/>
      <c r="E127" s="126"/>
      <c r="F127" s="126"/>
      <c r="G127" s="127"/>
      <c r="H127" s="127"/>
      <c r="I127" s="127"/>
      <c r="J127" s="317"/>
      <c r="K127" s="808"/>
    </row>
    <row r="128" spans="2:11" ht="15.75" customHeight="1">
      <c r="B128" s="126"/>
      <c r="C128" s="126"/>
      <c r="D128" s="126"/>
      <c r="E128" s="126"/>
      <c r="F128" s="126"/>
      <c r="G128" s="127"/>
      <c r="H128" s="127"/>
      <c r="I128" s="127"/>
      <c r="J128" s="317"/>
      <c r="K128" s="808"/>
    </row>
    <row r="129" spans="2:11" ht="15.75" customHeight="1">
      <c r="B129" s="126"/>
      <c r="C129" s="126"/>
      <c r="D129" s="126"/>
      <c r="E129" s="126"/>
      <c r="F129" s="126"/>
      <c r="G129" s="127"/>
      <c r="H129" s="127"/>
      <c r="I129" s="127"/>
      <c r="J129" s="317"/>
      <c r="K129" s="808"/>
    </row>
    <row r="130" spans="2:11" ht="15.75" customHeight="1">
      <c r="B130" s="126"/>
      <c r="C130" s="126"/>
      <c r="D130" s="126"/>
      <c r="E130" s="126"/>
      <c r="F130" s="126"/>
      <c r="G130" s="127"/>
      <c r="H130" s="127"/>
      <c r="I130" s="127"/>
      <c r="J130" s="317"/>
      <c r="K130" s="808"/>
    </row>
    <row r="131" spans="2:11" ht="15.75" customHeight="1">
      <c r="B131" s="126"/>
      <c r="C131" s="126"/>
      <c r="D131" s="126"/>
      <c r="E131" s="126"/>
      <c r="F131" s="126"/>
      <c r="G131" s="127"/>
      <c r="H131" s="127"/>
      <c r="I131" s="127"/>
      <c r="J131" s="317"/>
      <c r="K131" s="808"/>
    </row>
    <row r="132" spans="2:11" ht="15.75" customHeight="1">
      <c r="B132" s="126"/>
      <c r="C132" s="126"/>
      <c r="D132" s="126"/>
      <c r="E132" s="126"/>
      <c r="F132" s="126"/>
      <c r="G132" s="127"/>
      <c r="H132" s="127"/>
      <c r="I132" s="127"/>
      <c r="J132" s="317"/>
      <c r="K132" s="808"/>
    </row>
    <row r="133" spans="2:11" ht="15.75" customHeight="1">
      <c r="B133" s="126"/>
      <c r="C133" s="126"/>
      <c r="D133" s="126"/>
      <c r="E133" s="126"/>
      <c r="F133" s="126"/>
      <c r="G133" s="127"/>
      <c r="H133" s="127"/>
      <c r="I133" s="127"/>
      <c r="J133" s="317"/>
      <c r="K133" s="808"/>
    </row>
    <row r="134" spans="2:11" ht="15.75" customHeight="1">
      <c r="B134" s="126"/>
      <c r="C134" s="126"/>
      <c r="D134" s="126"/>
      <c r="E134" s="126"/>
      <c r="F134" s="126"/>
      <c r="G134" s="127"/>
      <c r="H134" s="127"/>
      <c r="I134" s="127"/>
      <c r="J134" s="317"/>
      <c r="K134" s="808"/>
    </row>
    <row r="135" spans="2:11" ht="15.75" customHeight="1">
      <c r="B135" s="126"/>
      <c r="C135" s="126"/>
      <c r="D135" s="126"/>
      <c r="E135" s="126"/>
      <c r="F135" s="126"/>
      <c r="G135" s="127"/>
      <c r="H135" s="127"/>
      <c r="I135" s="127"/>
      <c r="J135" s="317"/>
      <c r="K135" s="808"/>
    </row>
    <row r="136" spans="2:11" ht="15.75" customHeight="1">
      <c r="B136" s="126"/>
      <c r="C136" s="126"/>
      <c r="D136" s="126"/>
      <c r="E136" s="126"/>
      <c r="F136" s="126"/>
      <c r="G136" s="127"/>
      <c r="H136" s="127"/>
      <c r="I136" s="127"/>
      <c r="J136" s="317"/>
      <c r="K136" s="808"/>
    </row>
    <row r="137" spans="2:11" ht="15.75" customHeight="1">
      <c r="B137" s="126"/>
      <c r="C137" s="126"/>
      <c r="D137" s="126"/>
      <c r="E137" s="126"/>
      <c r="F137" s="126"/>
      <c r="G137" s="127"/>
      <c r="H137" s="127"/>
      <c r="I137" s="127"/>
      <c r="J137" s="317"/>
      <c r="K137" s="808"/>
    </row>
    <row r="138" spans="2:11" ht="15.75" customHeight="1">
      <c r="B138" s="126"/>
      <c r="C138" s="126"/>
      <c r="D138" s="126"/>
      <c r="E138" s="126"/>
      <c r="F138" s="126"/>
      <c r="G138" s="127"/>
      <c r="H138" s="127"/>
      <c r="I138" s="127"/>
      <c r="J138" s="317"/>
      <c r="K138" s="808"/>
    </row>
    <row r="139" spans="2:11" ht="15.75" customHeight="1">
      <c r="B139" s="126"/>
      <c r="C139" s="126"/>
      <c r="D139" s="126"/>
      <c r="E139" s="126"/>
      <c r="F139" s="126"/>
      <c r="G139" s="127"/>
      <c r="H139" s="127"/>
      <c r="I139" s="127"/>
      <c r="J139" s="317"/>
      <c r="K139" s="808"/>
    </row>
    <row r="140" spans="2:11" ht="15.75" customHeight="1">
      <c r="B140" s="126"/>
      <c r="C140" s="126"/>
      <c r="D140" s="126"/>
      <c r="E140" s="126"/>
      <c r="F140" s="126"/>
      <c r="G140" s="127"/>
      <c r="H140" s="127"/>
      <c r="I140" s="127"/>
      <c r="J140" s="317"/>
      <c r="K140" s="808"/>
    </row>
    <row r="141" spans="2:11" ht="15.75" customHeight="1">
      <c r="B141" s="126"/>
      <c r="C141" s="126"/>
      <c r="D141" s="126"/>
      <c r="E141" s="126"/>
      <c r="F141" s="126"/>
      <c r="G141" s="127"/>
      <c r="H141" s="127"/>
      <c r="I141" s="127"/>
      <c r="J141" s="317"/>
      <c r="K141" s="808"/>
    </row>
    <row r="142" spans="2:11" ht="15.75" customHeight="1">
      <c r="B142" s="126"/>
      <c r="C142" s="126"/>
      <c r="D142" s="126"/>
      <c r="E142" s="126"/>
      <c r="F142" s="126"/>
      <c r="G142" s="127"/>
      <c r="H142" s="127"/>
      <c r="I142" s="127"/>
      <c r="J142" s="317"/>
      <c r="K142" s="808"/>
    </row>
    <row r="143" spans="2:11" ht="15.75" customHeight="1">
      <c r="B143" s="126"/>
      <c r="C143" s="126"/>
      <c r="D143" s="126"/>
      <c r="E143" s="126"/>
      <c r="F143" s="126"/>
      <c r="G143" s="127"/>
      <c r="H143" s="127"/>
      <c r="I143" s="127"/>
      <c r="J143" s="317"/>
      <c r="K143" s="808"/>
    </row>
    <row r="144" spans="2:11" ht="15.75" customHeight="1">
      <c r="B144" s="126"/>
      <c r="C144" s="126"/>
      <c r="D144" s="126"/>
      <c r="E144" s="126"/>
      <c r="F144" s="126"/>
      <c r="G144" s="127"/>
      <c r="H144" s="127"/>
      <c r="I144" s="127"/>
      <c r="J144" s="317"/>
      <c r="K144" s="808"/>
    </row>
    <row r="145" spans="2:11" ht="15.75" customHeight="1">
      <c r="B145" s="126"/>
      <c r="C145" s="126"/>
      <c r="D145" s="126"/>
      <c r="E145" s="126"/>
      <c r="F145" s="126"/>
      <c r="G145" s="127"/>
      <c r="H145" s="127"/>
      <c r="I145" s="127"/>
      <c r="J145" s="317"/>
      <c r="K145" s="808"/>
    </row>
    <row r="146" spans="2:11" ht="15.75" customHeight="1">
      <c r="B146" s="126"/>
      <c r="C146" s="126"/>
      <c r="D146" s="126"/>
      <c r="E146" s="126"/>
      <c r="F146" s="126"/>
      <c r="G146" s="127"/>
      <c r="H146" s="127"/>
      <c r="I146" s="127"/>
      <c r="J146" s="317"/>
      <c r="K146" s="808"/>
    </row>
    <row r="147" spans="2:11" ht="15.75" customHeight="1">
      <c r="B147" s="126"/>
      <c r="C147" s="126"/>
      <c r="D147" s="126"/>
      <c r="E147" s="126"/>
      <c r="F147" s="126"/>
      <c r="G147" s="127"/>
      <c r="H147" s="127"/>
      <c r="I147" s="127"/>
      <c r="J147" s="317"/>
      <c r="K147" s="808"/>
    </row>
    <row r="148" spans="2:11" ht="15.75" customHeight="1">
      <c r="B148" s="126"/>
      <c r="C148" s="126"/>
      <c r="D148" s="126"/>
      <c r="E148" s="126"/>
      <c r="F148" s="126"/>
      <c r="G148" s="127"/>
      <c r="H148" s="127"/>
      <c r="I148" s="127"/>
      <c r="J148" s="317"/>
      <c r="K148" s="808"/>
    </row>
    <row r="149" spans="2:11" ht="15.75" customHeight="1">
      <c r="B149" s="126"/>
      <c r="C149" s="126"/>
      <c r="D149" s="126"/>
      <c r="E149" s="126"/>
      <c r="F149" s="126"/>
      <c r="G149" s="127"/>
      <c r="H149" s="127"/>
      <c r="I149" s="127"/>
      <c r="J149" s="317"/>
      <c r="K149" s="808"/>
    </row>
    <row r="150" spans="2:11" ht="15.75" customHeight="1">
      <c r="B150" s="126"/>
      <c r="C150" s="126"/>
      <c r="D150" s="126"/>
      <c r="E150" s="126"/>
      <c r="F150" s="126"/>
      <c r="G150" s="127"/>
      <c r="H150" s="127"/>
      <c r="I150" s="127"/>
      <c r="J150" s="317"/>
      <c r="K150" s="808"/>
    </row>
    <row r="151" spans="2:11" ht="15.75" customHeight="1">
      <c r="B151" s="126"/>
      <c r="C151" s="126"/>
      <c r="D151" s="126"/>
      <c r="E151" s="126"/>
      <c r="F151" s="126"/>
      <c r="G151" s="127"/>
      <c r="H151" s="127"/>
      <c r="I151" s="127"/>
      <c r="J151" s="317"/>
      <c r="K151" s="808"/>
    </row>
    <row r="152" spans="2:11" ht="15.75" customHeight="1">
      <c r="B152" s="126"/>
      <c r="C152" s="126"/>
      <c r="D152" s="126"/>
      <c r="E152" s="126"/>
      <c r="F152" s="126"/>
      <c r="G152" s="127"/>
      <c r="H152" s="127"/>
      <c r="I152" s="127"/>
      <c r="J152" s="317"/>
      <c r="K152" s="808"/>
    </row>
    <row r="153" spans="2:11" ht="15.75" customHeight="1">
      <c r="B153" s="126"/>
      <c r="C153" s="126"/>
      <c r="D153" s="126"/>
      <c r="E153" s="126"/>
      <c r="F153" s="126"/>
      <c r="G153" s="127"/>
      <c r="H153" s="127"/>
      <c r="I153" s="127"/>
      <c r="J153" s="317"/>
      <c r="K153" s="808"/>
    </row>
    <row r="154" spans="2:11" ht="15.75" customHeight="1">
      <c r="B154" s="126"/>
      <c r="C154" s="126"/>
      <c r="D154" s="126"/>
      <c r="E154" s="126"/>
      <c r="F154" s="126"/>
      <c r="G154" s="127"/>
      <c r="H154" s="127"/>
      <c r="I154" s="127"/>
      <c r="J154" s="317"/>
      <c r="K154" s="808"/>
    </row>
    <row r="155" spans="2:11" ht="15.75" customHeight="1">
      <c r="B155" s="126"/>
      <c r="C155" s="126"/>
      <c r="D155" s="126"/>
      <c r="E155" s="126"/>
      <c r="F155" s="126"/>
      <c r="G155" s="127"/>
      <c r="H155" s="127"/>
      <c r="I155" s="127"/>
      <c r="J155" s="317"/>
      <c r="K155" s="808"/>
    </row>
    <row r="156" spans="2:11" ht="15.75" customHeight="1">
      <c r="B156" s="126"/>
      <c r="C156" s="126"/>
      <c r="D156" s="126"/>
      <c r="E156" s="126"/>
      <c r="F156" s="126"/>
      <c r="G156" s="127"/>
      <c r="H156" s="127"/>
      <c r="I156" s="127"/>
      <c r="J156" s="317"/>
      <c r="K156" s="808"/>
    </row>
    <row r="157" spans="2:11" ht="15.75" customHeight="1">
      <c r="B157" s="126"/>
      <c r="C157" s="126"/>
      <c r="D157" s="126"/>
      <c r="E157" s="126"/>
      <c r="F157" s="126"/>
      <c r="G157" s="127"/>
      <c r="H157" s="127"/>
      <c r="I157" s="127"/>
      <c r="J157" s="317"/>
      <c r="K157" s="808"/>
    </row>
    <row r="158" spans="2:11" ht="15.75" customHeight="1">
      <c r="B158" s="126"/>
      <c r="C158" s="126"/>
      <c r="D158" s="126"/>
      <c r="E158" s="126"/>
      <c r="F158" s="126"/>
      <c r="G158" s="127"/>
      <c r="H158" s="127"/>
      <c r="I158" s="127"/>
      <c r="J158" s="317"/>
      <c r="K158" s="808"/>
    </row>
    <row r="159" spans="2:11" ht="15.75" customHeight="1">
      <c r="B159" s="126"/>
      <c r="C159" s="126"/>
      <c r="D159" s="126"/>
      <c r="E159" s="126"/>
      <c r="F159" s="126"/>
      <c r="G159" s="127"/>
      <c r="H159" s="127"/>
      <c r="I159" s="127"/>
      <c r="J159" s="317"/>
      <c r="K159" s="808"/>
    </row>
    <row r="160" spans="2:11" ht="15.75" customHeight="1">
      <c r="B160" s="126"/>
      <c r="C160" s="126"/>
      <c r="D160" s="126"/>
      <c r="E160" s="126"/>
      <c r="F160" s="126"/>
      <c r="G160" s="127"/>
      <c r="H160" s="127"/>
      <c r="I160" s="127"/>
      <c r="J160" s="317"/>
      <c r="K160" s="808"/>
    </row>
    <row r="161" spans="2:11" ht="15.75" customHeight="1">
      <c r="B161" s="126"/>
      <c r="C161" s="126"/>
      <c r="D161" s="126"/>
      <c r="E161" s="126"/>
      <c r="F161" s="126"/>
      <c r="G161" s="127"/>
      <c r="H161" s="127"/>
      <c r="I161" s="127"/>
      <c r="J161" s="317"/>
      <c r="K161" s="808"/>
    </row>
    <row r="162" spans="2:11" ht="15.75" customHeight="1">
      <c r="B162" s="126"/>
      <c r="C162" s="126"/>
      <c r="D162" s="126"/>
      <c r="E162" s="126"/>
      <c r="F162" s="126"/>
      <c r="G162" s="127"/>
      <c r="H162" s="127"/>
      <c r="I162" s="127"/>
      <c r="J162" s="317"/>
      <c r="K162" s="808"/>
    </row>
    <row r="163" spans="2:11" ht="15.75" customHeight="1">
      <c r="B163" s="126"/>
      <c r="C163" s="126"/>
      <c r="D163" s="126"/>
      <c r="E163" s="126"/>
      <c r="F163" s="126"/>
      <c r="G163" s="127"/>
      <c r="H163" s="127"/>
      <c r="I163" s="127"/>
      <c r="J163" s="317"/>
      <c r="K163" s="808"/>
    </row>
    <row r="164" spans="2:11" ht="15.75" customHeight="1">
      <c r="B164" s="126"/>
      <c r="C164" s="126"/>
      <c r="D164" s="126"/>
      <c r="E164" s="126"/>
      <c r="F164" s="126"/>
      <c r="G164" s="127"/>
      <c r="H164" s="127"/>
      <c r="I164" s="127"/>
      <c r="J164" s="317"/>
      <c r="K164" s="808"/>
    </row>
    <row r="165" spans="2:11" ht="15.75" customHeight="1">
      <c r="B165" s="126"/>
      <c r="C165" s="126"/>
      <c r="D165" s="126"/>
      <c r="E165" s="126"/>
      <c r="F165" s="126"/>
      <c r="G165" s="127"/>
      <c r="H165" s="127"/>
      <c r="I165" s="127"/>
      <c r="J165" s="317"/>
      <c r="K165" s="808"/>
    </row>
    <row r="166" spans="2:11" ht="15.75" customHeight="1">
      <c r="B166" s="126"/>
      <c r="C166" s="126"/>
      <c r="D166" s="126"/>
      <c r="E166" s="126"/>
      <c r="F166" s="126"/>
      <c r="G166" s="127"/>
      <c r="H166" s="127"/>
      <c r="I166" s="127"/>
      <c r="J166" s="317"/>
      <c r="K166" s="808"/>
    </row>
    <row r="167" spans="2:11" ht="15.75" customHeight="1">
      <c r="B167" s="126"/>
      <c r="C167" s="126"/>
      <c r="D167" s="126"/>
      <c r="E167" s="126"/>
      <c r="F167" s="126"/>
      <c r="G167" s="127"/>
      <c r="H167" s="127"/>
      <c r="I167" s="127"/>
      <c r="J167" s="317"/>
      <c r="K167" s="808"/>
    </row>
    <row r="168" spans="2:11" ht="15.75" customHeight="1">
      <c r="B168" s="126"/>
      <c r="C168" s="126"/>
      <c r="D168" s="126"/>
      <c r="E168" s="126"/>
      <c r="F168" s="126"/>
      <c r="G168" s="127"/>
      <c r="H168" s="127"/>
      <c r="I168" s="127"/>
      <c r="J168" s="317"/>
      <c r="K168" s="808"/>
    </row>
    <row r="169" spans="2:11" ht="15.75" customHeight="1">
      <c r="B169" s="126"/>
      <c r="C169" s="126"/>
      <c r="D169" s="126"/>
      <c r="E169" s="126"/>
      <c r="F169" s="126"/>
      <c r="G169" s="127"/>
      <c r="H169" s="127"/>
      <c r="I169" s="127"/>
      <c r="J169" s="317"/>
      <c r="K169" s="808"/>
    </row>
    <row r="170" spans="2:11" ht="15.75" customHeight="1">
      <c r="B170" s="126"/>
      <c r="C170" s="126"/>
      <c r="D170" s="126"/>
      <c r="E170" s="126"/>
      <c r="F170" s="126"/>
      <c r="G170" s="127"/>
      <c r="H170" s="127"/>
      <c r="I170" s="127"/>
      <c r="J170" s="317"/>
      <c r="K170" s="808"/>
    </row>
    <row r="171" spans="2:11" ht="15.75" customHeight="1">
      <c r="B171" s="126"/>
      <c r="C171" s="126"/>
      <c r="D171" s="126"/>
      <c r="E171" s="126"/>
      <c r="F171" s="126"/>
      <c r="G171" s="127"/>
      <c r="H171" s="127"/>
      <c r="I171" s="127"/>
      <c r="J171" s="317"/>
      <c r="K171" s="808"/>
    </row>
    <row r="172" spans="2:11" ht="15.75" customHeight="1">
      <c r="B172" s="126"/>
      <c r="C172" s="126"/>
      <c r="D172" s="126"/>
      <c r="E172" s="126"/>
      <c r="F172" s="126"/>
      <c r="G172" s="127"/>
      <c r="H172" s="127"/>
      <c r="I172" s="127"/>
      <c r="J172" s="317"/>
      <c r="K172" s="808"/>
    </row>
    <row r="173" spans="2:11" ht="15.75" customHeight="1">
      <c r="B173" s="126"/>
      <c r="C173" s="126"/>
      <c r="D173" s="126"/>
      <c r="E173" s="126"/>
      <c r="F173" s="126"/>
      <c r="G173" s="127"/>
      <c r="H173" s="127"/>
      <c r="I173" s="127"/>
      <c r="J173" s="317"/>
      <c r="K173" s="808"/>
    </row>
    <row r="174" spans="2:11" ht="15.75" customHeight="1">
      <c r="B174" s="126"/>
      <c r="C174" s="126"/>
      <c r="D174" s="126"/>
      <c r="E174" s="126"/>
      <c r="F174" s="126"/>
      <c r="G174" s="127"/>
      <c r="H174" s="127"/>
      <c r="I174" s="127"/>
      <c r="J174" s="317"/>
      <c r="K174" s="808"/>
    </row>
    <row r="175" spans="2:11" ht="15.75" customHeight="1">
      <c r="B175" s="126"/>
      <c r="C175" s="126"/>
      <c r="D175" s="126"/>
      <c r="E175" s="126"/>
      <c r="F175" s="126"/>
      <c r="G175" s="127"/>
      <c r="H175" s="127"/>
      <c r="I175" s="127"/>
      <c r="J175" s="317"/>
      <c r="K175" s="808"/>
    </row>
    <row r="176" spans="2:11" ht="15.75" customHeight="1">
      <c r="B176" s="126"/>
      <c r="C176" s="126"/>
      <c r="D176" s="126"/>
      <c r="E176" s="126"/>
      <c r="F176" s="126"/>
      <c r="G176" s="127"/>
      <c r="H176" s="127"/>
      <c r="I176" s="127"/>
      <c r="J176" s="317"/>
      <c r="K176" s="808"/>
    </row>
    <row r="177" spans="2:11" ht="15.75" customHeight="1">
      <c r="B177" s="126"/>
      <c r="C177" s="126"/>
      <c r="D177" s="126"/>
      <c r="E177" s="126"/>
      <c r="F177" s="126"/>
      <c r="G177" s="127"/>
      <c r="H177" s="127"/>
      <c r="I177" s="127"/>
      <c r="J177" s="317"/>
      <c r="K177" s="808"/>
    </row>
    <row r="178" spans="2:11" ht="15.75" customHeight="1">
      <c r="B178" s="126"/>
      <c r="C178" s="126"/>
      <c r="D178" s="126"/>
      <c r="E178" s="126"/>
      <c r="F178" s="126"/>
      <c r="G178" s="127"/>
      <c r="H178" s="127"/>
      <c r="I178" s="127"/>
      <c r="J178" s="317"/>
      <c r="K178" s="808"/>
    </row>
    <row r="179" spans="2:11" ht="15.75" customHeight="1">
      <c r="B179" s="126"/>
      <c r="C179" s="126"/>
      <c r="D179" s="126"/>
      <c r="E179" s="126"/>
      <c r="F179" s="126"/>
      <c r="G179" s="127"/>
      <c r="H179" s="127"/>
      <c r="I179" s="127"/>
      <c r="J179" s="317"/>
      <c r="K179" s="808"/>
    </row>
    <row r="180" spans="2:11" ht="15.75" customHeight="1">
      <c r="B180" s="126"/>
      <c r="C180" s="126"/>
      <c r="D180" s="126"/>
      <c r="E180" s="126"/>
      <c r="F180" s="126"/>
      <c r="G180" s="127"/>
      <c r="H180" s="127"/>
      <c r="I180" s="127"/>
      <c r="J180" s="317"/>
      <c r="K180" s="808"/>
    </row>
    <row r="181" spans="2:11" ht="15.75" customHeight="1">
      <c r="B181" s="126"/>
      <c r="C181" s="126"/>
      <c r="D181" s="126"/>
      <c r="E181" s="126"/>
      <c r="F181" s="126"/>
      <c r="G181" s="127"/>
      <c r="H181" s="127"/>
      <c r="I181" s="127"/>
      <c r="J181" s="317"/>
      <c r="K181" s="808"/>
    </row>
    <row r="182" spans="2:11" ht="15.75" customHeight="1">
      <c r="B182" s="126"/>
      <c r="C182" s="126"/>
      <c r="D182" s="126"/>
      <c r="E182" s="126"/>
      <c r="F182" s="126"/>
      <c r="G182" s="127"/>
      <c r="H182" s="127"/>
      <c r="I182" s="127"/>
      <c r="J182" s="317"/>
      <c r="K182" s="808"/>
    </row>
    <row r="183" spans="2:11" ht="15.75" customHeight="1">
      <c r="B183" s="126"/>
      <c r="C183" s="126"/>
      <c r="D183" s="126"/>
      <c r="E183" s="126"/>
      <c r="F183" s="126"/>
      <c r="G183" s="127"/>
      <c r="H183" s="127"/>
      <c r="I183" s="127"/>
      <c r="J183" s="317"/>
      <c r="K183" s="808"/>
    </row>
    <row r="184" spans="2:11" ht="15.75" customHeight="1">
      <c r="B184" s="126"/>
      <c r="C184" s="126"/>
      <c r="D184" s="126"/>
      <c r="E184" s="126"/>
      <c r="F184" s="126"/>
      <c r="G184" s="127"/>
      <c r="H184" s="127"/>
      <c r="I184" s="127"/>
      <c r="J184" s="317"/>
      <c r="K184" s="808"/>
    </row>
    <row r="185" spans="2:11" ht="15.75" customHeight="1">
      <c r="B185" s="126"/>
      <c r="C185" s="126"/>
      <c r="D185" s="126"/>
      <c r="E185" s="126"/>
      <c r="F185" s="126"/>
      <c r="G185" s="127"/>
      <c r="H185" s="127"/>
      <c r="I185" s="127"/>
      <c r="J185" s="317"/>
      <c r="K185" s="808"/>
    </row>
    <row r="186" spans="2:11" ht="15.75" customHeight="1">
      <c r="B186" s="126"/>
      <c r="C186" s="126"/>
      <c r="D186" s="126"/>
      <c r="E186" s="126"/>
      <c r="F186" s="126"/>
      <c r="G186" s="127"/>
      <c r="H186" s="127"/>
      <c r="I186" s="127"/>
      <c r="J186" s="317"/>
      <c r="K186" s="808"/>
    </row>
    <row r="187" spans="2:11" ht="15.75" customHeight="1">
      <c r="B187" s="126"/>
      <c r="C187" s="126"/>
      <c r="D187" s="126"/>
      <c r="E187" s="126"/>
      <c r="F187" s="126"/>
      <c r="G187" s="127"/>
      <c r="H187" s="127"/>
      <c r="I187" s="127"/>
      <c r="J187" s="317"/>
      <c r="K187" s="808"/>
    </row>
    <row r="188" spans="2:11" ht="15.75" customHeight="1">
      <c r="B188" s="126"/>
      <c r="C188" s="126"/>
      <c r="D188" s="126"/>
      <c r="E188" s="126"/>
      <c r="F188" s="126"/>
      <c r="G188" s="127"/>
      <c r="H188" s="127"/>
      <c r="I188" s="127"/>
      <c r="J188" s="317"/>
      <c r="K188" s="808"/>
    </row>
    <row r="189" spans="2:11" ht="15.75" customHeight="1">
      <c r="B189" s="126"/>
      <c r="C189" s="126"/>
      <c r="D189" s="126"/>
      <c r="E189" s="126"/>
      <c r="F189" s="126"/>
      <c r="G189" s="127"/>
      <c r="H189" s="127"/>
      <c r="I189" s="127"/>
      <c r="J189" s="317"/>
      <c r="K189" s="808"/>
    </row>
    <row r="190" spans="2:11" ht="15.75" customHeight="1">
      <c r="B190" s="126"/>
      <c r="C190" s="126"/>
      <c r="D190" s="126"/>
      <c r="E190" s="126"/>
      <c r="F190" s="126"/>
      <c r="G190" s="127"/>
      <c r="H190" s="127"/>
      <c r="I190" s="127"/>
      <c r="J190" s="317"/>
      <c r="K190" s="808"/>
    </row>
    <row r="191" spans="2:11" ht="15.75" customHeight="1">
      <c r="B191" s="126"/>
      <c r="C191" s="126"/>
      <c r="D191" s="126"/>
      <c r="E191" s="126"/>
      <c r="F191" s="126"/>
      <c r="G191" s="127"/>
      <c r="H191" s="127"/>
      <c r="I191" s="127"/>
      <c r="J191" s="317"/>
      <c r="K191" s="808"/>
    </row>
    <row r="192" spans="2:11" ht="15.75" customHeight="1">
      <c r="B192" s="126"/>
      <c r="C192" s="126"/>
      <c r="D192" s="126"/>
      <c r="E192" s="126"/>
      <c r="F192" s="126"/>
      <c r="G192" s="127"/>
      <c r="H192" s="127"/>
      <c r="I192" s="127"/>
      <c r="J192" s="317"/>
      <c r="K192" s="808"/>
    </row>
    <row r="193" spans="2:11" ht="15.75" customHeight="1">
      <c r="B193" s="126"/>
      <c r="C193" s="126"/>
      <c r="D193" s="126"/>
      <c r="E193" s="126"/>
      <c r="F193" s="126"/>
      <c r="G193" s="127"/>
      <c r="H193" s="127"/>
      <c r="I193" s="127"/>
      <c r="J193" s="317"/>
      <c r="K193" s="808"/>
    </row>
    <row r="194" spans="2:11" ht="15.75" customHeight="1">
      <c r="B194" s="126"/>
      <c r="C194" s="126"/>
      <c r="D194" s="126"/>
      <c r="E194" s="126"/>
      <c r="F194" s="126"/>
      <c r="G194" s="127"/>
      <c r="H194" s="127"/>
      <c r="I194" s="127"/>
      <c r="J194" s="317"/>
      <c r="K194" s="808"/>
    </row>
    <row r="195" spans="2:11" ht="15.75" customHeight="1">
      <c r="B195" s="126"/>
      <c r="C195" s="126"/>
      <c r="D195" s="126"/>
      <c r="E195" s="126"/>
      <c r="F195" s="126"/>
      <c r="G195" s="127"/>
      <c r="H195" s="127"/>
      <c r="I195" s="127"/>
      <c r="J195" s="317"/>
      <c r="K195" s="808"/>
    </row>
    <row r="196" spans="2:11" ht="15.75" customHeight="1">
      <c r="B196" s="126"/>
      <c r="C196" s="126"/>
      <c r="D196" s="126"/>
      <c r="E196" s="126"/>
      <c r="F196" s="126"/>
      <c r="G196" s="127"/>
      <c r="H196" s="127"/>
      <c r="I196" s="127"/>
      <c r="J196" s="317"/>
      <c r="K196" s="808"/>
    </row>
    <row r="197" spans="2:11" ht="15.75" customHeight="1">
      <c r="B197" s="126"/>
      <c r="C197" s="126"/>
      <c r="D197" s="126"/>
      <c r="E197" s="126"/>
      <c r="F197" s="126"/>
      <c r="G197" s="127"/>
      <c r="H197" s="127"/>
      <c r="I197" s="127"/>
      <c r="J197" s="317"/>
      <c r="K197" s="808"/>
    </row>
    <row r="198" spans="2:11" ht="15.75" customHeight="1">
      <c r="B198" s="126"/>
      <c r="C198" s="126"/>
      <c r="D198" s="126"/>
      <c r="E198" s="126"/>
      <c r="F198" s="126"/>
      <c r="G198" s="127"/>
      <c r="H198" s="127"/>
      <c r="I198" s="127"/>
      <c r="J198" s="317"/>
      <c r="K198" s="808"/>
    </row>
    <row r="199" spans="2:11" ht="15.75" customHeight="1">
      <c r="B199" s="126"/>
      <c r="C199" s="126"/>
      <c r="D199" s="126"/>
      <c r="E199" s="126"/>
      <c r="F199" s="126"/>
      <c r="G199" s="127"/>
      <c r="H199" s="127"/>
      <c r="I199" s="127"/>
      <c r="J199" s="317"/>
      <c r="K199" s="808"/>
    </row>
    <row r="200" spans="2:11" ht="15.75" customHeight="1">
      <c r="B200" s="126"/>
      <c r="C200" s="126"/>
      <c r="D200" s="126"/>
      <c r="E200" s="126"/>
      <c r="F200" s="126"/>
      <c r="G200" s="127"/>
      <c r="H200" s="127"/>
      <c r="I200" s="127"/>
      <c r="J200" s="317"/>
      <c r="K200" s="808"/>
    </row>
    <row r="201" spans="2:11" ht="15.75" customHeight="1">
      <c r="B201" s="126"/>
      <c r="C201" s="126"/>
      <c r="D201" s="126"/>
      <c r="E201" s="126"/>
      <c r="F201" s="126"/>
      <c r="G201" s="127"/>
      <c r="H201" s="127"/>
      <c r="I201" s="127"/>
      <c r="J201" s="317"/>
      <c r="K201" s="808"/>
    </row>
    <row r="202" spans="2:11" ht="15.75" customHeight="1">
      <c r="B202" s="126"/>
      <c r="C202" s="126"/>
      <c r="D202" s="126"/>
      <c r="E202" s="126"/>
      <c r="F202" s="126"/>
      <c r="G202" s="127"/>
      <c r="H202" s="127"/>
      <c r="I202" s="127"/>
      <c r="J202" s="317"/>
      <c r="K202" s="808"/>
    </row>
    <row r="203" spans="2:11" ht="15.75" customHeight="1">
      <c r="B203" s="126"/>
      <c r="C203" s="126"/>
      <c r="D203" s="126"/>
      <c r="E203" s="126"/>
      <c r="F203" s="126"/>
      <c r="G203" s="127"/>
      <c r="H203" s="127"/>
      <c r="I203" s="127"/>
      <c r="J203" s="317"/>
      <c r="K203" s="808"/>
    </row>
    <row r="204" spans="2:11" ht="15.75" customHeight="1">
      <c r="B204" s="126"/>
      <c r="C204" s="126"/>
      <c r="D204" s="126"/>
      <c r="E204" s="126"/>
      <c r="F204" s="126"/>
      <c r="G204" s="127"/>
      <c r="H204" s="127"/>
      <c r="I204" s="127"/>
      <c r="J204" s="317"/>
      <c r="K204" s="808"/>
    </row>
    <row r="205" spans="2:11" ht="15.75" customHeight="1">
      <c r="B205" s="126"/>
      <c r="C205" s="126"/>
      <c r="D205" s="126"/>
      <c r="E205" s="126"/>
      <c r="F205" s="126"/>
      <c r="G205" s="127"/>
      <c r="H205" s="127"/>
      <c r="I205" s="127"/>
      <c r="J205" s="317"/>
      <c r="K205" s="808"/>
    </row>
    <row r="206" spans="2:11" ht="15.75" customHeight="1">
      <c r="B206" s="126"/>
      <c r="C206" s="126"/>
      <c r="D206" s="126"/>
      <c r="E206" s="126"/>
      <c r="F206" s="126"/>
      <c r="G206" s="127"/>
      <c r="H206" s="127"/>
      <c r="I206" s="127"/>
      <c r="J206" s="317"/>
      <c r="K206" s="808"/>
    </row>
    <row r="207" spans="2:11" ht="15.75" customHeight="1">
      <c r="B207" s="126"/>
      <c r="C207" s="126"/>
      <c r="D207" s="126"/>
      <c r="E207" s="126"/>
      <c r="F207" s="126"/>
      <c r="G207" s="127"/>
      <c r="H207" s="127"/>
      <c r="I207" s="127"/>
      <c r="J207" s="317"/>
      <c r="K207" s="808"/>
    </row>
    <row r="208" spans="2:11" ht="15.75" customHeight="1">
      <c r="B208" s="126"/>
      <c r="C208" s="126"/>
      <c r="D208" s="126"/>
      <c r="E208" s="126"/>
      <c r="F208" s="126"/>
      <c r="G208" s="127"/>
      <c r="H208" s="127"/>
      <c r="I208" s="127"/>
      <c r="J208" s="317"/>
      <c r="K208" s="808"/>
    </row>
    <row r="209" spans="2:11" ht="15.75" customHeight="1">
      <c r="B209" s="126"/>
      <c r="C209" s="126"/>
      <c r="D209" s="126"/>
      <c r="E209" s="126"/>
      <c r="F209" s="126"/>
      <c r="G209" s="127"/>
      <c r="H209" s="127"/>
      <c r="I209" s="127"/>
      <c r="J209" s="317"/>
      <c r="K209" s="808"/>
    </row>
    <row r="210" spans="2:11" ht="15.75" customHeight="1">
      <c r="B210" s="126"/>
      <c r="C210" s="126"/>
      <c r="D210" s="126"/>
      <c r="E210" s="126"/>
      <c r="F210" s="126"/>
      <c r="G210" s="127"/>
      <c r="H210" s="127"/>
      <c r="I210" s="127"/>
      <c r="J210" s="317"/>
      <c r="K210" s="808"/>
    </row>
    <row r="211" spans="2:11" ht="15.75" customHeight="1">
      <c r="B211" s="126"/>
      <c r="C211" s="126"/>
      <c r="D211" s="126"/>
      <c r="E211" s="126"/>
      <c r="F211" s="126"/>
      <c r="G211" s="127"/>
      <c r="H211" s="127"/>
      <c r="I211" s="127"/>
      <c r="J211" s="317"/>
      <c r="K211" s="808"/>
    </row>
    <row r="212" spans="2:11" ht="15.75" customHeight="1">
      <c r="B212" s="126"/>
      <c r="C212" s="126"/>
      <c r="D212" s="126"/>
      <c r="E212" s="126"/>
      <c r="F212" s="126"/>
      <c r="G212" s="127"/>
      <c r="H212" s="127"/>
      <c r="I212" s="127"/>
      <c r="J212" s="317"/>
      <c r="K212" s="808"/>
    </row>
    <row r="213" spans="2:11" ht="15.75" customHeight="1">
      <c r="B213" s="126"/>
      <c r="C213" s="126"/>
      <c r="D213" s="126"/>
      <c r="E213" s="126"/>
      <c r="F213" s="126"/>
      <c r="G213" s="127"/>
      <c r="H213" s="127"/>
      <c r="I213" s="127"/>
      <c r="J213" s="317"/>
      <c r="K213" s="808"/>
    </row>
    <row r="214" spans="2:11" ht="15.75" customHeight="1">
      <c r="B214" s="126"/>
      <c r="C214" s="126"/>
      <c r="D214" s="126"/>
      <c r="E214" s="126"/>
      <c r="F214" s="126"/>
      <c r="G214" s="127"/>
      <c r="H214" s="127"/>
      <c r="I214" s="127"/>
      <c r="J214" s="317"/>
      <c r="K214" s="808"/>
    </row>
    <row r="215" spans="2:11" ht="15.75" customHeight="1">
      <c r="B215" s="126"/>
      <c r="C215" s="126"/>
      <c r="D215" s="126"/>
      <c r="E215" s="126"/>
      <c r="F215" s="126"/>
      <c r="G215" s="127"/>
      <c r="H215" s="127"/>
      <c r="I215" s="127"/>
      <c r="J215" s="317"/>
      <c r="K215" s="808"/>
    </row>
    <row r="216" spans="2:11" ht="15.75" customHeight="1">
      <c r="B216" s="126"/>
      <c r="C216" s="126"/>
      <c r="D216" s="126"/>
      <c r="E216" s="126"/>
      <c r="F216" s="126"/>
      <c r="G216" s="127"/>
      <c r="H216" s="127"/>
      <c r="I216" s="127"/>
      <c r="J216" s="317"/>
      <c r="K216" s="808"/>
    </row>
    <row r="217" spans="2:11" ht="15.75" customHeight="1">
      <c r="B217" s="126"/>
      <c r="C217" s="126"/>
      <c r="D217" s="126"/>
      <c r="E217" s="126"/>
      <c r="F217" s="126"/>
      <c r="G217" s="127"/>
      <c r="H217" s="127"/>
      <c r="I217" s="127"/>
      <c r="J217" s="317"/>
      <c r="K217" s="808"/>
    </row>
    <row r="218" spans="2:11" ht="15.75" customHeight="1">
      <c r="B218" s="126"/>
      <c r="C218" s="126"/>
      <c r="D218" s="126"/>
      <c r="E218" s="126"/>
      <c r="F218" s="126"/>
      <c r="G218" s="127"/>
      <c r="H218" s="127"/>
      <c r="I218" s="127"/>
      <c r="J218" s="317"/>
      <c r="K218" s="808"/>
    </row>
    <row r="219" spans="2:11" ht="15.75" customHeight="1">
      <c r="B219" s="126"/>
      <c r="C219" s="126"/>
      <c r="D219" s="126"/>
      <c r="E219" s="126"/>
      <c r="F219" s="126"/>
      <c r="G219" s="127"/>
      <c r="H219" s="127"/>
      <c r="I219" s="127"/>
      <c r="J219" s="317"/>
      <c r="K219" s="808"/>
    </row>
    <row r="220" spans="2:11" ht="15.75" customHeight="1">
      <c r="B220" s="126"/>
      <c r="C220" s="126"/>
      <c r="D220" s="126"/>
      <c r="E220" s="126"/>
      <c r="F220" s="126"/>
      <c r="G220" s="127"/>
      <c r="H220" s="127"/>
      <c r="I220" s="127"/>
      <c r="J220" s="317"/>
      <c r="K220" s="808"/>
    </row>
    <row r="221" spans="2:11" ht="15.75" customHeight="1">
      <c r="B221" s="126"/>
      <c r="C221" s="126"/>
      <c r="D221" s="126"/>
      <c r="E221" s="126"/>
      <c r="F221" s="126"/>
      <c r="G221" s="127"/>
      <c r="H221" s="127"/>
      <c r="I221" s="127"/>
      <c r="J221" s="317"/>
      <c r="K221" s="808"/>
    </row>
    <row r="222" spans="2:11" ht="15.75" customHeight="1">
      <c r="B222" s="126"/>
      <c r="C222" s="126"/>
      <c r="D222" s="126"/>
      <c r="E222" s="126"/>
      <c r="F222" s="126"/>
      <c r="G222" s="127"/>
      <c r="H222" s="127"/>
      <c r="I222" s="127"/>
      <c r="J222" s="317"/>
      <c r="K222" s="808"/>
    </row>
    <row r="223" spans="2:11" ht="15.75" customHeight="1">
      <c r="B223" s="126"/>
      <c r="C223" s="126"/>
      <c r="D223" s="126"/>
      <c r="E223" s="126"/>
      <c r="F223" s="126"/>
      <c r="G223" s="127"/>
      <c r="H223" s="127"/>
      <c r="I223" s="127"/>
      <c r="J223" s="317"/>
      <c r="K223" s="808"/>
    </row>
    <row r="224" spans="2:11" ht="15.75" customHeight="1">
      <c r="B224" s="126"/>
      <c r="C224" s="126"/>
      <c r="D224" s="126"/>
      <c r="E224" s="126"/>
      <c r="F224" s="126"/>
      <c r="G224" s="127"/>
      <c r="H224" s="127"/>
      <c r="I224" s="127"/>
      <c r="J224" s="317"/>
      <c r="K224" s="808"/>
    </row>
    <row r="225" spans="2:11" ht="15.75" customHeight="1">
      <c r="B225" s="126"/>
      <c r="C225" s="126"/>
      <c r="D225" s="126"/>
      <c r="E225" s="126"/>
      <c r="F225" s="126"/>
      <c r="G225" s="127"/>
      <c r="H225" s="127"/>
      <c r="I225" s="127"/>
      <c r="J225" s="317"/>
      <c r="K225" s="808"/>
    </row>
    <row r="226" spans="2:11" ht="15.75" customHeight="1">
      <c r="B226" s="126"/>
      <c r="C226" s="126"/>
      <c r="D226" s="126"/>
      <c r="E226" s="126"/>
      <c r="F226" s="126"/>
      <c r="G226" s="127"/>
      <c r="H226" s="127"/>
      <c r="I226" s="127"/>
      <c r="J226" s="317"/>
      <c r="K226" s="808"/>
    </row>
    <row r="227" spans="2:11" ht="15.75" customHeight="1">
      <c r="B227" s="126"/>
      <c r="C227" s="126"/>
      <c r="D227" s="126"/>
      <c r="E227" s="126"/>
      <c r="F227" s="126"/>
      <c r="G227" s="127"/>
      <c r="H227" s="127"/>
      <c r="I227" s="127"/>
      <c r="J227" s="317"/>
      <c r="K227" s="808"/>
    </row>
    <row r="228" spans="2:11" ht="15.75" customHeight="1">
      <c r="B228" s="126"/>
      <c r="C228" s="126"/>
      <c r="D228" s="126"/>
      <c r="E228" s="126"/>
      <c r="F228" s="126"/>
      <c r="G228" s="127"/>
      <c r="H228" s="127"/>
      <c r="I228" s="127"/>
      <c r="J228" s="317"/>
      <c r="K228" s="808"/>
    </row>
    <row r="229" spans="2:11" ht="15.75" customHeight="1">
      <c r="B229" s="126"/>
      <c r="C229" s="126"/>
      <c r="D229" s="126"/>
      <c r="E229" s="126"/>
      <c r="F229" s="126"/>
      <c r="G229" s="127"/>
      <c r="H229" s="127"/>
      <c r="I229" s="127"/>
      <c r="J229" s="317"/>
      <c r="K229" s="808"/>
    </row>
    <row r="230" spans="2:11" ht="15.75" customHeight="1">
      <c r="B230" s="126"/>
      <c r="C230" s="126"/>
      <c r="D230" s="126"/>
      <c r="E230" s="126"/>
      <c r="F230" s="126"/>
      <c r="G230" s="127"/>
      <c r="H230" s="127"/>
      <c r="I230" s="127"/>
      <c r="J230" s="317"/>
      <c r="K230" s="808"/>
    </row>
    <row r="231" spans="2:11" ht="15.75" customHeight="1">
      <c r="B231" s="126"/>
      <c r="C231" s="126"/>
      <c r="D231" s="126"/>
      <c r="E231" s="126"/>
      <c r="F231" s="126"/>
      <c r="G231" s="127"/>
      <c r="H231" s="127"/>
      <c r="I231" s="127"/>
      <c r="J231" s="317"/>
      <c r="K231" s="808"/>
    </row>
    <row r="232" spans="2:11" ht="15.75" customHeight="1">
      <c r="B232" s="126"/>
      <c r="C232" s="126"/>
      <c r="D232" s="126"/>
      <c r="E232" s="126"/>
      <c r="F232" s="126"/>
      <c r="G232" s="127"/>
      <c r="H232" s="127"/>
      <c r="I232" s="127"/>
      <c r="J232" s="317"/>
      <c r="K232" s="808"/>
    </row>
    <row r="233" spans="2:11" ht="15.75" customHeight="1">
      <c r="B233" s="126"/>
      <c r="C233" s="126"/>
      <c r="D233" s="126"/>
      <c r="E233" s="126"/>
      <c r="F233" s="126"/>
      <c r="G233" s="127"/>
      <c r="H233" s="127"/>
      <c r="I233" s="127"/>
      <c r="J233" s="317"/>
      <c r="K233" s="808"/>
    </row>
    <row r="234" spans="2:11" ht="15.75" customHeight="1">
      <c r="B234" s="126"/>
      <c r="C234" s="126"/>
      <c r="D234" s="126"/>
      <c r="E234" s="126"/>
      <c r="F234" s="126"/>
      <c r="G234" s="127"/>
      <c r="H234" s="127"/>
      <c r="I234" s="127"/>
      <c r="J234" s="317"/>
      <c r="K234" s="808"/>
    </row>
    <row r="235" spans="2:11" ht="15.75" customHeight="1">
      <c r="B235" s="126"/>
      <c r="C235" s="126"/>
      <c r="D235" s="126"/>
      <c r="E235" s="126"/>
      <c r="F235" s="126"/>
      <c r="G235" s="127"/>
      <c r="H235" s="127"/>
      <c r="I235" s="127"/>
      <c r="J235" s="317"/>
      <c r="K235" s="808"/>
    </row>
    <row r="236" spans="2:11" ht="15.75" customHeight="1"/>
    <row r="237" spans="2:11" ht="15.75" customHeight="1"/>
    <row r="238" spans="2:11" ht="15.75" customHeight="1"/>
    <row r="239" spans="2:11" ht="15.75" customHeight="1"/>
    <row r="240" spans="2: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99"/>
  <sheetViews>
    <sheetView showGridLines="0" workbookViewId="0">
      <selection activeCell="A7" sqref="A7:K9"/>
    </sheetView>
  </sheetViews>
  <sheetFormatPr baseColWidth="10" defaultColWidth="12.625" defaultRowHeight="15" customHeight="1"/>
  <cols>
    <col min="1" max="1" width="67.25" customWidth="1"/>
    <col min="2" max="2" width="20.625" style="600" bestFit="1" customWidth="1"/>
    <col min="3" max="3" width="12.625" style="600" customWidth="1"/>
    <col min="4" max="4" width="18.625" style="600" bestFit="1" customWidth="1"/>
    <col min="5" max="6" width="12.625" style="600" customWidth="1"/>
    <col min="7" max="7" width="9" style="600" bestFit="1" customWidth="1"/>
    <col min="8" max="9" width="12.75" style="600" bestFit="1" customWidth="1"/>
    <col min="10" max="10" width="38.625" style="600" bestFit="1" customWidth="1"/>
    <col min="11" max="11" width="14.75" style="717" bestFit="1" customWidth="1"/>
    <col min="13" max="13" width="13.25" bestFit="1" customWidth="1"/>
  </cols>
  <sheetData>
    <row r="1" spans="1:13">
      <c r="A1" s="46"/>
      <c r="B1" s="154"/>
      <c r="C1" s="154"/>
      <c r="D1" s="154"/>
      <c r="E1" s="154"/>
      <c r="F1" s="154"/>
      <c r="G1" s="154"/>
      <c r="H1" s="154"/>
      <c r="I1" s="154"/>
      <c r="J1" s="154"/>
      <c r="K1" s="726"/>
      <c r="L1" s="46"/>
      <c r="M1" s="46"/>
    </row>
    <row r="2" spans="1:13">
      <c r="A2" s="133" t="s">
        <v>100</v>
      </c>
      <c r="B2" s="154"/>
      <c r="C2" s="154"/>
      <c r="D2" s="154"/>
      <c r="E2" s="154"/>
      <c r="F2" s="154"/>
      <c r="G2" s="154"/>
      <c r="H2" s="154"/>
      <c r="I2" s="154"/>
      <c r="J2" s="154"/>
      <c r="K2" s="709" t="s">
        <v>101</v>
      </c>
      <c r="L2" s="46"/>
      <c r="M2" s="46"/>
    </row>
    <row r="3" spans="1:13">
      <c r="A3" s="57" t="s">
        <v>173</v>
      </c>
      <c r="B3" s="154"/>
      <c r="C3" s="154"/>
      <c r="D3" s="154"/>
      <c r="E3" s="154"/>
      <c r="F3" s="154"/>
      <c r="G3" s="154"/>
      <c r="H3" s="154"/>
      <c r="I3" s="154"/>
      <c r="J3" s="154"/>
      <c r="K3" s="726"/>
      <c r="L3" s="46"/>
      <c r="M3" s="46"/>
    </row>
    <row r="4" spans="1:13">
      <c r="A4" s="444" t="s">
        <v>2518</v>
      </c>
      <c r="B4" s="154"/>
      <c r="C4" s="154"/>
      <c r="D4" s="154"/>
      <c r="E4" s="154"/>
      <c r="F4" s="154"/>
      <c r="G4" s="154"/>
      <c r="H4" s="154"/>
      <c r="I4" s="154"/>
      <c r="J4" s="154"/>
      <c r="K4" s="726"/>
      <c r="L4" s="46"/>
      <c r="M4" s="46"/>
    </row>
    <row r="5" spans="1:13">
      <c r="A5" s="319"/>
      <c r="B5" s="154"/>
      <c r="C5" s="154"/>
      <c r="D5" s="154"/>
      <c r="E5" s="154"/>
      <c r="F5" s="154"/>
      <c r="G5" s="154"/>
      <c r="H5" s="154"/>
      <c r="I5" s="154"/>
      <c r="J5" s="154"/>
      <c r="K5" s="726"/>
      <c r="L5" s="46"/>
      <c r="M5" s="46"/>
    </row>
    <row r="6" spans="1:13">
      <c r="A6" s="272" t="s">
        <v>102</v>
      </c>
      <c r="B6" s="642" t="s">
        <v>103</v>
      </c>
      <c r="C6" s="642" t="s">
        <v>104</v>
      </c>
      <c r="D6" s="642"/>
      <c r="E6" s="913" t="s">
        <v>105</v>
      </c>
      <c r="F6" s="913"/>
      <c r="G6" s="642" t="s">
        <v>106</v>
      </c>
      <c r="H6" s="1017" t="s">
        <v>107</v>
      </c>
      <c r="I6" s="1047"/>
      <c r="J6" s="642" t="s">
        <v>108</v>
      </c>
      <c r="K6" s="728" t="s">
        <v>109</v>
      </c>
      <c r="L6" s="46"/>
      <c r="M6" s="46"/>
    </row>
    <row r="7" spans="1:13" ht="14.45" customHeight="1">
      <c r="A7" s="907" t="s">
        <v>110</v>
      </c>
      <c r="B7" s="918" t="s">
        <v>111</v>
      </c>
      <c r="C7" s="918" t="s">
        <v>112</v>
      </c>
      <c r="D7" s="918" t="s">
        <v>113</v>
      </c>
      <c r="E7" s="920" t="s">
        <v>114</v>
      </c>
      <c r="F7" s="921"/>
      <c r="G7" s="929" t="s">
        <v>115</v>
      </c>
      <c r="H7" s="928" t="s">
        <v>116</v>
      </c>
      <c r="I7" s="921"/>
      <c r="J7" s="918" t="s">
        <v>117</v>
      </c>
      <c r="K7" s="1046" t="s">
        <v>2243</v>
      </c>
      <c r="L7" s="46"/>
      <c r="M7" s="46"/>
    </row>
    <row r="8" spans="1:13">
      <c r="A8" s="908"/>
      <c r="B8" s="919"/>
      <c r="C8" s="919"/>
      <c r="D8" s="919"/>
      <c r="E8" s="63" t="s">
        <v>119</v>
      </c>
      <c r="F8" s="63" t="s">
        <v>120</v>
      </c>
      <c r="G8" s="919"/>
      <c r="H8" s="120" t="s">
        <v>119</v>
      </c>
      <c r="I8" s="120" t="s">
        <v>120</v>
      </c>
      <c r="J8" s="919"/>
      <c r="K8" s="1037"/>
      <c r="L8" s="46"/>
      <c r="M8" s="46"/>
    </row>
    <row r="9" spans="1:13">
      <c r="A9" s="67" t="s">
        <v>122</v>
      </c>
      <c r="B9" s="160"/>
      <c r="C9" s="160"/>
      <c r="D9" s="160"/>
      <c r="E9" s="160"/>
      <c r="F9" s="160"/>
      <c r="G9" s="405"/>
      <c r="H9" s="405"/>
      <c r="I9" s="405"/>
      <c r="J9" s="386"/>
      <c r="K9" s="707">
        <f>SUM(K10:K15)</f>
        <v>135682622</v>
      </c>
      <c r="L9" s="46"/>
      <c r="M9" s="46"/>
    </row>
    <row r="10" spans="1:13">
      <c r="A10" s="809" t="s">
        <v>2244</v>
      </c>
      <c r="B10" s="739" t="s">
        <v>2245</v>
      </c>
      <c r="C10" s="739" t="s">
        <v>2246</v>
      </c>
      <c r="D10" s="737"/>
      <c r="E10" s="814" t="s">
        <v>2247</v>
      </c>
      <c r="F10" s="814" t="s">
        <v>2248</v>
      </c>
      <c r="G10" s="737"/>
      <c r="H10" s="737"/>
      <c r="I10" s="737"/>
      <c r="J10" s="739" t="s">
        <v>2249</v>
      </c>
      <c r="K10" s="810">
        <f>36300607.48+15557403.21</f>
        <v>51858010.689999998</v>
      </c>
      <c r="L10" s="46"/>
      <c r="M10" s="46"/>
    </row>
    <row r="11" spans="1:13">
      <c r="A11" s="809" t="s">
        <v>317</v>
      </c>
      <c r="B11" s="739" t="s">
        <v>2250</v>
      </c>
      <c r="C11" s="739" t="s">
        <v>178</v>
      </c>
      <c r="D11" s="737"/>
      <c r="E11" s="814">
        <v>5.0000000000000001E-3</v>
      </c>
      <c r="F11" s="814">
        <v>0.06</v>
      </c>
      <c r="G11" s="737"/>
      <c r="H11" s="737"/>
      <c r="I11" s="737"/>
      <c r="J11" s="739" t="s">
        <v>2251</v>
      </c>
      <c r="K11" s="810">
        <f>24787122.03+200000</f>
        <v>24987122.030000001</v>
      </c>
      <c r="L11" s="46"/>
      <c r="M11" s="46"/>
    </row>
    <row r="12" spans="1:13">
      <c r="A12" s="809" t="s">
        <v>2252</v>
      </c>
      <c r="B12" s="739" t="s">
        <v>2253</v>
      </c>
      <c r="C12" s="739" t="s">
        <v>759</v>
      </c>
      <c r="D12" s="814">
        <v>8.6956000000000006E-2</v>
      </c>
      <c r="E12" s="737"/>
      <c r="F12" s="737"/>
      <c r="G12" s="737"/>
      <c r="H12" s="737"/>
      <c r="I12" s="737"/>
      <c r="J12" s="739" t="s">
        <v>2254</v>
      </c>
      <c r="K12" s="810">
        <f>2600000+21600000</f>
        <v>24200000</v>
      </c>
      <c r="L12" s="46"/>
      <c r="M12" s="46"/>
    </row>
    <row r="13" spans="1:13">
      <c r="A13" s="809" t="s">
        <v>2255</v>
      </c>
      <c r="B13" s="739" t="s">
        <v>2256</v>
      </c>
      <c r="C13" s="739" t="s">
        <v>2246</v>
      </c>
      <c r="D13" s="737"/>
      <c r="E13" s="737"/>
      <c r="F13" s="737"/>
      <c r="G13" s="737"/>
      <c r="H13" s="815">
        <v>115</v>
      </c>
      <c r="I13" s="815">
        <v>755</v>
      </c>
      <c r="J13" s="739" t="s">
        <v>2257</v>
      </c>
      <c r="K13" s="810">
        <f>14292242.5+6125246.78</f>
        <v>20417489.280000001</v>
      </c>
      <c r="L13" s="46"/>
      <c r="M13" s="46"/>
    </row>
    <row r="14" spans="1:13">
      <c r="A14" s="809" t="s">
        <v>2258</v>
      </c>
      <c r="B14" s="739" t="s">
        <v>2259</v>
      </c>
      <c r="C14" s="739" t="s">
        <v>2260</v>
      </c>
      <c r="D14" s="737"/>
      <c r="E14" s="737"/>
      <c r="F14" s="737"/>
      <c r="G14" s="737"/>
      <c r="H14" s="737"/>
      <c r="I14" s="737"/>
      <c r="J14" s="739" t="s">
        <v>2261</v>
      </c>
      <c r="K14" s="810">
        <f>1600000+600000+9500000+2500000</f>
        <v>14200000</v>
      </c>
      <c r="L14" s="46"/>
      <c r="M14" s="46"/>
    </row>
    <row r="15" spans="1:13" ht="15.75" customHeight="1">
      <c r="A15" s="809" t="s">
        <v>279</v>
      </c>
      <c r="B15" s="739" t="s">
        <v>463</v>
      </c>
      <c r="C15" s="739" t="s">
        <v>178</v>
      </c>
      <c r="D15" s="737"/>
      <c r="E15" s="737"/>
      <c r="F15" s="737"/>
      <c r="G15" s="737"/>
      <c r="H15" s="815">
        <v>113.34</v>
      </c>
      <c r="I15" s="815">
        <v>509.18</v>
      </c>
      <c r="J15" s="739" t="s">
        <v>2262</v>
      </c>
      <c r="K15" s="810">
        <v>20000</v>
      </c>
      <c r="L15" s="46"/>
      <c r="M15" s="46"/>
    </row>
    <row r="16" spans="1:13" s="599" customFormat="1" ht="15.75" customHeight="1">
      <c r="A16" s="809"/>
      <c r="B16" s="739"/>
      <c r="C16" s="739"/>
      <c r="D16" s="737"/>
      <c r="E16" s="737"/>
      <c r="F16" s="737"/>
      <c r="G16" s="737"/>
      <c r="H16" s="815"/>
      <c r="I16" s="815"/>
      <c r="J16" s="739"/>
      <c r="K16" s="810"/>
      <c r="L16" s="297"/>
      <c r="M16" s="297"/>
    </row>
    <row r="17" spans="1:13" ht="15.75" customHeight="1">
      <c r="A17" s="347" t="s">
        <v>129</v>
      </c>
      <c r="B17" s="446"/>
      <c r="C17" s="446"/>
      <c r="D17" s="446"/>
      <c r="E17" s="446"/>
      <c r="F17" s="446"/>
      <c r="G17" s="820"/>
      <c r="H17" s="820"/>
      <c r="I17" s="820"/>
      <c r="J17" s="821"/>
      <c r="K17" s="822">
        <f>+K18</f>
        <v>14730000</v>
      </c>
      <c r="L17" s="46"/>
      <c r="M17" s="46"/>
    </row>
    <row r="18" spans="1:13" ht="15.75" customHeight="1">
      <c r="A18" s="809" t="s">
        <v>2263</v>
      </c>
      <c r="B18" s="739" t="s">
        <v>2264</v>
      </c>
      <c r="C18" s="739" t="s">
        <v>2260</v>
      </c>
      <c r="D18" s="737"/>
      <c r="E18" s="737"/>
      <c r="F18" s="737"/>
      <c r="G18" s="737"/>
      <c r="H18" s="737"/>
      <c r="I18" s="737"/>
      <c r="J18" s="739" t="s">
        <v>2265</v>
      </c>
      <c r="K18" s="810">
        <v>14730000</v>
      </c>
      <c r="L18" s="207"/>
      <c r="M18" s="207"/>
    </row>
    <row r="19" spans="1:13" s="599" customFormat="1" ht="15.75" customHeight="1">
      <c r="A19" s="809"/>
      <c r="B19" s="739"/>
      <c r="C19" s="739"/>
      <c r="D19" s="737"/>
      <c r="E19" s="737"/>
      <c r="F19" s="737"/>
      <c r="G19" s="737"/>
      <c r="H19" s="737"/>
      <c r="I19" s="737"/>
      <c r="J19" s="739"/>
      <c r="K19" s="810"/>
      <c r="L19" s="819"/>
      <c r="M19" s="819"/>
    </row>
    <row r="20" spans="1:13" ht="15.75" customHeight="1">
      <c r="A20" s="347" t="s">
        <v>331</v>
      </c>
      <c r="B20" s="446"/>
      <c r="C20" s="446"/>
      <c r="D20" s="446"/>
      <c r="E20" s="446"/>
      <c r="F20" s="446"/>
      <c r="G20" s="820"/>
      <c r="H20" s="820"/>
      <c r="I20" s="820"/>
      <c r="J20" s="821"/>
      <c r="K20" s="822">
        <f>SUM(K21:K28)</f>
        <v>5425000</v>
      </c>
      <c r="L20" s="46"/>
      <c r="M20" s="46"/>
    </row>
    <row r="21" spans="1:13" ht="15.75" customHeight="1">
      <c r="A21" s="809" t="s">
        <v>300</v>
      </c>
      <c r="B21" s="739" t="s">
        <v>463</v>
      </c>
      <c r="C21" s="739" t="s">
        <v>2260</v>
      </c>
      <c r="D21" s="737"/>
      <c r="E21" s="737"/>
      <c r="F21" s="737"/>
      <c r="G21" s="737"/>
      <c r="H21" s="815">
        <v>65</v>
      </c>
      <c r="I21" s="815">
        <v>860</v>
      </c>
      <c r="J21" s="739" t="s">
        <v>2266</v>
      </c>
      <c r="K21" s="810">
        <v>2600000</v>
      </c>
      <c r="L21" s="46"/>
      <c r="M21" s="46"/>
    </row>
    <row r="22" spans="1:13" ht="15.75" customHeight="1">
      <c r="A22" s="809" t="s">
        <v>278</v>
      </c>
      <c r="B22" s="739" t="s">
        <v>463</v>
      </c>
      <c r="C22" s="739" t="s">
        <v>334</v>
      </c>
      <c r="D22" s="737"/>
      <c r="E22" s="737"/>
      <c r="F22" s="737"/>
      <c r="G22" s="737"/>
      <c r="H22" s="815">
        <v>2575</v>
      </c>
      <c r="I22" s="815">
        <v>11375</v>
      </c>
      <c r="J22" s="739" t="s">
        <v>2267</v>
      </c>
      <c r="K22" s="810">
        <v>1500000</v>
      </c>
      <c r="L22" s="46"/>
      <c r="M22" s="46"/>
    </row>
    <row r="23" spans="1:13" ht="15.75" customHeight="1">
      <c r="A23" s="809" t="s">
        <v>1756</v>
      </c>
      <c r="B23" s="739" t="s">
        <v>463</v>
      </c>
      <c r="C23" s="739" t="s">
        <v>2260</v>
      </c>
      <c r="D23" s="737"/>
      <c r="E23" s="737"/>
      <c r="F23" s="737"/>
      <c r="G23" s="737"/>
      <c r="H23" s="737"/>
      <c r="I23" s="737"/>
      <c r="J23" s="739" t="s">
        <v>2268</v>
      </c>
      <c r="K23" s="810">
        <f>10000+50000+25000+240000+20000+250000</f>
        <v>595000</v>
      </c>
      <c r="L23" s="46"/>
      <c r="M23" s="46"/>
    </row>
    <row r="24" spans="1:13" ht="15.75" customHeight="1">
      <c r="A24" s="809" t="s">
        <v>1753</v>
      </c>
      <c r="B24" s="739" t="s">
        <v>2269</v>
      </c>
      <c r="C24" s="739" t="s">
        <v>2260</v>
      </c>
      <c r="D24" s="737"/>
      <c r="E24" s="814">
        <v>3.0000000000000005E-3</v>
      </c>
      <c r="F24" s="814">
        <v>1.3000000000000001E-2</v>
      </c>
      <c r="G24" s="737"/>
      <c r="H24" s="737"/>
      <c r="I24" s="737"/>
      <c r="J24" s="739" t="s">
        <v>2270</v>
      </c>
      <c r="K24" s="810">
        <v>550000</v>
      </c>
      <c r="L24" s="46"/>
      <c r="M24" s="46"/>
    </row>
    <row r="25" spans="1:13" ht="15.75" customHeight="1">
      <c r="A25" s="809" t="s">
        <v>1001</v>
      </c>
      <c r="B25" s="739" t="s">
        <v>463</v>
      </c>
      <c r="C25" s="739" t="s">
        <v>334</v>
      </c>
      <c r="D25" s="737"/>
      <c r="E25" s="737"/>
      <c r="F25" s="737"/>
      <c r="G25" s="815">
        <v>700</v>
      </c>
      <c r="H25" s="737"/>
      <c r="I25" s="737"/>
      <c r="J25" s="739" t="s">
        <v>2271</v>
      </c>
      <c r="K25" s="810">
        <v>90000</v>
      </c>
      <c r="L25" s="46"/>
      <c r="M25" s="46"/>
    </row>
    <row r="26" spans="1:13" ht="15.75" customHeight="1">
      <c r="A26" s="809" t="s">
        <v>298</v>
      </c>
      <c r="B26" s="739" t="s">
        <v>463</v>
      </c>
      <c r="C26" s="739" t="s">
        <v>2260</v>
      </c>
      <c r="D26" s="737"/>
      <c r="E26" s="737"/>
      <c r="F26" s="737"/>
      <c r="G26" s="737"/>
      <c r="H26" s="815">
        <v>34.880000000000003</v>
      </c>
      <c r="I26" s="815">
        <v>880.6</v>
      </c>
      <c r="J26" s="739" t="s">
        <v>2272</v>
      </c>
      <c r="K26" s="810">
        <v>70000</v>
      </c>
      <c r="L26" s="46"/>
      <c r="M26" s="46"/>
    </row>
    <row r="27" spans="1:13" ht="15.75" customHeight="1">
      <c r="A27" s="809" t="s">
        <v>1033</v>
      </c>
      <c r="B27" s="739" t="s">
        <v>463</v>
      </c>
      <c r="C27" s="739" t="s">
        <v>2273</v>
      </c>
      <c r="D27" s="737"/>
      <c r="E27" s="737"/>
      <c r="F27" s="737"/>
      <c r="G27" s="815">
        <v>1704.45</v>
      </c>
      <c r="H27" s="737"/>
      <c r="I27" s="737"/>
      <c r="J27" s="739" t="s">
        <v>2274</v>
      </c>
      <c r="K27" s="810">
        <v>10000</v>
      </c>
      <c r="L27" s="46"/>
      <c r="M27" s="46"/>
    </row>
    <row r="28" spans="1:13" ht="15.75" customHeight="1">
      <c r="A28" s="809" t="s">
        <v>2275</v>
      </c>
      <c r="B28" s="739" t="s">
        <v>463</v>
      </c>
      <c r="C28" s="739" t="s">
        <v>2260</v>
      </c>
      <c r="D28" s="737"/>
      <c r="E28" s="737"/>
      <c r="F28" s="737"/>
      <c r="G28" s="815"/>
      <c r="H28" s="737"/>
      <c r="I28" s="737"/>
      <c r="J28" s="739" t="s">
        <v>2276</v>
      </c>
      <c r="K28" s="810">
        <v>10000</v>
      </c>
      <c r="L28" s="46"/>
      <c r="M28" s="46"/>
    </row>
    <row r="29" spans="1:13" s="599" customFormat="1" ht="15.75" customHeight="1">
      <c r="A29" s="809"/>
      <c r="B29" s="739"/>
      <c r="C29" s="739"/>
      <c r="D29" s="737"/>
      <c r="E29" s="737"/>
      <c r="F29" s="737"/>
      <c r="G29" s="815"/>
      <c r="H29" s="737"/>
      <c r="I29" s="737"/>
      <c r="J29" s="739"/>
      <c r="K29" s="810"/>
      <c r="L29" s="297"/>
      <c r="M29" s="297"/>
    </row>
    <row r="30" spans="1:13" ht="15.75" customHeight="1">
      <c r="A30" s="347" t="s">
        <v>346</v>
      </c>
      <c r="B30" s="446"/>
      <c r="C30" s="446"/>
      <c r="D30" s="446"/>
      <c r="E30" s="446"/>
      <c r="F30" s="446"/>
      <c r="G30" s="820"/>
      <c r="H30" s="820"/>
      <c r="I30" s="820"/>
      <c r="J30" s="821"/>
      <c r="K30" s="822">
        <f>SUM(K31:K33)</f>
        <v>3140000</v>
      </c>
      <c r="L30" s="46"/>
      <c r="M30" s="46"/>
    </row>
    <row r="31" spans="1:13" ht="15.75" customHeight="1">
      <c r="A31" s="809" t="s">
        <v>2277</v>
      </c>
      <c r="B31" s="739" t="s">
        <v>2278</v>
      </c>
      <c r="C31" s="739" t="s">
        <v>759</v>
      </c>
      <c r="D31" s="816" t="s">
        <v>2279</v>
      </c>
      <c r="E31" s="737"/>
      <c r="F31" s="737"/>
      <c r="G31" s="737"/>
      <c r="H31" s="737"/>
      <c r="I31" s="737"/>
      <c r="J31" s="816" t="s">
        <v>2280</v>
      </c>
      <c r="K31" s="810">
        <v>1500000</v>
      </c>
      <c r="L31" s="46"/>
      <c r="M31" s="46"/>
    </row>
    <row r="32" spans="1:13" ht="15.75" customHeight="1">
      <c r="A32" s="809" t="s">
        <v>169</v>
      </c>
      <c r="B32" s="739" t="s">
        <v>2278</v>
      </c>
      <c r="C32" s="739" t="s">
        <v>2260</v>
      </c>
      <c r="D32" s="737"/>
      <c r="E32" s="814">
        <v>0.02</v>
      </c>
      <c r="F32" s="814">
        <v>0.25</v>
      </c>
      <c r="G32" s="737"/>
      <c r="H32" s="737"/>
      <c r="I32" s="737"/>
      <c r="J32" s="739" t="s">
        <v>2281</v>
      </c>
      <c r="K32" s="810">
        <v>850000</v>
      </c>
      <c r="L32" s="46"/>
      <c r="M32" s="46"/>
    </row>
    <row r="33" spans="1:13" ht="15.75" customHeight="1">
      <c r="A33" s="809" t="s">
        <v>1434</v>
      </c>
      <c r="B33" s="739" t="s">
        <v>2282</v>
      </c>
      <c r="C33" s="739" t="s">
        <v>2260</v>
      </c>
      <c r="D33" s="737"/>
      <c r="E33" s="814"/>
      <c r="F33" s="814"/>
      <c r="G33" s="737"/>
      <c r="H33" s="737" t="s">
        <v>2283</v>
      </c>
      <c r="I33" s="737" t="s">
        <v>2284</v>
      </c>
      <c r="J33" s="739" t="s">
        <v>2285</v>
      </c>
      <c r="K33" s="810">
        <f>700000+90000</f>
        <v>790000</v>
      </c>
      <c r="L33" s="46"/>
      <c r="M33" s="46"/>
    </row>
    <row r="34" spans="1:13" s="599" customFormat="1" ht="15.75" customHeight="1">
      <c r="A34" s="809"/>
      <c r="B34" s="739"/>
      <c r="C34" s="739"/>
      <c r="D34" s="737"/>
      <c r="E34" s="814"/>
      <c r="F34" s="814"/>
      <c r="G34" s="737"/>
      <c r="H34" s="737"/>
      <c r="I34" s="737"/>
      <c r="J34" s="739"/>
      <c r="K34" s="810"/>
      <c r="L34" s="297"/>
      <c r="M34" s="297"/>
    </row>
    <row r="35" spans="1:13" ht="15.75" customHeight="1">
      <c r="A35" s="347" t="s">
        <v>351</v>
      </c>
      <c r="B35" s="446"/>
      <c r="C35" s="446"/>
      <c r="D35" s="446"/>
      <c r="E35" s="446"/>
      <c r="F35" s="446"/>
      <c r="G35" s="820"/>
      <c r="H35" s="820"/>
      <c r="I35" s="820"/>
      <c r="J35" s="821"/>
      <c r="K35" s="822">
        <f>SUM(K36:K38)</f>
        <v>515000</v>
      </c>
      <c r="L35" s="46"/>
      <c r="M35" s="46"/>
    </row>
    <row r="36" spans="1:13" ht="15.75" customHeight="1">
      <c r="A36" s="809" t="s">
        <v>2286</v>
      </c>
      <c r="B36" s="739" t="s">
        <v>2287</v>
      </c>
      <c r="C36" s="739" t="s">
        <v>759</v>
      </c>
      <c r="D36" s="737"/>
      <c r="E36" s="737"/>
      <c r="F36" s="737"/>
      <c r="G36" s="737"/>
      <c r="H36" s="737"/>
      <c r="I36" s="737"/>
      <c r="J36" s="739" t="s">
        <v>2288</v>
      </c>
      <c r="K36" s="810">
        <v>300000</v>
      </c>
      <c r="L36" s="46"/>
      <c r="M36" s="46"/>
    </row>
    <row r="37" spans="1:13" ht="15.75" customHeight="1">
      <c r="A37" s="809" t="s">
        <v>2289</v>
      </c>
      <c r="B37" s="739" t="s">
        <v>463</v>
      </c>
      <c r="C37" s="739" t="s">
        <v>759</v>
      </c>
      <c r="D37" s="737"/>
      <c r="E37" s="737"/>
      <c r="F37" s="737"/>
      <c r="G37" s="815">
        <v>40000</v>
      </c>
      <c r="H37" s="737"/>
      <c r="I37" s="737"/>
      <c r="J37" s="739" t="s">
        <v>2290</v>
      </c>
      <c r="K37" s="810">
        <v>140000</v>
      </c>
      <c r="L37" s="46"/>
      <c r="M37" s="46"/>
    </row>
    <row r="38" spans="1:13" ht="15.75" customHeight="1">
      <c r="A38" s="809" t="s">
        <v>2291</v>
      </c>
      <c r="B38" s="739" t="s">
        <v>2292</v>
      </c>
      <c r="C38" s="739" t="s">
        <v>759</v>
      </c>
      <c r="D38" s="737"/>
      <c r="E38" s="737"/>
      <c r="F38" s="737"/>
      <c r="G38" s="737"/>
      <c r="H38" s="737"/>
      <c r="I38" s="737"/>
      <c r="J38" s="739" t="s">
        <v>2293</v>
      </c>
      <c r="K38" s="810">
        <v>75000</v>
      </c>
      <c r="L38" s="46"/>
      <c r="M38" s="46"/>
    </row>
    <row r="39" spans="1:13" s="599" customFormat="1" ht="15.75" customHeight="1">
      <c r="A39" s="809"/>
      <c r="B39" s="739"/>
      <c r="C39" s="739"/>
      <c r="D39" s="737"/>
      <c r="E39" s="737"/>
      <c r="F39" s="737"/>
      <c r="G39" s="737"/>
      <c r="H39" s="737"/>
      <c r="I39" s="737"/>
      <c r="J39" s="739"/>
      <c r="K39" s="810"/>
      <c r="L39" s="297"/>
      <c r="M39" s="297"/>
    </row>
    <row r="40" spans="1:13" ht="15.75" customHeight="1">
      <c r="A40" s="347" t="s">
        <v>352</v>
      </c>
      <c r="B40" s="446"/>
      <c r="C40" s="446"/>
      <c r="D40" s="446"/>
      <c r="E40" s="446"/>
      <c r="F40" s="446"/>
      <c r="G40" s="820"/>
      <c r="H40" s="820"/>
      <c r="I40" s="820"/>
      <c r="J40" s="821"/>
      <c r="K40" s="822">
        <f>SUM(K41:K51)</f>
        <v>59670215.93</v>
      </c>
      <c r="L40" s="46"/>
      <c r="M40" s="46"/>
    </row>
    <row r="41" spans="1:13" ht="15.75" customHeight="1">
      <c r="A41" s="809" t="s">
        <v>2294</v>
      </c>
      <c r="B41" s="739" t="s">
        <v>2295</v>
      </c>
      <c r="C41" s="739" t="s">
        <v>759</v>
      </c>
      <c r="D41" s="814">
        <v>0.16</v>
      </c>
      <c r="E41" s="737"/>
      <c r="F41" s="737"/>
      <c r="G41" s="737"/>
      <c r="H41" s="737"/>
      <c r="I41" s="737"/>
      <c r="J41" s="739" t="s">
        <v>2296</v>
      </c>
      <c r="K41" s="810">
        <f>29400000</f>
        <v>29400000</v>
      </c>
      <c r="L41" s="46"/>
      <c r="M41" s="46"/>
    </row>
    <row r="42" spans="1:13" ht="15.75" customHeight="1">
      <c r="A42" s="809" t="s">
        <v>2297</v>
      </c>
      <c r="B42" s="739" t="s">
        <v>2298</v>
      </c>
      <c r="C42" s="739" t="s">
        <v>2260</v>
      </c>
      <c r="D42" s="737"/>
      <c r="E42" s="737"/>
      <c r="F42" s="737"/>
      <c r="G42" s="737"/>
      <c r="H42" s="737"/>
      <c r="I42" s="737"/>
      <c r="J42" s="739" t="s">
        <v>2299</v>
      </c>
      <c r="K42" s="810">
        <v>15000000</v>
      </c>
      <c r="L42" s="46"/>
      <c r="M42" s="46"/>
    </row>
    <row r="43" spans="1:13" ht="15.75" customHeight="1">
      <c r="A43" s="809" t="s">
        <v>2300</v>
      </c>
      <c r="B43" s="739" t="s">
        <v>2301</v>
      </c>
      <c r="C43" s="739" t="s">
        <v>2246</v>
      </c>
      <c r="D43" s="814">
        <v>0.12</v>
      </c>
      <c r="E43" s="737"/>
      <c r="F43" s="737"/>
      <c r="G43" s="737"/>
      <c r="H43" s="737"/>
      <c r="I43" s="737"/>
      <c r="J43" s="739" t="s">
        <v>2302</v>
      </c>
      <c r="K43" s="810">
        <v>9952215.9299999997</v>
      </c>
      <c r="L43" s="46"/>
      <c r="M43" s="46"/>
    </row>
    <row r="44" spans="1:13" ht="15.75" customHeight="1">
      <c r="A44" s="809" t="s">
        <v>2303</v>
      </c>
      <c r="B44" s="739" t="s">
        <v>876</v>
      </c>
      <c r="C44" s="739" t="s">
        <v>2260</v>
      </c>
      <c r="D44" s="737"/>
      <c r="E44" s="737"/>
      <c r="F44" s="737"/>
      <c r="G44" s="737"/>
      <c r="H44" s="737"/>
      <c r="I44" s="737"/>
      <c r="J44" s="739" t="s">
        <v>2304</v>
      </c>
      <c r="K44" s="810">
        <v>2000000</v>
      </c>
      <c r="L44" s="46"/>
      <c r="M44" s="46"/>
    </row>
    <row r="45" spans="1:13" ht="15.75" customHeight="1">
      <c r="A45" s="809" t="s">
        <v>2305</v>
      </c>
      <c r="B45" s="739" t="s">
        <v>2306</v>
      </c>
      <c r="C45" s="739" t="s">
        <v>2260</v>
      </c>
      <c r="D45" s="737"/>
      <c r="E45" s="737"/>
      <c r="F45" s="737"/>
      <c r="G45" s="737"/>
      <c r="H45" s="737"/>
      <c r="I45" s="737"/>
      <c r="J45" s="739"/>
      <c r="K45" s="810">
        <f>1500000+0</f>
        <v>1500000</v>
      </c>
      <c r="L45" s="46"/>
      <c r="M45" s="46"/>
    </row>
    <row r="46" spans="1:13" ht="15.75" customHeight="1">
      <c r="A46" s="809" t="s">
        <v>2307</v>
      </c>
      <c r="B46" s="739" t="s">
        <v>2308</v>
      </c>
      <c r="C46" s="739" t="s">
        <v>2260</v>
      </c>
      <c r="D46" s="737"/>
      <c r="E46" s="737"/>
      <c r="F46" s="737"/>
      <c r="G46" s="737"/>
      <c r="H46" s="737"/>
      <c r="I46" s="737"/>
      <c r="J46" s="739" t="s">
        <v>2309</v>
      </c>
      <c r="K46" s="810">
        <v>600000</v>
      </c>
      <c r="L46" s="46"/>
      <c r="M46" s="46"/>
    </row>
    <row r="47" spans="1:13" ht="15.75" customHeight="1">
      <c r="A47" s="809" t="s">
        <v>2310</v>
      </c>
      <c r="B47" s="739" t="s">
        <v>466</v>
      </c>
      <c r="C47" s="739" t="s">
        <v>2260</v>
      </c>
      <c r="D47" s="737"/>
      <c r="E47" s="737"/>
      <c r="F47" s="737"/>
      <c r="G47" s="737"/>
      <c r="H47" s="737"/>
      <c r="I47" s="737"/>
      <c r="J47" s="739" t="s">
        <v>2311</v>
      </c>
      <c r="K47" s="810">
        <v>500000</v>
      </c>
      <c r="L47" s="46"/>
      <c r="M47" s="46"/>
    </row>
    <row r="48" spans="1:13" ht="15.75" customHeight="1">
      <c r="A48" s="809" t="s">
        <v>2312</v>
      </c>
      <c r="B48" s="739" t="s">
        <v>2313</v>
      </c>
      <c r="C48" s="739" t="s">
        <v>2246</v>
      </c>
      <c r="D48" s="737"/>
      <c r="E48" s="737"/>
      <c r="F48" s="737"/>
      <c r="G48" s="815">
        <v>438.56</v>
      </c>
      <c r="H48" s="737"/>
      <c r="I48" s="737"/>
      <c r="J48" s="739" t="s">
        <v>2314</v>
      </c>
      <c r="K48" s="810">
        <v>400000</v>
      </c>
      <c r="L48" s="46"/>
      <c r="M48" s="46"/>
    </row>
    <row r="49" spans="1:13" ht="15.75" customHeight="1">
      <c r="A49" s="809" t="s">
        <v>2315</v>
      </c>
      <c r="B49" s="739" t="s">
        <v>876</v>
      </c>
      <c r="C49" s="739" t="s">
        <v>2260</v>
      </c>
      <c r="D49" s="737"/>
      <c r="E49" s="737"/>
      <c r="F49" s="737"/>
      <c r="G49" s="737"/>
      <c r="H49" s="737"/>
      <c r="I49" s="737"/>
      <c r="J49" s="739"/>
      <c r="K49" s="810">
        <f>20000+100000</f>
        <v>120000</v>
      </c>
      <c r="L49" s="46"/>
      <c r="M49" s="46"/>
    </row>
    <row r="50" spans="1:13" ht="15.75" customHeight="1">
      <c r="A50" s="809" t="s">
        <v>2316</v>
      </c>
      <c r="B50" s="739" t="s">
        <v>876</v>
      </c>
      <c r="C50" s="739" t="s">
        <v>2260</v>
      </c>
      <c r="D50" s="737"/>
      <c r="E50" s="737"/>
      <c r="F50" s="737"/>
      <c r="G50" s="737"/>
      <c r="H50" s="737"/>
      <c r="I50" s="737"/>
      <c r="J50" s="739"/>
      <c r="K50" s="810">
        <v>180000</v>
      </c>
      <c r="L50" s="46"/>
      <c r="M50" s="46"/>
    </row>
    <row r="51" spans="1:13" ht="15.75" customHeight="1">
      <c r="A51" s="809" t="s">
        <v>2317</v>
      </c>
      <c r="B51" s="739" t="s">
        <v>466</v>
      </c>
      <c r="C51" s="739" t="s">
        <v>759</v>
      </c>
      <c r="D51" s="737"/>
      <c r="E51" s="737"/>
      <c r="F51" s="737"/>
      <c r="G51" s="737"/>
      <c r="H51" s="737"/>
      <c r="I51" s="737"/>
      <c r="J51" s="739"/>
      <c r="K51" s="810">
        <v>18000</v>
      </c>
      <c r="L51" s="46"/>
      <c r="M51" s="46"/>
    </row>
    <row r="52" spans="1:13" ht="15.75" customHeight="1">
      <c r="A52" s="809"/>
      <c r="B52" s="739"/>
      <c r="C52" s="739"/>
      <c r="D52" s="737"/>
      <c r="E52" s="737"/>
      <c r="F52" s="737"/>
      <c r="G52" s="737"/>
      <c r="H52" s="737"/>
      <c r="I52" s="737"/>
      <c r="J52" s="739"/>
      <c r="K52" s="810"/>
      <c r="L52" s="46"/>
      <c r="M52" s="320"/>
    </row>
    <row r="53" spans="1:13" ht="15.75" customHeight="1">
      <c r="A53" s="382" t="s">
        <v>2318</v>
      </c>
      <c r="B53" s="817"/>
      <c r="C53" s="817"/>
      <c r="D53" s="817"/>
      <c r="E53" s="817"/>
      <c r="F53" s="817"/>
      <c r="G53" s="817"/>
      <c r="H53" s="817"/>
      <c r="I53" s="817"/>
      <c r="J53" s="817"/>
      <c r="K53" s="813">
        <f>+K40+K35+K30+K20+K17+K9</f>
        <v>219162837.93000001</v>
      </c>
      <c r="L53" s="46"/>
      <c r="M53" s="321">
        <f>174762837.93-K53</f>
        <v>-44400000</v>
      </c>
    </row>
    <row r="54" spans="1:13" ht="15.75" customHeight="1">
      <c r="A54" s="322" t="s">
        <v>2319</v>
      </c>
      <c r="B54" s="154"/>
      <c r="C54" s="154"/>
      <c r="D54" s="154"/>
      <c r="E54" s="154"/>
      <c r="F54" s="154"/>
      <c r="G54" s="154"/>
      <c r="H54" s="154"/>
      <c r="I54" s="154"/>
      <c r="J54" s="154"/>
      <c r="K54" s="811"/>
      <c r="L54" s="318"/>
      <c r="M54" s="323">
        <f>K41+K42</f>
        <v>44400000</v>
      </c>
    </row>
    <row r="55" spans="1:13" ht="15.75" customHeight="1">
      <c r="A55" s="324" t="s">
        <v>2320</v>
      </c>
      <c r="B55" s="818"/>
      <c r="C55" s="818"/>
      <c r="D55" s="818"/>
      <c r="E55" s="818"/>
      <c r="F55" s="818"/>
      <c r="G55" s="818"/>
      <c r="H55" s="818"/>
      <c r="I55" s="818"/>
      <c r="J55" s="818"/>
      <c r="K55" s="812"/>
      <c r="L55" s="318"/>
      <c r="M55" s="318"/>
    </row>
    <row r="56" spans="1:13" ht="15.75" customHeight="1">
      <c r="A56" s="46"/>
      <c r="B56" s="154"/>
      <c r="C56" s="154"/>
      <c r="D56" s="154"/>
      <c r="E56" s="154"/>
      <c r="F56" s="154"/>
      <c r="G56" s="154"/>
      <c r="H56" s="154"/>
      <c r="I56" s="154"/>
      <c r="J56" s="154"/>
      <c r="K56" s="726"/>
      <c r="L56" s="46"/>
      <c r="M56" s="46"/>
    </row>
    <row r="57" spans="1:13" ht="15.75" customHeight="1"/>
    <row r="58" spans="1:13" ht="15.75" customHeight="1"/>
    <row r="59" spans="1:13" ht="15.75" customHeight="1"/>
    <row r="60" spans="1:13" ht="15.75" customHeight="1"/>
    <row r="61" spans="1:13" ht="15.75" customHeight="1"/>
    <row r="62" spans="1:13" ht="15.75" customHeight="1"/>
    <row r="63" spans="1:13" ht="15.75" customHeight="1"/>
    <row r="64" spans="1: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2"/>
  <sheetViews>
    <sheetView showGridLines="0" workbookViewId="0">
      <selection activeCell="K43" sqref="K43"/>
    </sheetView>
  </sheetViews>
  <sheetFormatPr baseColWidth="10" defaultColWidth="12.625" defaultRowHeight="15" customHeight="1"/>
  <cols>
    <col min="1" max="1" width="38.25" bestFit="1" customWidth="1"/>
    <col min="2" max="2" width="23.5" style="600" bestFit="1" customWidth="1"/>
    <col min="3" max="3" width="11.875" style="600" bestFit="1" customWidth="1"/>
    <col min="4" max="6" width="12.625" style="600" customWidth="1"/>
    <col min="7" max="7" width="12.625" style="701"/>
    <col min="8" max="8" width="16.25" style="701" bestFit="1" customWidth="1"/>
    <col min="9" max="9" width="12.625" style="701"/>
    <col min="10" max="10" width="15.75" style="600" bestFit="1" customWidth="1"/>
    <col min="11" max="11" width="13.875" style="717" bestFit="1" customWidth="1"/>
  </cols>
  <sheetData>
    <row r="1" spans="1:11">
      <c r="A1" s="46"/>
      <c r="B1" s="154"/>
      <c r="C1" s="154"/>
      <c r="D1" s="154"/>
      <c r="E1" s="154"/>
      <c r="F1" s="154"/>
      <c r="G1" s="693"/>
      <c r="H1" s="693"/>
      <c r="I1" s="693"/>
      <c r="J1" s="154"/>
      <c r="K1" s="726"/>
    </row>
    <row r="2" spans="1:11">
      <c r="A2" s="133" t="s">
        <v>100</v>
      </c>
      <c r="B2" s="368"/>
      <c r="C2" s="368"/>
      <c r="D2" s="368"/>
      <c r="E2" s="368"/>
      <c r="F2" s="368"/>
      <c r="G2" s="694"/>
      <c r="H2" s="694"/>
      <c r="I2" s="694"/>
      <c r="J2" s="368"/>
      <c r="K2" s="709" t="s">
        <v>101</v>
      </c>
    </row>
    <row r="3" spans="1:11">
      <c r="A3" s="57" t="s">
        <v>173</v>
      </c>
      <c r="B3" s="368"/>
      <c r="C3" s="368"/>
      <c r="D3" s="368"/>
      <c r="E3" s="368"/>
      <c r="F3" s="368"/>
      <c r="G3" s="694"/>
      <c r="H3" s="694"/>
      <c r="I3" s="694"/>
      <c r="J3" s="368"/>
      <c r="K3" s="727"/>
    </row>
    <row r="4" spans="1:11">
      <c r="A4" s="444" t="s">
        <v>2519</v>
      </c>
      <c r="B4" s="368"/>
      <c r="C4" s="368"/>
      <c r="D4" s="368"/>
      <c r="E4" s="368"/>
      <c r="F4" s="368"/>
      <c r="G4" s="694"/>
      <c r="H4" s="694"/>
      <c r="I4" s="694"/>
      <c r="J4" s="368"/>
      <c r="K4" s="727"/>
    </row>
    <row r="5" spans="1:11">
      <c r="A5" s="46"/>
      <c r="B5" s="154"/>
      <c r="C5" s="154"/>
      <c r="D5" s="154"/>
      <c r="E5" s="154"/>
      <c r="F5" s="154"/>
      <c r="G5" s="693"/>
      <c r="H5" s="693"/>
      <c r="I5" s="693"/>
      <c r="J5" s="154"/>
      <c r="K5" s="726"/>
    </row>
    <row r="6" spans="1:11">
      <c r="A6" s="272" t="s">
        <v>102</v>
      </c>
      <c r="B6" s="642" t="s">
        <v>103</v>
      </c>
      <c r="C6" s="642" t="s">
        <v>104</v>
      </c>
      <c r="D6" s="642"/>
      <c r="E6" s="1035" t="s">
        <v>105</v>
      </c>
      <c r="F6" s="1035"/>
      <c r="G6" s="827" t="s">
        <v>106</v>
      </c>
      <c r="H6" s="1060" t="s">
        <v>107</v>
      </c>
      <c r="I6" s="1060"/>
      <c r="J6" s="642" t="s">
        <v>108</v>
      </c>
      <c r="K6" s="728" t="s">
        <v>109</v>
      </c>
    </row>
    <row r="7" spans="1:11" ht="14.45" customHeight="1">
      <c r="A7" s="907" t="s">
        <v>110</v>
      </c>
      <c r="B7" s="918" t="s">
        <v>111</v>
      </c>
      <c r="C7" s="918" t="s">
        <v>112</v>
      </c>
      <c r="D7" s="918" t="s">
        <v>113</v>
      </c>
      <c r="E7" s="920" t="s">
        <v>114</v>
      </c>
      <c r="F7" s="921"/>
      <c r="G7" s="1054" t="s">
        <v>115</v>
      </c>
      <c r="H7" s="1058" t="s">
        <v>116</v>
      </c>
      <c r="I7" s="1059"/>
      <c r="J7" s="918" t="s">
        <v>117</v>
      </c>
      <c r="K7" s="1046" t="s">
        <v>118</v>
      </c>
    </row>
    <row r="8" spans="1:11" ht="14.25">
      <c r="A8" s="908"/>
      <c r="B8" s="919"/>
      <c r="C8" s="919"/>
      <c r="D8" s="919"/>
      <c r="E8" s="63" t="s">
        <v>119</v>
      </c>
      <c r="F8" s="63" t="s">
        <v>120</v>
      </c>
      <c r="G8" s="1033"/>
      <c r="H8" s="824" t="s">
        <v>119</v>
      </c>
      <c r="I8" s="824" t="s">
        <v>120</v>
      </c>
      <c r="J8" s="919"/>
      <c r="K8" s="1037"/>
    </row>
    <row r="9" spans="1:11">
      <c r="A9" s="67" t="s">
        <v>314</v>
      </c>
      <c r="B9" s="160"/>
      <c r="C9" s="160"/>
      <c r="D9" s="160"/>
      <c r="E9" s="160"/>
      <c r="F9" s="160"/>
      <c r="G9" s="697"/>
      <c r="H9" s="697"/>
      <c r="I9" s="697"/>
      <c r="J9" s="386"/>
      <c r="K9" s="707"/>
    </row>
    <row r="10" spans="1:11">
      <c r="A10" s="732"/>
      <c r="B10" s="736"/>
      <c r="C10" s="736"/>
      <c r="D10" s="736"/>
      <c r="E10" s="736"/>
      <c r="F10" s="736"/>
      <c r="G10" s="800"/>
      <c r="H10" s="800"/>
      <c r="I10" s="800"/>
      <c r="J10" s="736"/>
      <c r="K10" s="795"/>
    </row>
    <row r="11" spans="1:11">
      <c r="A11" s="67" t="s">
        <v>316</v>
      </c>
      <c r="B11" s="160"/>
      <c r="C11" s="160"/>
      <c r="D11" s="160"/>
      <c r="E11" s="160"/>
      <c r="F11" s="160"/>
      <c r="G11" s="697"/>
      <c r="H11" s="697"/>
      <c r="I11" s="697"/>
      <c r="J11" s="386"/>
      <c r="K11" s="707">
        <f>SUM(K12:K15)</f>
        <v>31000000</v>
      </c>
    </row>
    <row r="12" spans="1:11">
      <c r="A12" s="732" t="s">
        <v>2321</v>
      </c>
      <c r="B12" s="736" t="s">
        <v>2322</v>
      </c>
      <c r="C12" s="736" t="s">
        <v>184</v>
      </c>
      <c r="D12" s="736">
        <v>1.2</v>
      </c>
      <c r="E12" s="736">
        <v>0.8</v>
      </c>
      <c r="F12" s="736">
        <v>6</v>
      </c>
      <c r="G12" s="800"/>
      <c r="H12" s="800"/>
      <c r="I12" s="800"/>
      <c r="J12" s="736" t="s">
        <v>2323</v>
      </c>
      <c r="K12" s="831">
        <v>13000000</v>
      </c>
    </row>
    <row r="13" spans="1:11">
      <c r="A13" s="732" t="s">
        <v>270</v>
      </c>
      <c r="B13" s="736" t="s">
        <v>893</v>
      </c>
      <c r="C13" s="736" t="s">
        <v>178</v>
      </c>
      <c r="D13" s="736"/>
      <c r="E13" s="736"/>
      <c r="F13" s="736"/>
      <c r="G13" s="800"/>
      <c r="H13" s="800">
        <v>90</v>
      </c>
      <c r="I13" s="800">
        <v>300</v>
      </c>
      <c r="J13" s="736" t="s">
        <v>2323</v>
      </c>
      <c r="K13" s="831">
        <v>6100000</v>
      </c>
    </row>
    <row r="14" spans="1:11">
      <c r="A14" s="732" t="s">
        <v>2324</v>
      </c>
      <c r="B14" s="736" t="s">
        <v>2325</v>
      </c>
      <c r="C14" s="736" t="s">
        <v>184</v>
      </c>
      <c r="D14" s="736">
        <v>16</v>
      </c>
      <c r="E14" s="736"/>
      <c r="F14" s="736"/>
      <c r="G14" s="800"/>
      <c r="H14" s="800"/>
      <c r="I14" s="800"/>
      <c r="J14" s="736" t="s">
        <v>2323</v>
      </c>
      <c r="K14" s="831">
        <v>5000000</v>
      </c>
    </row>
    <row r="15" spans="1:11">
      <c r="A15" s="732" t="s">
        <v>2326</v>
      </c>
      <c r="B15" s="736" t="s">
        <v>2327</v>
      </c>
      <c r="C15" s="736" t="s">
        <v>184</v>
      </c>
      <c r="D15" s="736"/>
      <c r="E15" s="736"/>
      <c r="F15" s="736"/>
      <c r="G15" s="800"/>
      <c r="H15" s="800">
        <v>80</v>
      </c>
      <c r="I15" s="800">
        <v>4100</v>
      </c>
      <c r="J15" s="736" t="s">
        <v>2323</v>
      </c>
      <c r="K15" s="831">
        <v>6900000</v>
      </c>
    </row>
    <row r="16" spans="1:11" ht="15.75" customHeight="1">
      <c r="A16" s="732"/>
      <c r="B16" s="736"/>
      <c r="C16" s="736"/>
      <c r="D16" s="736"/>
      <c r="E16" s="736"/>
      <c r="F16" s="736"/>
      <c r="G16" s="800"/>
      <c r="H16" s="800"/>
      <c r="I16" s="800"/>
      <c r="J16" s="736"/>
      <c r="K16" s="795"/>
    </row>
    <row r="17" spans="1:11" ht="15.75" customHeight="1">
      <c r="A17" s="67" t="s">
        <v>330</v>
      </c>
      <c r="B17" s="160"/>
      <c r="C17" s="160"/>
      <c r="D17" s="160"/>
      <c r="E17" s="160"/>
      <c r="F17" s="160"/>
      <c r="G17" s="697"/>
      <c r="H17" s="697"/>
      <c r="I17" s="697"/>
      <c r="J17" s="386"/>
      <c r="K17" s="707">
        <f>+K18</f>
        <v>1500000</v>
      </c>
    </row>
    <row r="18" spans="1:11" ht="15.75" customHeight="1">
      <c r="A18" s="732" t="s">
        <v>2328</v>
      </c>
      <c r="B18" s="736" t="s">
        <v>2329</v>
      </c>
      <c r="C18" s="736" t="s">
        <v>184</v>
      </c>
      <c r="D18" s="374"/>
      <c r="E18" s="374"/>
      <c r="F18" s="374"/>
      <c r="G18" s="828"/>
      <c r="H18" s="828"/>
      <c r="I18" s="828"/>
      <c r="J18" s="736" t="s">
        <v>2323</v>
      </c>
      <c r="K18" s="831">
        <v>1500000</v>
      </c>
    </row>
    <row r="19" spans="1:11" ht="15.75" customHeight="1">
      <c r="A19" s="732"/>
      <c r="B19" s="374"/>
      <c r="C19" s="374"/>
      <c r="D19" s="374"/>
      <c r="E19" s="374"/>
      <c r="F19" s="374"/>
      <c r="G19" s="828"/>
      <c r="H19" s="828"/>
      <c r="I19" s="828"/>
      <c r="J19" s="374"/>
      <c r="K19" s="825"/>
    </row>
    <row r="20" spans="1:11" ht="15.75" customHeight="1">
      <c r="A20" s="67" t="s">
        <v>331</v>
      </c>
      <c r="B20" s="160"/>
      <c r="C20" s="160"/>
      <c r="D20" s="160"/>
      <c r="E20" s="160"/>
      <c r="F20" s="160"/>
      <c r="G20" s="697"/>
      <c r="H20" s="697"/>
      <c r="I20" s="697"/>
      <c r="J20" s="386"/>
      <c r="K20" s="707">
        <f>SUM(K21:K29)</f>
        <v>3360000</v>
      </c>
    </row>
    <row r="21" spans="1:11" ht="15.75" customHeight="1">
      <c r="A21" s="732" t="s">
        <v>299</v>
      </c>
      <c r="B21" s="736"/>
      <c r="C21" s="736" t="s">
        <v>606</v>
      </c>
      <c r="D21" s="736"/>
      <c r="E21" s="736"/>
      <c r="F21" s="736"/>
      <c r="G21" s="800"/>
      <c r="H21" s="800">
        <v>300</v>
      </c>
      <c r="I21" s="800">
        <v>1500</v>
      </c>
      <c r="J21" s="736" t="s">
        <v>2323</v>
      </c>
      <c r="K21" s="831">
        <v>500000</v>
      </c>
    </row>
    <row r="22" spans="1:11" ht="15.75" customHeight="1">
      <c r="A22" s="732" t="s">
        <v>2330</v>
      </c>
      <c r="B22" s="736"/>
      <c r="C22" s="736" t="s">
        <v>606</v>
      </c>
      <c r="D22" s="736"/>
      <c r="E22" s="736"/>
      <c r="F22" s="736"/>
      <c r="G22" s="800">
        <v>250</v>
      </c>
      <c r="H22" s="800"/>
      <c r="I22" s="800"/>
      <c r="J22" s="736" t="s">
        <v>2323</v>
      </c>
      <c r="K22" s="831">
        <v>100000</v>
      </c>
    </row>
    <row r="23" spans="1:11" ht="15.75" customHeight="1">
      <c r="A23" s="732" t="s">
        <v>2331</v>
      </c>
      <c r="B23" s="736"/>
      <c r="C23" s="736" t="s">
        <v>606</v>
      </c>
      <c r="D23" s="736"/>
      <c r="E23" s="736"/>
      <c r="F23" s="736"/>
      <c r="G23" s="800"/>
      <c r="H23" s="800">
        <v>280</v>
      </c>
      <c r="I23" s="800">
        <v>625</v>
      </c>
      <c r="J23" s="736" t="s">
        <v>2323</v>
      </c>
      <c r="K23" s="831">
        <v>800000</v>
      </c>
    </row>
    <row r="24" spans="1:11" ht="15.75" customHeight="1">
      <c r="A24" s="732" t="s">
        <v>2332</v>
      </c>
      <c r="B24" s="736"/>
      <c r="C24" s="736" t="s">
        <v>606</v>
      </c>
      <c r="D24" s="736"/>
      <c r="E24" s="736"/>
      <c r="F24" s="736"/>
      <c r="G24" s="800"/>
      <c r="H24" s="800"/>
      <c r="I24" s="800"/>
      <c r="J24" s="736" t="s">
        <v>2323</v>
      </c>
      <c r="K24" s="831">
        <v>400000</v>
      </c>
    </row>
    <row r="25" spans="1:11" ht="15.75" customHeight="1">
      <c r="A25" s="732" t="s">
        <v>278</v>
      </c>
      <c r="B25" s="736"/>
      <c r="C25" s="736" t="s">
        <v>334</v>
      </c>
      <c r="D25" s="736"/>
      <c r="E25" s="736"/>
      <c r="F25" s="736"/>
      <c r="G25" s="800"/>
      <c r="H25" s="800">
        <v>280</v>
      </c>
      <c r="I25" s="800">
        <v>800</v>
      </c>
      <c r="J25" s="736" t="s">
        <v>2323</v>
      </c>
      <c r="K25" s="831">
        <v>500000</v>
      </c>
    </row>
    <row r="26" spans="1:11" ht="15.75" customHeight="1">
      <c r="A26" s="732" t="s">
        <v>2333</v>
      </c>
      <c r="B26" s="736"/>
      <c r="C26" s="736" t="s">
        <v>606</v>
      </c>
      <c r="D26" s="736"/>
      <c r="E26" s="736"/>
      <c r="F26" s="736"/>
      <c r="G26" s="800"/>
      <c r="H26" s="800"/>
      <c r="I26" s="800"/>
      <c r="J26" s="736" t="s">
        <v>2323</v>
      </c>
      <c r="K26" s="831">
        <v>500000</v>
      </c>
    </row>
    <row r="27" spans="1:11" ht="15.75" customHeight="1">
      <c r="A27" s="732" t="s">
        <v>300</v>
      </c>
      <c r="B27" s="736"/>
      <c r="C27" s="736" t="s">
        <v>606</v>
      </c>
      <c r="D27" s="736"/>
      <c r="E27" s="736"/>
      <c r="F27" s="736"/>
      <c r="G27" s="800"/>
      <c r="H27" s="800">
        <v>20</v>
      </c>
      <c r="I27" s="800">
        <v>500</v>
      </c>
      <c r="J27" s="736" t="s">
        <v>2323</v>
      </c>
      <c r="K27" s="831">
        <v>300000</v>
      </c>
    </row>
    <row r="28" spans="1:11" ht="15.75" customHeight="1">
      <c r="A28" s="732" t="s">
        <v>2334</v>
      </c>
      <c r="B28" s="736"/>
      <c r="C28" s="736" t="s">
        <v>606</v>
      </c>
      <c r="D28" s="736"/>
      <c r="E28" s="736"/>
      <c r="F28" s="736"/>
      <c r="G28" s="800"/>
      <c r="H28" s="800"/>
      <c r="I28" s="800"/>
      <c r="J28" s="736" t="s">
        <v>2323</v>
      </c>
      <c r="K28" s="831">
        <v>250000</v>
      </c>
    </row>
    <row r="29" spans="1:11" ht="15.75" customHeight="1">
      <c r="A29" s="732" t="s">
        <v>2335</v>
      </c>
      <c r="B29" s="736"/>
      <c r="C29" s="736" t="s">
        <v>606</v>
      </c>
      <c r="D29" s="736"/>
      <c r="E29" s="736"/>
      <c r="F29" s="736"/>
      <c r="G29" s="800"/>
      <c r="H29" s="800"/>
      <c r="I29" s="800"/>
      <c r="J29" s="736" t="s">
        <v>2323</v>
      </c>
      <c r="K29" s="831">
        <v>10000</v>
      </c>
    </row>
    <row r="30" spans="1:11" ht="15.75" customHeight="1">
      <c r="A30" s="732"/>
      <c r="B30" s="736"/>
      <c r="C30" s="736"/>
      <c r="D30" s="736"/>
      <c r="E30" s="736"/>
      <c r="F30" s="736"/>
      <c r="G30" s="800"/>
      <c r="H30" s="800"/>
      <c r="I30" s="800"/>
      <c r="J30" s="736"/>
      <c r="K30" s="825"/>
    </row>
    <row r="31" spans="1:11" ht="15.75" customHeight="1">
      <c r="A31" s="67" t="s">
        <v>345</v>
      </c>
      <c r="B31" s="160"/>
      <c r="C31" s="160"/>
      <c r="D31" s="160"/>
      <c r="E31" s="160"/>
      <c r="F31" s="160"/>
      <c r="G31" s="697"/>
      <c r="H31" s="697"/>
      <c r="I31" s="697"/>
      <c r="J31" s="386"/>
      <c r="K31" s="707">
        <f>+K32</f>
        <v>50000</v>
      </c>
    </row>
    <row r="32" spans="1:11" ht="15.75" customHeight="1">
      <c r="A32" s="732" t="s">
        <v>2336</v>
      </c>
      <c r="B32" s="736">
        <v>0</v>
      </c>
      <c r="C32" s="736" t="s">
        <v>606</v>
      </c>
      <c r="D32" s="736"/>
      <c r="E32" s="736"/>
      <c r="F32" s="736"/>
      <c r="G32" s="800"/>
      <c r="H32" s="800"/>
      <c r="I32" s="800"/>
      <c r="J32" s="736" t="s">
        <v>2323</v>
      </c>
      <c r="K32" s="831">
        <v>50000</v>
      </c>
    </row>
    <row r="33" spans="1:11" ht="15.75" customHeight="1">
      <c r="A33" s="732"/>
      <c r="B33" s="736"/>
      <c r="C33" s="736"/>
      <c r="D33" s="736"/>
      <c r="E33" s="736"/>
      <c r="F33" s="736"/>
      <c r="G33" s="800"/>
      <c r="H33" s="800"/>
      <c r="I33" s="800"/>
      <c r="J33" s="736"/>
      <c r="K33" s="795"/>
    </row>
    <row r="34" spans="1:11" ht="15.75" customHeight="1">
      <c r="A34" s="67" t="s">
        <v>346</v>
      </c>
      <c r="B34" s="160"/>
      <c r="C34" s="160"/>
      <c r="D34" s="160"/>
      <c r="E34" s="160"/>
      <c r="F34" s="160"/>
      <c r="G34" s="697"/>
      <c r="H34" s="697"/>
      <c r="I34" s="697"/>
      <c r="J34" s="386"/>
      <c r="K34" s="707">
        <f>SUM(K35:K37)</f>
        <v>720000</v>
      </c>
    </row>
    <row r="35" spans="1:11" ht="15.75" customHeight="1">
      <c r="A35" s="732" t="s">
        <v>2337</v>
      </c>
      <c r="B35" s="736" t="s">
        <v>2338</v>
      </c>
      <c r="C35" s="736" t="s">
        <v>606</v>
      </c>
      <c r="D35" s="736"/>
      <c r="E35" s="736"/>
      <c r="F35" s="736"/>
      <c r="G35" s="800"/>
      <c r="H35" s="800">
        <v>25</v>
      </c>
      <c r="I35" s="800">
        <v>500</v>
      </c>
      <c r="J35" s="736" t="s">
        <v>2323</v>
      </c>
      <c r="K35" s="831">
        <v>100000</v>
      </c>
    </row>
    <row r="36" spans="1:11" ht="15.75" customHeight="1">
      <c r="A36" s="732" t="s">
        <v>2339</v>
      </c>
      <c r="B36" s="736"/>
      <c r="C36" s="736"/>
      <c r="D36" s="736"/>
      <c r="E36" s="736"/>
      <c r="F36" s="736"/>
      <c r="G36" s="800"/>
      <c r="H36" s="800"/>
      <c r="I36" s="800"/>
      <c r="J36" s="736" t="s">
        <v>2323</v>
      </c>
      <c r="K36" s="831">
        <v>20000</v>
      </c>
    </row>
    <row r="37" spans="1:11" ht="15.75" customHeight="1">
      <c r="A37" s="732" t="s">
        <v>2340</v>
      </c>
      <c r="B37" s="736"/>
      <c r="C37" s="736"/>
      <c r="D37" s="736"/>
      <c r="E37" s="736"/>
      <c r="F37" s="736"/>
      <c r="G37" s="800"/>
      <c r="H37" s="800"/>
      <c r="I37" s="800"/>
      <c r="J37" s="736" t="s">
        <v>2323</v>
      </c>
      <c r="K37" s="831">
        <v>600000</v>
      </c>
    </row>
    <row r="38" spans="1:11" ht="15.75" customHeight="1">
      <c r="A38" s="732"/>
      <c r="B38" s="736"/>
      <c r="C38" s="736"/>
      <c r="D38" s="736"/>
      <c r="E38" s="736"/>
      <c r="F38" s="736"/>
      <c r="G38" s="800"/>
      <c r="H38" s="800"/>
      <c r="I38" s="800"/>
      <c r="J38" s="736"/>
      <c r="K38" s="795"/>
    </row>
    <row r="39" spans="1:11" ht="15.75" customHeight="1">
      <c r="A39" s="67" t="s">
        <v>351</v>
      </c>
      <c r="B39" s="160"/>
      <c r="C39" s="160"/>
      <c r="D39" s="160"/>
      <c r="E39" s="160"/>
      <c r="F39" s="160"/>
      <c r="G39" s="697"/>
      <c r="H39" s="697"/>
      <c r="I39" s="697"/>
      <c r="J39" s="386"/>
      <c r="K39" s="707">
        <f>SUM(K40:K41)</f>
        <v>288936</v>
      </c>
    </row>
    <row r="40" spans="1:11" ht="15.75" customHeight="1">
      <c r="A40" s="732" t="s">
        <v>2341</v>
      </c>
      <c r="B40" s="374"/>
      <c r="C40" s="736" t="s">
        <v>184</v>
      </c>
      <c r="D40" s="374"/>
      <c r="E40" s="374"/>
      <c r="F40" s="374"/>
      <c r="G40" s="828"/>
      <c r="H40" s="828"/>
      <c r="I40" s="828"/>
      <c r="J40" s="736" t="s">
        <v>2323</v>
      </c>
      <c r="K40" s="831">
        <v>200000</v>
      </c>
    </row>
    <row r="41" spans="1:11" ht="15.75" customHeight="1">
      <c r="A41" s="732" t="s">
        <v>2342</v>
      </c>
      <c r="B41" s="374"/>
      <c r="C41" s="736" t="s">
        <v>184</v>
      </c>
      <c r="D41" s="374"/>
      <c r="E41" s="374"/>
      <c r="F41" s="374"/>
      <c r="G41" s="828"/>
      <c r="H41" s="828"/>
      <c r="I41" s="828"/>
      <c r="J41" s="736" t="s">
        <v>2323</v>
      </c>
      <c r="K41" s="831">
        <v>88936</v>
      </c>
    </row>
    <row r="42" spans="1:11" ht="15.75" customHeight="1">
      <c r="A42" s="732"/>
      <c r="B42" s="374"/>
      <c r="C42" s="374"/>
      <c r="D42" s="374"/>
      <c r="E42" s="374"/>
      <c r="F42" s="374"/>
      <c r="G42" s="828"/>
      <c r="H42" s="828"/>
      <c r="I42" s="828"/>
      <c r="J42" s="374"/>
      <c r="K42" s="825"/>
    </row>
    <row r="43" spans="1:11" ht="15.75" customHeight="1">
      <c r="A43" s="67" t="s">
        <v>352</v>
      </c>
      <c r="B43" s="160"/>
      <c r="C43" s="160"/>
      <c r="D43" s="160"/>
      <c r="E43" s="160"/>
      <c r="F43" s="160"/>
      <c r="G43" s="697"/>
      <c r="H43" s="697"/>
      <c r="I43" s="697"/>
      <c r="J43" s="386"/>
      <c r="K43" s="707">
        <f>SUM(K44:K47)</f>
        <v>270000</v>
      </c>
    </row>
    <row r="44" spans="1:11" ht="15.75" customHeight="1">
      <c r="A44" s="732" t="s">
        <v>2343</v>
      </c>
      <c r="B44" s="374"/>
      <c r="C44" s="736" t="s">
        <v>184</v>
      </c>
      <c r="D44" s="374"/>
      <c r="E44" s="374"/>
      <c r="F44" s="374"/>
      <c r="G44" s="828"/>
      <c r="H44" s="828"/>
      <c r="I44" s="828"/>
      <c r="J44" s="736" t="s">
        <v>2323</v>
      </c>
      <c r="K44" s="831">
        <v>100000</v>
      </c>
    </row>
    <row r="45" spans="1:11" ht="15.75" customHeight="1">
      <c r="A45" s="732" t="s">
        <v>2344</v>
      </c>
      <c r="B45" s="374"/>
      <c r="C45" s="374"/>
      <c r="D45" s="374"/>
      <c r="E45" s="374"/>
      <c r="F45" s="374"/>
      <c r="G45" s="828"/>
      <c r="H45" s="828"/>
      <c r="I45" s="828"/>
      <c r="J45" s="736" t="s">
        <v>2323</v>
      </c>
      <c r="K45" s="831">
        <f>60000+100000</f>
        <v>160000</v>
      </c>
    </row>
    <row r="46" spans="1:11" ht="15.75" customHeight="1">
      <c r="A46" s="732" t="s">
        <v>2345</v>
      </c>
      <c r="B46" s="374"/>
      <c r="C46" s="374"/>
      <c r="D46" s="374"/>
      <c r="E46" s="374"/>
      <c r="F46" s="374"/>
      <c r="G46" s="828"/>
      <c r="H46" s="828"/>
      <c r="I46" s="828"/>
      <c r="J46" s="736" t="s">
        <v>2323</v>
      </c>
      <c r="K46" s="831">
        <v>10000</v>
      </c>
    </row>
    <row r="47" spans="1:11" ht="15.75" customHeight="1">
      <c r="A47" s="732" t="s">
        <v>2346</v>
      </c>
      <c r="B47" s="374"/>
      <c r="C47" s="374"/>
      <c r="D47" s="374"/>
      <c r="E47" s="374"/>
      <c r="F47" s="374"/>
      <c r="G47" s="828"/>
      <c r="H47" s="828"/>
      <c r="I47" s="828"/>
      <c r="J47" s="736" t="s">
        <v>2323</v>
      </c>
      <c r="K47" s="831">
        <v>0</v>
      </c>
    </row>
    <row r="48" spans="1:11" ht="15.75" customHeight="1">
      <c r="A48" s="732"/>
      <c r="B48" s="736"/>
      <c r="C48" s="736"/>
      <c r="D48" s="736"/>
      <c r="E48" s="736"/>
      <c r="F48" s="736"/>
      <c r="G48" s="800"/>
      <c r="H48" s="800"/>
      <c r="I48" s="800"/>
      <c r="J48" s="736"/>
      <c r="K48" s="795"/>
    </row>
    <row r="49" spans="1:11" s="823" customFormat="1" ht="15.75" customHeight="1">
      <c r="A49" s="803" t="s">
        <v>514</v>
      </c>
      <c r="B49" s="829"/>
      <c r="C49" s="829"/>
      <c r="D49" s="829"/>
      <c r="E49" s="829"/>
      <c r="F49" s="829"/>
      <c r="G49" s="830"/>
      <c r="H49" s="830"/>
      <c r="I49" s="830"/>
      <c r="J49" s="829"/>
      <c r="K49" s="826">
        <f>+K43+K39+K34+K31+K20+K17+K11</f>
        <v>37188936</v>
      </c>
    </row>
    <row r="50" spans="1:11" ht="15.75" customHeight="1"/>
    <row r="51" spans="1:11" ht="15.75" customHeight="1"/>
    <row r="52" spans="1:11" ht="15.75" customHeight="1"/>
    <row r="53" spans="1:11" ht="15.75" customHeight="1"/>
    <row r="54" spans="1:11" ht="15.75" customHeight="1"/>
    <row r="55" spans="1:11" ht="15.75" customHeight="1"/>
    <row r="56" spans="1:11" ht="15.75" customHeight="1"/>
    <row r="57" spans="1:11" ht="15.75" customHeight="1">
      <c r="H57" s="832"/>
    </row>
    <row r="58" spans="1:11" ht="15.75" customHeight="1"/>
    <row r="59" spans="1:11" ht="15.75" customHeight="1"/>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11">
    <mergeCell ref="A7:A8"/>
    <mergeCell ref="B7:B8"/>
    <mergeCell ref="C7:C8"/>
    <mergeCell ref="D7:D8"/>
    <mergeCell ref="G7:G8"/>
    <mergeCell ref="H7:I7"/>
    <mergeCell ref="J7:J8"/>
    <mergeCell ref="K7:K8"/>
    <mergeCell ref="E6:F6"/>
    <mergeCell ref="H6:I6"/>
    <mergeCell ref="E7:F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2" sqref="A2:A4"/>
    </sheetView>
  </sheetViews>
  <sheetFormatPr baseColWidth="10" defaultColWidth="12.625" defaultRowHeight="15" customHeight="1"/>
  <cols>
    <col min="1" max="1" width="46.125" customWidth="1"/>
    <col min="2" max="2" width="16.75" customWidth="1"/>
    <col min="3" max="3" width="21.5" bestFit="1" customWidth="1"/>
    <col min="4" max="4" width="12.625" customWidth="1"/>
    <col min="5" max="5" width="9.5" customWidth="1"/>
    <col min="6" max="6" width="10.25" customWidth="1"/>
    <col min="7" max="7" width="15.25" customWidth="1"/>
    <col min="8" max="8" width="12.125" customWidth="1"/>
    <col min="9" max="9" width="14.25" customWidth="1"/>
    <col min="10" max="10" width="26.75" bestFit="1" customWidth="1"/>
    <col min="11" max="11" width="13" style="717" bestFit="1" customWidth="1"/>
  </cols>
  <sheetData>
    <row r="1" spans="1:26">
      <c r="A1" s="46"/>
      <c r="B1" s="46"/>
      <c r="C1" s="46"/>
      <c r="D1" s="46"/>
      <c r="E1" s="46"/>
      <c r="F1" s="46"/>
      <c r="G1" s="46"/>
      <c r="H1" s="46"/>
      <c r="I1" s="46"/>
      <c r="J1" s="325"/>
      <c r="K1" s="726"/>
    </row>
    <row r="2" spans="1:26">
      <c r="A2" s="133" t="s">
        <v>100</v>
      </c>
      <c r="B2" s="48"/>
      <c r="C2" s="48"/>
      <c r="D2" s="48"/>
      <c r="E2" s="48"/>
      <c r="F2" s="48"/>
      <c r="G2" s="48"/>
      <c r="H2" s="48"/>
      <c r="I2" s="48"/>
      <c r="J2" s="326"/>
      <c r="K2" s="709" t="s">
        <v>101</v>
      </c>
    </row>
    <row r="3" spans="1:26">
      <c r="A3" s="57" t="s">
        <v>173</v>
      </c>
      <c r="B3" s="48"/>
      <c r="C3" s="48"/>
      <c r="D3" s="48"/>
      <c r="E3" s="48"/>
      <c r="F3" s="48"/>
      <c r="G3" s="48"/>
      <c r="H3" s="48"/>
      <c r="I3" s="48"/>
      <c r="J3" s="326"/>
      <c r="K3" s="727"/>
    </row>
    <row r="4" spans="1:26">
      <c r="A4" s="444" t="s">
        <v>2520</v>
      </c>
      <c r="B4" s="48"/>
      <c r="C4" s="48"/>
      <c r="D4" s="48"/>
      <c r="E4" s="48"/>
      <c r="F4" s="48"/>
      <c r="G4" s="48"/>
      <c r="H4" s="48"/>
      <c r="I4" s="48"/>
      <c r="J4" s="326"/>
      <c r="K4" s="727"/>
    </row>
    <row r="5" spans="1:26">
      <c r="A5" s="46"/>
      <c r="B5" s="46"/>
      <c r="C5" s="46"/>
      <c r="D5" s="46"/>
      <c r="E5" s="46"/>
      <c r="F5" s="46"/>
      <c r="G5" s="46"/>
      <c r="H5" s="46"/>
      <c r="I5" s="46"/>
      <c r="J5" s="325"/>
      <c r="K5" s="726"/>
    </row>
    <row r="6" spans="1:26" ht="14.25">
      <c r="A6" s="305" t="s">
        <v>102</v>
      </c>
      <c r="B6" s="306" t="s">
        <v>103</v>
      </c>
      <c r="C6" s="306" t="s">
        <v>104</v>
      </c>
      <c r="D6" s="306"/>
      <c r="E6" s="1057" t="s">
        <v>105</v>
      </c>
      <c r="F6" s="897"/>
      <c r="G6" s="307" t="s">
        <v>106</v>
      </c>
      <c r="H6" s="1056" t="s">
        <v>107</v>
      </c>
      <c r="I6" s="897"/>
      <c r="J6" s="312" t="s">
        <v>108</v>
      </c>
      <c r="K6" s="804" t="s">
        <v>109</v>
      </c>
    </row>
    <row r="7" spans="1:26" ht="14.25">
      <c r="A7" s="907" t="s">
        <v>110</v>
      </c>
      <c r="B7" s="918" t="s">
        <v>111</v>
      </c>
      <c r="C7" s="918" t="s">
        <v>112</v>
      </c>
      <c r="D7" s="918" t="s">
        <v>113</v>
      </c>
      <c r="E7" s="920" t="s">
        <v>114</v>
      </c>
      <c r="F7" s="915"/>
      <c r="G7" s="929" t="s">
        <v>115</v>
      </c>
      <c r="H7" s="928" t="s">
        <v>116</v>
      </c>
      <c r="I7" s="915"/>
      <c r="J7" s="918" t="s">
        <v>117</v>
      </c>
      <c r="K7" s="1046" t="s">
        <v>118</v>
      </c>
    </row>
    <row r="8" spans="1:26" ht="14.25">
      <c r="A8" s="908"/>
      <c r="B8" s="908"/>
      <c r="C8" s="908"/>
      <c r="D8" s="908"/>
      <c r="E8" s="63" t="s">
        <v>119</v>
      </c>
      <c r="F8" s="63" t="s">
        <v>120</v>
      </c>
      <c r="G8" s="908"/>
      <c r="H8" s="120" t="s">
        <v>119</v>
      </c>
      <c r="I8" s="120" t="s">
        <v>120</v>
      </c>
      <c r="J8" s="908"/>
      <c r="K8" s="1037"/>
    </row>
    <row r="9" spans="1:26">
      <c r="A9" s="67" t="s">
        <v>314</v>
      </c>
      <c r="B9" s="188"/>
      <c r="C9" s="188"/>
      <c r="D9" s="188"/>
      <c r="E9" s="188"/>
      <c r="F9" s="188"/>
      <c r="G9" s="121"/>
      <c r="H9" s="121"/>
      <c r="I9" s="121"/>
      <c r="J9" s="261"/>
      <c r="K9" s="833">
        <f>SUM(K10)</f>
        <v>0</v>
      </c>
    </row>
    <row r="10" spans="1:26">
      <c r="A10" s="73"/>
      <c r="B10" s="73"/>
      <c r="C10" s="73"/>
      <c r="D10" s="73"/>
      <c r="E10" s="73"/>
      <c r="F10" s="73"/>
      <c r="G10" s="73"/>
      <c r="H10" s="73"/>
      <c r="I10" s="73"/>
      <c r="J10" s="252"/>
      <c r="K10" s="834"/>
    </row>
    <row r="11" spans="1:26">
      <c r="A11" s="67" t="s">
        <v>316</v>
      </c>
      <c r="B11" s="188"/>
      <c r="C11" s="188"/>
      <c r="D11" s="188"/>
      <c r="E11" s="188"/>
      <c r="F11" s="188"/>
      <c r="G11" s="121"/>
      <c r="H11" s="121"/>
      <c r="I11" s="121"/>
      <c r="J11" s="261"/>
      <c r="K11" s="833">
        <f>SUM(K12:K15)</f>
        <v>1459843</v>
      </c>
    </row>
    <row r="12" spans="1:26" ht="30">
      <c r="A12" s="327" t="s">
        <v>2347</v>
      </c>
      <c r="B12" s="147" t="s">
        <v>2348</v>
      </c>
      <c r="C12" s="75" t="s">
        <v>759</v>
      </c>
      <c r="D12" s="85">
        <v>1.4999999999999999E-2</v>
      </c>
      <c r="E12" s="85">
        <v>7.0000000000000001E-3</v>
      </c>
      <c r="F12" s="76">
        <v>0.05</v>
      </c>
      <c r="G12" s="73"/>
      <c r="H12" s="73"/>
      <c r="I12" s="73"/>
      <c r="J12" s="252" t="s">
        <v>2349</v>
      </c>
      <c r="K12" s="805">
        <v>526224</v>
      </c>
    </row>
    <row r="13" spans="1:26" ht="30">
      <c r="A13" s="328" t="s">
        <v>138</v>
      </c>
      <c r="B13" s="75" t="s">
        <v>2350</v>
      </c>
      <c r="C13" s="286" t="s">
        <v>1375</v>
      </c>
      <c r="D13" s="73"/>
      <c r="E13" s="73"/>
      <c r="F13" s="73"/>
      <c r="G13" s="75"/>
      <c r="H13" s="75" t="s">
        <v>2351</v>
      </c>
      <c r="I13" s="75" t="s">
        <v>2352</v>
      </c>
      <c r="J13" s="252" t="s">
        <v>2349</v>
      </c>
      <c r="K13" s="805">
        <v>433505</v>
      </c>
    </row>
    <row r="14" spans="1:26" ht="30">
      <c r="A14" s="328" t="s">
        <v>2353</v>
      </c>
      <c r="B14" s="147" t="s">
        <v>2354</v>
      </c>
      <c r="C14" s="75" t="s">
        <v>2355</v>
      </c>
      <c r="D14" s="76">
        <v>0.1</v>
      </c>
      <c r="E14" s="73"/>
      <c r="F14" s="73"/>
      <c r="G14" s="73"/>
      <c r="H14" s="73"/>
      <c r="I14" s="73"/>
      <c r="J14" s="252" t="s">
        <v>2349</v>
      </c>
      <c r="K14" s="805">
        <v>256067</v>
      </c>
    </row>
    <row r="15" spans="1:26" ht="30">
      <c r="A15" s="327" t="s">
        <v>2356</v>
      </c>
      <c r="B15" s="75" t="s">
        <v>2357</v>
      </c>
      <c r="C15" s="75" t="s">
        <v>2358</v>
      </c>
      <c r="D15" s="108"/>
      <c r="E15" s="73"/>
      <c r="F15" s="73"/>
      <c r="G15" s="75" t="s">
        <v>2359</v>
      </c>
      <c r="H15" s="73"/>
      <c r="I15" s="73"/>
      <c r="J15" s="252" t="s">
        <v>2349</v>
      </c>
      <c r="K15" s="805">
        <v>244047</v>
      </c>
    </row>
    <row r="16" spans="1:26">
      <c r="A16" s="110"/>
      <c r="B16" s="75"/>
      <c r="C16" s="75"/>
      <c r="D16" s="75"/>
      <c r="E16" s="75"/>
      <c r="F16" s="75"/>
      <c r="G16" s="122"/>
      <c r="H16" s="122"/>
      <c r="I16" s="122"/>
      <c r="J16" s="147"/>
      <c r="K16" s="835"/>
      <c r="L16" s="111"/>
      <c r="M16" s="111"/>
      <c r="N16" s="111"/>
      <c r="O16" s="111"/>
      <c r="P16" s="111"/>
      <c r="Q16" s="111"/>
      <c r="R16" s="111"/>
      <c r="S16" s="111"/>
      <c r="T16" s="111"/>
      <c r="U16" s="111"/>
      <c r="V16" s="111"/>
      <c r="W16" s="111"/>
      <c r="X16" s="111"/>
      <c r="Y16" s="111"/>
      <c r="Z16" s="111"/>
    </row>
    <row r="17" spans="1:26">
      <c r="A17" s="67" t="s">
        <v>330</v>
      </c>
      <c r="B17" s="188"/>
      <c r="C17" s="188"/>
      <c r="D17" s="188"/>
      <c r="E17" s="188"/>
      <c r="F17" s="188"/>
      <c r="G17" s="121"/>
      <c r="H17" s="121"/>
      <c r="I17" s="121"/>
      <c r="J17" s="261"/>
      <c r="K17" s="833">
        <f>+SUM(K18:K23)</f>
        <v>2529610</v>
      </c>
    </row>
    <row r="18" spans="1:26" ht="45">
      <c r="A18" s="327" t="s">
        <v>2360</v>
      </c>
      <c r="B18" s="147" t="s">
        <v>2361</v>
      </c>
      <c r="C18" s="75" t="s">
        <v>178</v>
      </c>
      <c r="D18" s="75"/>
      <c r="E18" s="147" t="s">
        <v>2362</v>
      </c>
      <c r="F18" s="147" t="s">
        <v>2363</v>
      </c>
      <c r="G18" s="73"/>
      <c r="H18" s="73"/>
      <c r="I18" s="73"/>
      <c r="J18" s="252" t="s">
        <v>2349</v>
      </c>
      <c r="K18" s="805">
        <v>1324879</v>
      </c>
    </row>
    <row r="19" spans="1:26" ht="45">
      <c r="A19" s="329" t="s">
        <v>2364</v>
      </c>
      <c r="B19" s="147" t="s">
        <v>2361</v>
      </c>
      <c r="C19" s="75" t="s">
        <v>178</v>
      </c>
      <c r="D19" s="330">
        <v>8.6956000000000006E-2</v>
      </c>
      <c r="E19" s="73"/>
      <c r="F19" s="73"/>
      <c r="G19" s="73"/>
      <c r="H19" s="73"/>
      <c r="I19" s="73"/>
      <c r="J19" s="252" t="s">
        <v>2349</v>
      </c>
      <c r="K19" s="805">
        <v>690148</v>
      </c>
    </row>
    <row r="20" spans="1:26" ht="45">
      <c r="A20" s="327" t="s">
        <v>2365</v>
      </c>
      <c r="B20" s="147" t="s">
        <v>2366</v>
      </c>
      <c r="C20" s="75" t="s">
        <v>2367</v>
      </c>
      <c r="D20" s="108"/>
      <c r="E20" s="73"/>
      <c r="F20" s="73"/>
      <c r="G20" s="147" t="s">
        <v>2368</v>
      </c>
      <c r="H20" s="147"/>
      <c r="I20" s="73"/>
      <c r="J20" s="252" t="s">
        <v>2349</v>
      </c>
      <c r="K20" s="805">
        <v>420657</v>
      </c>
    </row>
    <row r="21" spans="1:26" ht="15.75" customHeight="1">
      <c r="A21" s="327" t="s">
        <v>2369</v>
      </c>
      <c r="B21" s="147" t="s">
        <v>2366</v>
      </c>
      <c r="C21" s="75" t="s">
        <v>2367</v>
      </c>
      <c r="D21" s="108"/>
      <c r="E21" s="73"/>
      <c r="F21" s="73"/>
      <c r="G21" s="147" t="s">
        <v>2370</v>
      </c>
      <c r="H21" s="147"/>
      <c r="I21" s="73"/>
      <c r="J21" s="252" t="s">
        <v>2349</v>
      </c>
      <c r="K21" s="805"/>
    </row>
    <row r="22" spans="1:26" ht="15.75" customHeight="1">
      <c r="A22" s="327" t="s">
        <v>2371</v>
      </c>
      <c r="B22" s="147" t="s">
        <v>2372</v>
      </c>
      <c r="C22" s="75" t="s">
        <v>759</v>
      </c>
      <c r="D22" s="147"/>
      <c r="E22" s="73"/>
      <c r="F22" s="73"/>
      <c r="G22" s="73"/>
      <c r="H22" s="331" t="s">
        <v>2373</v>
      </c>
      <c r="I22" s="331" t="s">
        <v>2374</v>
      </c>
      <c r="J22" s="252" t="s">
        <v>2349</v>
      </c>
      <c r="K22" s="805">
        <v>93926</v>
      </c>
    </row>
    <row r="23" spans="1:26" ht="15.75" customHeight="1">
      <c r="A23" s="73"/>
      <c r="B23" s="73"/>
      <c r="C23" s="73"/>
      <c r="D23" s="73"/>
      <c r="E23" s="73"/>
      <c r="F23" s="73"/>
      <c r="G23" s="73"/>
      <c r="H23" s="73"/>
      <c r="I23" s="73"/>
      <c r="J23" s="252"/>
      <c r="K23" s="834"/>
    </row>
    <row r="24" spans="1:26" ht="15.75" customHeight="1">
      <c r="A24" s="67" t="s">
        <v>331</v>
      </c>
      <c r="B24" s="188"/>
      <c r="C24" s="188"/>
      <c r="D24" s="188"/>
      <c r="E24" s="188"/>
      <c r="F24" s="188"/>
      <c r="G24" s="121"/>
      <c r="H24" s="121"/>
      <c r="I24" s="121"/>
      <c r="J24" s="261"/>
      <c r="K24" s="833">
        <f>+SUM(K25:K35)</f>
        <v>449221</v>
      </c>
    </row>
    <row r="25" spans="1:26" ht="15.75" customHeight="1">
      <c r="A25" s="328" t="s">
        <v>498</v>
      </c>
      <c r="B25" s="75" t="s">
        <v>2375</v>
      </c>
      <c r="C25" s="75" t="s">
        <v>2376</v>
      </c>
      <c r="D25" s="75"/>
      <c r="E25" s="75"/>
      <c r="F25" s="75"/>
      <c r="G25" s="73"/>
      <c r="H25" s="75" t="s">
        <v>2377</v>
      </c>
      <c r="I25" s="75" t="s">
        <v>2378</v>
      </c>
      <c r="J25" s="252" t="s">
        <v>2349</v>
      </c>
      <c r="K25" s="805">
        <v>155744</v>
      </c>
    </row>
    <row r="26" spans="1:26" ht="15.75" customHeight="1">
      <c r="A26" s="328" t="s">
        <v>2379</v>
      </c>
      <c r="B26" s="147" t="s">
        <v>2380</v>
      </c>
      <c r="C26" s="75" t="s">
        <v>2381</v>
      </c>
      <c r="D26" s="85">
        <v>8.0000000000000004E-4</v>
      </c>
      <c r="E26" s="73"/>
      <c r="F26" s="73"/>
      <c r="G26" s="73"/>
      <c r="H26" s="73"/>
      <c r="I26" s="73"/>
      <c r="J26" s="252" t="s">
        <v>2349</v>
      </c>
      <c r="K26" s="805">
        <v>152786</v>
      </c>
    </row>
    <row r="27" spans="1:26" ht="15.75" customHeight="1">
      <c r="A27" s="328" t="s">
        <v>2382</v>
      </c>
      <c r="B27" s="147" t="s">
        <v>2380</v>
      </c>
      <c r="C27" s="75" t="s">
        <v>2381</v>
      </c>
      <c r="D27" s="85">
        <v>8.0000000000000004E-4</v>
      </c>
      <c r="E27" s="73"/>
      <c r="F27" s="73"/>
      <c r="G27" s="73"/>
      <c r="H27" s="73"/>
      <c r="I27" s="73"/>
      <c r="J27" s="252" t="s">
        <v>2349</v>
      </c>
      <c r="K27" s="805">
        <v>55289</v>
      </c>
    </row>
    <row r="28" spans="1:26" ht="15.75" customHeight="1">
      <c r="A28" s="328" t="s">
        <v>2383</v>
      </c>
      <c r="B28" s="147" t="s">
        <v>2384</v>
      </c>
      <c r="C28" s="75" t="s">
        <v>2376</v>
      </c>
      <c r="D28" s="73"/>
      <c r="E28" s="73"/>
      <c r="F28" s="73"/>
      <c r="G28" s="75"/>
      <c r="H28" s="147" t="s">
        <v>2385</v>
      </c>
      <c r="I28" s="75" t="s">
        <v>2386</v>
      </c>
      <c r="J28" s="252" t="s">
        <v>2349</v>
      </c>
      <c r="K28" s="805">
        <v>37570</v>
      </c>
    </row>
    <row r="29" spans="1:26" ht="15.75" customHeight="1">
      <c r="A29" s="328" t="s">
        <v>2387</v>
      </c>
      <c r="B29" s="147" t="s">
        <v>2388</v>
      </c>
      <c r="C29" s="75" t="s">
        <v>2376</v>
      </c>
      <c r="D29" s="85">
        <v>0.05</v>
      </c>
      <c r="E29" s="73"/>
      <c r="F29" s="73"/>
      <c r="G29" s="73"/>
      <c r="H29" s="75" t="s">
        <v>2389</v>
      </c>
      <c r="I29" s="73"/>
      <c r="J29" s="252" t="s">
        <v>2349</v>
      </c>
      <c r="K29" s="805">
        <v>29037</v>
      </c>
    </row>
    <row r="30" spans="1:26" ht="105">
      <c r="A30" s="332" t="s">
        <v>2390</v>
      </c>
      <c r="B30" s="143" t="s">
        <v>2391</v>
      </c>
      <c r="C30" s="143"/>
      <c r="D30" s="138"/>
      <c r="E30" s="138"/>
      <c r="F30" s="138"/>
      <c r="G30" s="141" t="s">
        <v>2392</v>
      </c>
      <c r="H30" s="143" t="s">
        <v>2393</v>
      </c>
      <c r="I30" s="143" t="s">
        <v>2394</v>
      </c>
      <c r="J30" s="140" t="s">
        <v>2349</v>
      </c>
      <c r="K30" s="698">
        <v>6577</v>
      </c>
      <c r="L30" s="145"/>
      <c r="M30" s="145"/>
      <c r="N30" s="145"/>
      <c r="O30" s="145"/>
      <c r="P30" s="145"/>
      <c r="Q30" s="145"/>
      <c r="R30" s="145"/>
      <c r="S30" s="145"/>
      <c r="T30" s="145"/>
      <c r="U30" s="145"/>
      <c r="V30" s="145"/>
      <c r="W30" s="145"/>
      <c r="X30" s="145"/>
      <c r="Y30" s="145"/>
      <c r="Z30" s="145"/>
    </row>
    <row r="31" spans="1:26" ht="15.75" customHeight="1">
      <c r="A31" s="328" t="s">
        <v>226</v>
      </c>
      <c r="B31" s="75" t="s">
        <v>2376</v>
      </c>
      <c r="C31" s="75" t="s">
        <v>2376</v>
      </c>
      <c r="D31" s="73"/>
      <c r="E31" s="73"/>
      <c r="F31" s="73"/>
      <c r="G31" s="75"/>
      <c r="H31" s="75" t="s">
        <v>2395</v>
      </c>
      <c r="I31" s="75"/>
      <c r="J31" s="252" t="s">
        <v>2349</v>
      </c>
      <c r="K31" s="805">
        <v>4701</v>
      </c>
    </row>
    <row r="32" spans="1:26" ht="15.75" customHeight="1">
      <c r="A32" s="328" t="s">
        <v>229</v>
      </c>
      <c r="B32" s="147" t="s">
        <v>2396</v>
      </c>
      <c r="C32" s="75" t="s">
        <v>2397</v>
      </c>
      <c r="D32" s="75"/>
      <c r="E32" s="73"/>
      <c r="F32" s="73"/>
      <c r="G32" s="73"/>
      <c r="H32" s="75" t="s">
        <v>2398</v>
      </c>
      <c r="I32" s="75" t="s">
        <v>2399</v>
      </c>
      <c r="J32" s="252" t="s">
        <v>2349</v>
      </c>
      <c r="K32" s="805">
        <v>3757</v>
      </c>
    </row>
    <row r="33" spans="1:11" ht="15.75" customHeight="1">
      <c r="A33" s="328" t="s">
        <v>1274</v>
      </c>
      <c r="B33" s="147" t="s">
        <v>2400</v>
      </c>
      <c r="C33" s="75" t="s">
        <v>2401</v>
      </c>
      <c r="D33" s="75"/>
      <c r="E33" s="73"/>
      <c r="F33" s="73"/>
      <c r="G33" s="73"/>
      <c r="H33" s="75" t="s">
        <v>2385</v>
      </c>
      <c r="I33" s="75" t="s">
        <v>2402</v>
      </c>
      <c r="J33" s="252" t="s">
        <v>2349</v>
      </c>
      <c r="K33" s="805">
        <v>1880</v>
      </c>
    </row>
    <row r="34" spans="1:11" ht="15.75" customHeight="1">
      <c r="A34" s="328" t="s">
        <v>2403</v>
      </c>
      <c r="B34" s="147" t="s">
        <v>2404</v>
      </c>
      <c r="C34" s="75" t="s">
        <v>2401</v>
      </c>
      <c r="D34" s="75"/>
      <c r="E34" s="73"/>
      <c r="F34" s="73"/>
      <c r="G34" s="73"/>
      <c r="H34" s="75" t="s">
        <v>2351</v>
      </c>
      <c r="I34" s="75" t="s">
        <v>2405</v>
      </c>
      <c r="J34" s="252" t="s">
        <v>2349</v>
      </c>
      <c r="K34" s="805">
        <v>1880</v>
      </c>
    </row>
    <row r="35" spans="1:11" ht="15.75" customHeight="1">
      <c r="A35" s="73"/>
      <c r="B35" s="73"/>
      <c r="C35" s="73"/>
      <c r="D35" s="73"/>
      <c r="E35" s="73"/>
      <c r="F35" s="73"/>
      <c r="G35" s="73"/>
      <c r="H35" s="73"/>
      <c r="I35" s="73"/>
      <c r="J35" s="252"/>
      <c r="K35" s="834"/>
    </row>
    <row r="36" spans="1:11" ht="15.75" customHeight="1">
      <c r="A36" s="67" t="s">
        <v>345</v>
      </c>
      <c r="B36" s="188"/>
      <c r="C36" s="188"/>
      <c r="D36" s="188"/>
      <c r="E36" s="188"/>
      <c r="F36" s="188"/>
      <c r="G36" s="121"/>
      <c r="H36" s="121"/>
      <c r="I36" s="121"/>
      <c r="J36" s="261"/>
      <c r="K36" s="833">
        <f>+SUM(K37)</f>
        <v>0</v>
      </c>
    </row>
    <row r="37" spans="1:11" ht="15.75" customHeight="1">
      <c r="A37" s="73"/>
      <c r="B37" s="73"/>
      <c r="C37" s="73"/>
      <c r="D37" s="73"/>
      <c r="E37" s="73"/>
      <c r="F37" s="73"/>
      <c r="G37" s="73"/>
      <c r="H37" s="73"/>
      <c r="I37" s="73"/>
      <c r="J37" s="252"/>
      <c r="K37" s="834"/>
    </row>
    <row r="38" spans="1:11" ht="15.75" customHeight="1">
      <c r="A38" s="67" t="s">
        <v>346</v>
      </c>
      <c r="B38" s="188"/>
      <c r="C38" s="188"/>
      <c r="D38" s="188"/>
      <c r="E38" s="188"/>
      <c r="F38" s="188"/>
      <c r="G38" s="121"/>
      <c r="H38" s="121"/>
      <c r="I38" s="121"/>
      <c r="J38" s="261"/>
      <c r="K38" s="833">
        <f>+SUM(K39:K40)</f>
        <v>19400</v>
      </c>
    </row>
    <row r="39" spans="1:11" ht="15.75" customHeight="1">
      <c r="A39" s="329" t="s">
        <v>699</v>
      </c>
      <c r="B39" s="75" t="s">
        <v>2406</v>
      </c>
      <c r="C39" s="147" t="s">
        <v>2380</v>
      </c>
      <c r="D39" s="76">
        <v>0.05</v>
      </c>
      <c r="E39" s="75"/>
      <c r="F39" s="73"/>
      <c r="G39" s="73"/>
      <c r="H39" s="73"/>
      <c r="I39" s="73"/>
      <c r="J39" s="252" t="s">
        <v>2349</v>
      </c>
      <c r="K39" s="805">
        <v>19400</v>
      </c>
    </row>
    <row r="40" spans="1:11" ht="15.75" customHeight="1">
      <c r="A40" s="73"/>
      <c r="B40" s="73"/>
      <c r="C40" s="73"/>
      <c r="D40" s="73"/>
      <c r="E40" s="73"/>
      <c r="F40" s="73"/>
      <c r="G40" s="73"/>
      <c r="H40" s="73"/>
      <c r="I40" s="73"/>
      <c r="J40" s="252"/>
      <c r="K40" s="834"/>
    </row>
    <row r="41" spans="1:11" ht="15.75" customHeight="1">
      <c r="A41" s="67" t="s">
        <v>351</v>
      </c>
      <c r="B41" s="188"/>
      <c r="C41" s="188"/>
      <c r="D41" s="188"/>
      <c r="E41" s="188"/>
      <c r="F41" s="188"/>
      <c r="G41" s="121"/>
      <c r="H41" s="121"/>
      <c r="I41" s="121"/>
      <c r="J41" s="261"/>
      <c r="K41" s="833">
        <f>+SUM(K42)</f>
        <v>0</v>
      </c>
    </row>
    <row r="42" spans="1:11" ht="15.75" customHeight="1">
      <c r="A42" s="73"/>
      <c r="B42" s="73"/>
      <c r="C42" s="73"/>
      <c r="D42" s="73"/>
      <c r="E42" s="73"/>
      <c r="F42" s="73"/>
      <c r="G42" s="73"/>
      <c r="H42" s="73"/>
      <c r="I42" s="73"/>
      <c r="J42" s="252"/>
      <c r="K42" s="834"/>
    </row>
    <row r="43" spans="1:11" ht="15.75" customHeight="1">
      <c r="A43" s="67" t="s">
        <v>352</v>
      </c>
      <c r="B43" s="188"/>
      <c r="C43" s="188"/>
      <c r="D43" s="188"/>
      <c r="E43" s="188"/>
      <c r="F43" s="188"/>
      <c r="G43" s="121"/>
      <c r="H43" s="121"/>
      <c r="I43" s="121"/>
      <c r="J43" s="261"/>
      <c r="K43" s="833">
        <f>+SUM(K44:K48)</f>
        <v>1558576</v>
      </c>
    </row>
    <row r="44" spans="1:11" ht="15.75" customHeight="1">
      <c r="A44" s="329" t="s">
        <v>2407</v>
      </c>
      <c r="B44" s="147" t="s">
        <v>2408</v>
      </c>
      <c r="C44" s="147" t="s">
        <v>2408</v>
      </c>
      <c r="D44" s="73"/>
      <c r="E44" s="73"/>
      <c r="F44" s="73"/>
      <c r="G44" s="73"/>
      <c r="H44" s="75" t="s">
        <v>2409</v>
      </c>
      <c r="I44" s="75" t="s">
        <v>2410</v>
      </c>
      <c r="J44" s="252" t="s">
        <v>2411</v>
      </c>
      <c r="K44" s="834">
        <v>1094400</v>
      </c>
    </row>
    <row r="45" spans="1:11" ht="15.75" customHeight="1">
      <c r="A45" s="329" t="s">
        <v>2412</v>
      </c>
      <c r="B45" s="147" t="s">
        <v>2413</v>
      </c>
      <c r="C45" s="73"/>
      <c r="D45" s="73"/>
      <c r="E45" s="73"/>
      <c r="F45" s="73"/>
      <c r="G45" s="73"/>
      <c r="H45" s="73"/>
      <c r="I45" s="73"/>
      <c r="J45" s="252" t="s">
        <v>2349</v>
      </c>
      <c r="K45" s="834">
        <v>400420</v>
      </c>
    </row>
    <row r="46" spans="1:11" ht="15.75" customHeight="1">
      <c r="A46" s="329" t="s">
        <v>2414</v>
      </c>
      <c r="B46" s="147" t="s">
        <v>2415</v>
      </c>
      <c r="C46" s="73"/>
      <c r="D46" s="73"/>
      <c r="E46" s="73"/>
      <c r="F46" s="73"/>
      <c r="G46" s="73"/>
      <c r="H46" s="73"/>
      <c r="I46" s="73"/>
      <c r="J46" s="252" t="s">
        <v>2349</v>
      </c>
      <c r="K46" s="834">
        <v>35344</v>
      </c>
    </row>
    <row r="47" spans="1:11" ht="15.75" customHeight="1">
      <c r="A47" s="329" t="s">
        <v>2416</v>
      </c>
      <c r="B47" s="147" t="s">
        <v>2417</v>
      </c>
      <c r="C47" s="147" t="s">
        <v>2418</v>
      </c>
      <c r="D47" s="73"/>
      <c r="E47" s="73"/>
      <c r="F47" s="73"/>
      <c r="G47" s="73"/>
      <c r="H47" s="73"/>
      <c r="I47" s="73"/>
      <c r="J47" s="252" t="s">
        <v>2349</v>
      </c>
      <c r="K47" s="834">
        <v>17671</v>
      </c>
    </row>
    <row r="48" spans="1:11" ht="15.75" customHeight="1">
      <c r="A48" s="328" t="s">
        <v>2419</v>
      </c>
      <c r="B48" s="147" t="s">
        <v>2420</v>
      </c>
      <c r="C48" s="73"/>
      <c r="D48" s="73"/>
      <c r="E48" s="73"/>
      <c r="F48" s="73"/>
      <c r="G48" s="73"/>
      <c r="H48" s="73"/>
      <c r="I48" s="73"/>
      <c r="J48" s="252" t="s">
        <v>2349</v>
      </c>
      <c r="K48" s="834">
        <v>10741</v>
      </c>
    </row>
    <row r="49" spans="1:26" ht="15.75" customHeight="1">
      <c r="A49" s="112"/>
      <c r="B49" s="113"/>
      <c r="C49" s="113"/>
      <c r="D49" s="113"/>
      <c r="E49" s="113"/>
      <c r="F49" s="113"/>
      <c r="G49" s="122"/>
      <c r="H49" s="122"/>
      <c r="I49" s="122"/>
      <c r="J49" s="334"/>
      <c r="K49" s="836"/>
      <c r="L49" s="111"/>
      <c r="M49" s="111"/>
      <c r="N49" s="111"/>
      <c r="O49" s="111"/>
      <c r="P49" s="111"/>
      <c r="Q49" s="111"/>
      <c r="R49" s="111"/>
      <c r="S49" s="111"/>
      <c r="T49" s="111"/>
      <c r="U49" s="111"/>
      <c r="V49" s="111"/>
      <c r="W49" s="111"/>
      <c r="X49" s="111"/>
      <c r="Y49" s="111"/>
      <c r="Z49" s="111"/>
    </row>
    <row r="50" spans="1:26" ht="15.75" customHeight="1">
      <c r="A50" s="100" t="s">
        <v>137</v>
      </c>
      <c r="B50" s="101"/>
      <c r="C50" s="101"/>
      <c r="D50" s="101"/>
      <c r="E50" s="101"/>
      <c r="F50" s="101"/>
      <c r="G50" s="315"/>
      <c r="H50" s="315"/>
      <c r="I50" s="315"/>
      <c r="J50" s="316"/>
      <c r="K50" s="730">
        <f>K43+K41+K38+K36++K24+K17+K11+K9</f>
        <v>6016650</v>
      </c>
    </row>
    <row r="51" spans="1:26" ht="15.75" customHeight="1">
      <c r="A51" s="51"/>
      <c r="B51" s="48"/>
      <c r="C51" s="48"/>
      <c r="D51" s="48"/>
      <c r="E51" s="48"/>
      <c r="F51" s="48"/>
      <c r="G51" s="48"/>
      <c r="H51" s="48"/>
      <c r="I51" s="48"/>
      <c r="J51" s="326"/>
      <c r="K51" s="727"/>
    </row>
    <row r="52" spans="1:26" ht="15.75" customHeight="1">
      <c r="A52" s="46"/>
      <c r="B52" s="46"/>
      <c r="C52" s="46"/>
      <c r="D52" s="46"/>
      <c r="E52" s="46"/>
      <c r="F52" s="46"/>
      <c r="G52" s="46"/>
      <c r="H52" s="46"/>
      <c r="I52" s="46"/>
      <c r="J52" s="325"/>
      <c r="K52" s="708"/>
    </row>
    <row r="53" spans="1:26" ht="15.75" customHeight="1">
      <c r="A53" s="46"/>
      <c r="B53" s="46"/>
      <c r="C53" s="46"/>
      <c r="D53" s="46"/>
      <c r="E53" s="46"/>
      <c r="F53" s="46"/>
      <c r="G53" s="46"/>
      <c r="H53" s="46"/>
      <c r="I53" s="46"/>
      <c r="J53" s="325"/>
      <c r="K53" s="726"/>
    </row>
    <row r="54" spans="1:26" ht="15.75" customHeight="1">
      <c r="A54" s="46"/>
      <c r="B54" s="46"/>
      <c r="C54" s="46"/>
      <c r="D54" s="46"/>
      <c r="E54" s="46"/>
      <c r="F54" s="46"/>
      <c r="G54" s="46"/>
      <c r="H54" s="46"/>
      <c r="I54" s="46"/>
      <c r="J54" s="325"/>
      <c r="K54" s="726"/>
    </row>
    <row r="55" spans="1:26" ht="15.75" customHeight="1">
      <c r="A55" s="46"/>
      <c r="B55" s="46"/>
      <c r="C55" s="46"/>
      <c r="D55" s="46"/>
      <c r="E55" s="46"/>
      <c r="F55" s="46"/>
      <c r="G55" s="46"/>
      <c r="H55" s="46"/>
      <c r="I55" s="46"/>
      <c r="J55" s="325"/>
      <c r="K55" s="708"/>
    </row>
    <row r="56" spans="1:26" ht="15.75" customHeight="1">
      <c r="A56" s="46"/>
      <c r="B56" s="46"/>
      <c r="C56" s="46"/>
      <c r="D56" s="46"/>
      <c r="E56" s="46"/>
      <c r="F56" s="46"/>
      <c r="G56" s="46"/>
      <c r="H56" s="46"/>
      <c r="I56" s="46"/>
      <c r="J56" s="325"/>
      <c r="K56" s="708"/>
    </row>
    <row r="57" spans="1:26" ht="15.75" customHeight="1">
      <c r="J57" s="335"/>
      <c r="K57" s="808"/>
    </row>
    <row r="58" spans="1:26" ht="15.75" customHeight="1">
      <c r="J58" s="335"/>
      <c r="K58" s="808"/>
    </row>
    <row r="59" spans="1:26" ht="15.75" customHeight="1">
      <c r="J59" s="335"/>
      <c r="K59" s="808"/>
    </row>
    <row r="60" spans="1:26" ht="15.75" customHeight="1">
      <c r="J60" s="335"/>
      <c r="K60" s="808"/>
    </row>
    <row r="61" spans="1:26" ht="15.75" customHeight="1">
      <c r="J61" s="335"/>
      <c r="K61" s="808"/>
    </row>
    <row r="62" spans="1:26" ht="15.75" customHeight="1">
      <c r="J62" s="335"/>
      <c r="K62" s="808"/>
    </row>
    <row r="63" spans="1:26" ht="15.75" customHeight="1">
      <c r="J63" s="335"/>
      <c r="K63" s="808"/>
    </row>
    <row r="64" spans="1:26" ht="15.75" customHeight="1">
      <c r="J64" s="335"/>
      <c r="K64" s="808"/>
    </row>
    <row r="65" spans="10:11" ht="15.75" customHeight="1">
      <c r="J65" s="335"/>
      <c r="K65" s="808"/>
    </row>
    <row r="66" spans="10:11" ht="15.75" customHeight="1">
      <c r="J66" s="335"/>
      <c r="K66" s="808"/>
    </row>
    <row r="67" spans="10:11" ht="15.75" customHeight="1">
      <c r="J67" s="335"/>
      <c r="K67" s="808"/>
    </row>
    <row r="68" spans="10:11" ht="15.75" customHeight="1">
      <c r="J68" s="335"/>
      <c r="K68" s="808"/>
    </row>
    <row r="69" spans="10:11" ht="15.75" customHeight="1">
      <c r="J69" s="335"/>
      <c r="K69" s="808"/>
    </row>
    <row r="70" spans="10:11" ht="15.75" customHeight="1">
      <c r="J70" s="335"/>
      <c r="K70" s="808"/>
    </row>
    <row r="71" spans="10:11" ht="15.75" customHeight="1">
      <c r="J71" s="335"/>
      <c r="K71" s="808"/>
    </row>
    <row r="72" spans="10:11" ht="15.75" customHeight="1">
      <c r="J72" s="335"/>
      <c r="K72" s="808"/>
    </row>
    <row r="73" spans="10:11" ht="15.75" customHeight="1">
      <c r="J73" s="335"/>
      <c r="K73" s="808"/>
    </row>
    <row r="74" spans="10:11" ht="15.75" customHeight="1">
      <c r="J74" s="335"/>
      <c r="K74" s="808"/>
    </row>
    <row r="75" spans="10:11" ht="15.75" customHeight="1">
      <c r="J75" s="335"/>
      <c r="K75" s="808"/>
    </row>
    <row r="76" spans="10:11" ht="15.75" customHeight="1">
      <c r="J76" s="335"/>
      <c r="K76" s="808"/>
    </row>
    <row r="77" spans="10:11" ht="15.75" customHeight="1">
      <c r="J77" s="335"/>
      <c r="K77" s="808"/>
    </row>
    <row r="78" spans="10:11" ht="15.75" customHeight="1">
      <c r="J78" s="335"/>
      <c r="K78" s="808"/>
    </row>
    <row r="79" spans="10:11" ht="15.75" customHeight="1">
      <c r="J79" s="335"/>
      <c r="K79" s="808"/>
    </row>
    <row r="80" spans="10:11" ht="15.75" customHeight="1">
      <c r="J80" s="335"/>
      <c r="K80" s="808"/>
    </row>
    <row r="81" spans="10:11" ht="15.75" customHeight="1">
      <c r="J81" s="335"/>
      <c r="K81" s="808"/>
    </row>
    <row r="82" spans="10:11" ht="15.75" customHeight="1">
      <c r="J82" s="335"/>
      <c r="K82" s="808"/>
    </row>
    <row r="83" spans="10:11" ht="15.75" customHeight="1">
      <c r="J83" s="335"/>
      <c r="K83" s="808"/>
    </row>
    <row r="84" spans="10:11" ht="15.75" customHeight="1">
      <c r="J84" s="335"/>
      <c r="K84" s="808"/>
    </row>
    <row r="85" spans="10:11" ht="15.75" customHeight="1">
      <c r="J85" s="335"/>
      <c r="K85" s="808"/>
    </row>
    <row r="86" spans="10:11" ht="15.75" customHeight="1">
      <c r="J86" s="335"/>
      <c r="K86" s="808"/>
    </row>
    <row r="87" spans="10:11" ht="15.75" customHeight="1">
      <c r="J87" s="335"/>
      <c r="K87" s="808"/>
    </row>
    <row r="88" spans="10:11" ht="15.75" customHeight="1">
      <c r="J88" s="335"/>
      <c r="K88" s="808"/>
    </row>
    <row r="89" spans="10:11" ht="15.75" customHeight="1">
      <c r="J89" s="335"/>
      <c r="K89" s="808"/>
    </row>
    <row r="90" spans="10:11" ht="15.75" customHeight="1">
      <c r="J90" s="335"/>
      <c r="K90" s="808"/>
    </row>
    <row r="91" spans="10:11" ht="15.75" customHeight="1">
      <c r="J91" s="335"/>
      <c r="K91" s="808"/>
    </row>
    <row r="92" spans="10:11" ht="15.75" customHeight="1">
      <c r="J92" s="335"/>
      <c r="K92" s="808"/>
    </row>
    <row r="93" spans="10:11" ht="15.75" customHeight="1">
      <c r="J93" s="335"/>
      <c r="K93" s="808"/>
    </row>
    <row r="94" spans="10:11" ht="15.75" customHeight="1">
      <c r="J94" s="335"/>
      <c r="K94" s="808"/>
    </row>
    <row r="95" spans="10:11" ht="15.75" customHeight="1">
      <c r="J95" s="335"/>
      <c r="K95" s="808"/>
    </row>
    <row r="96" spans="10:11" ht="15.75" customHeight="1">
      <c r="J96" s="335"/>
      <c r="K96" s="808"/>
    </row>
    <row r="97" spans="10:11" ht="15.75" customHeight="1">
      <c r="J97" s="335"/>
      <c r="K97" s="808"/>
    </row>
    <row r="98" spans="10:11" ht="15.75" customHeight="1">
      <c r="J98" s="335"/>
      <c r="K98" s="808"/>
    </row>
    <row r="99" spans="10:11" ht="15.75" customHeight="1">
      <c r="J99" s="335"/>
      <c r="K99" s="808"/>
    </row>
    <row r="100" spans="10:11" ht="15.75" customHeight="1">
      <c r="J100" s="335"/>
      <c r="K100" s="808"/>
    </row>
    <row r="101" spans="10:11" ht="15.75" customHeight="1">
      <c r="J101" s="335"/>
      <c r="K101" s="808"/>
    </row>
    <row r="102" spans="10:11" ht="15.75" customHeight="1">
      <c r="J102" s="335"/>
      <c r="K102" s="808"/>
    </row>
    <row r="103" spans="10:11" ht="15.75" customHeight="1">
      <c r="J103" s="335"/>
      <c r="K103" s="808"/>
    </row>
    <row r="104" spans="10:11" ht="15.75" customHeight="1">
      <c r="J104" s="335"/>
      <c r="K104" s="808"/>
    </row>
    <row r="105" spans="10:11" ht="15.75" customHeight="1">
      <c r="J105" s="335"/>
      <c r="K105" s="808"/>
    </row>
    <row r="106" spans="10:11" ht="15.75" customHeight="1">
      <c r="J106" s="335"/>
      <c r="K106" s="808"/>
    </row>
    <row r="107" spans="10:11" ht="15.75" customHeight="1">
      <c r="J107" s="335"/>
      <c r="K107" s="808"/>
    </row>
    <row r="108" spans="10:11" ht="15.75" customHeight="1">
      <c r="J108" s="335"/>
      <c r="K108" s="808"/>
    </row>
    <row r="109" spans="10:11" ht="15.75" customHeight="1">
      <c r="J109" s="335"/>
      <c r="K109" s="808"/>
    </row>
    <row r="110" spans="10:11" ht="15.75" customHeight="1">
      <c r="J110" s="335"/>
      <c r="K110" s="808"/>
    </row>
    <row r="111" spans="10:11" ht="15.75" customHeight="1">
      <c r="J111" s="335"/>
      <c r="K111" s="808"/>
    </row>
    <row r="112" spans="10:11" ht="15.75" customHeight="1">
      <c r="J112" s="335"/>
      <c r="K112" s="808"/>
    </row>
    <row r="113" spans="10:11" ht="15.75" customHeight="1">
      <c r="J113" s="335"/>
      <c r="K113" s="808"/>
    </row>
    <row r="114" spans="10:11" ht="15.75" customHeight="1">
      <c r="J114" s="335"/>
      <c r="K114" s="808"/>
    </row>
    <row r="115" spans="10:11" ht="15.75" customHeight="1">
      <c r="J115" s="335"/>
      <c r="K115" s="808"/>
    </row>
    <row r="116" spans="10:11" ht="15.75" customHeight="1">
      <c r="J116" s="335"/>
      <c r="K116" s="808"/>
    </row>
    <row r="117" spans="10:11" ht="15.75" customHeight="1">
      <c r="J117" s="335"/>
      <c r="K117" s="808"/>
    </row>
    <row r="118" spans="10:11" ht="15.75" customHeight="1">
      <c r="J118" s="335"/>
      <c r="K118" s="808"/>
    </row>
    <row r="119" spans="10:11" ht="15.75" customHeight="1">
      <c r="J119" s="335"/>
      <c r="K119" s="808"/>
    </row>
    <row r="120" spans="10:11" ht="15.75" customHeight="1">
      <c r="J120" s="335"/>
      <c r="K120" s="808"/>
    </row>
    <row r="121" spans="10:11" ht="15.75" customHeight="1">
      <c r="J121" s="335"/>
      <c r="K121" s="808"/>
    </row>
    <row r="122" spans="10:11" ht="15.75" customHeight="1">
      <c r="J122" s="335"/>
      <c r="K122" s="808"/>
    </row>
    <row r="123" spans="10:11" ht="15.75" customHeight="1">
      <c r="J123" s="335"/>
      <c r="K123" s="808"/>
    </row>
    <row r="124" spans="10:11" ht="15.75" customHeight="1">
      <c r="J124" s="335"/>
      <c r="K124" s="808"/>
    </row>
    <row r="125" spans="10:11" ht="15.75" customHeight="1">
      <c r="J125" s="335"/>
      <c r="K125" s="808"/>
    </row>
    <row r="126" spans="10:11" ht="15.75" customHeight="1">
      <c r="J126" s="335"/>
      <c r="K126" s="808"/>
    </row>
    <row r="127" spans="10:11" ht="15.75" customHeight="1">
      <c r="J127" s="335"/>
      <c r="K127" s="808"/>
    </row>
    <row r="128" spans="10:11" ht="15.75" customHeight="1">
      <c r="J128" s="335"/>
      <c r="K128" s="808"/>
    </row>
    <row r="129" spans="10:11" ht="15.75" customHeight="1">
      <c r="J129" s="335"/>
      <c r="K129" s="808"/>
    </row>
    <row r="130" spans="10:11" ht="15.75" customHeight="1">
      <c r="J130" s="335"/>
      <c r="K130" s="808"/>
    </row>
    <row r="131" spans="10:11" ht="15.75" customHeight="1">
      <c r="J131" s="335"/>
      <c r="K131" s="808"/>
    </row>
    <row r="132" spans="10:11" ht="15.75" customHeight="1">
      <c r="J132" s="335"/>
      <c r="K132" s="808"/>
    </row>
    <row r="133" spans="10:11" ht="15.75" customHeight="1">
      <c r="J133" s="335"/>
      <c r="K133" s="808"/>
    </row>
    <row r="134" spans="10:11" ht="15.75" customHeight="1">
      <c r="J134" s="335"/>
      <c r="K134" s="808"/>
    </row>
    <row r="135" spans="10:11" ht="15.75" customHeight="1">
      <c r="J135" s="335"/>
      <c r="K135" s="808"/>
    </row>
    <row r="136" spans="10:11" ht="15.75" customHeight="1">
      <c r="J136" s="335"/>
      <c r="K136" s="808"/>
    </row>
    <row r="137" spans="10:11" ht="15.75" customHeight="1">
      <c r="J137" s="335"/>
      <c r="K137" s="808"/>
    </row>
    <row r="138" spans="10:11" ht="15.75" customHeight="1">
      <c r="J138" s="335"/>
      <c r="K138" s="808"/>
    </row>
    <row r="139" spans="10:11" ht="15.75" customHeight="1">
      <c r="J139" s="335"/>
      <c r="K139" s="808"/>
    </row>
    <row r="140" spans="10:11" ht="15.75" customHeight="1">
      <c r="J140" s="335"/>
      <c r="K140" s="808"/>
    </row>
    <row r="141" spans="10:11" ht="15.75" customHeight="1">
      <c r="J141" s="335"/>
      <c r="K141" s="808"/>
    </row>
    <row r="142" spans="10:11" ht="15.75" customHeight="1">
      <c r="J142" s="335"/>
      <c r="K142" s="808"/>
    </row>
    <row r="143" spans="10:11" ht="15.75" customHeight="1">
      <c r="J143" s="335"/>
      <c r="K143" s="808"/>
    </row>
    <row r="144" spans="10:11" ht="15.75" customHeight="1">
      <c r="J144" s="335"/>
      <c r="K144" s="808"/>
    </row>
    <row r="145" spans="10:11" ht="15.75" customHeight="1">
      <c r="J145" s="335"/>
      <c r="K145" s="808"/>
    </row>
    <row r="146" spans="10:11" ht="15.75" customHeight="1">
      <c r="J146" s="335"/>
      <c r="K146" s="808"/>
    </row>
    <row r="147" spans="10:11" ht="15.75" customHeight="1">
      <c r="J147" s="335"/>
      <c r="K147" s="808"/>
    </row>
    <row r="148" spans="10:11" ht="15.75" customHeight="1">
      <c r="J148" s="335"/>
      <c r="K148" s="808"/>
    </row>
    <row r="149" spans="10:11" ht="15.75" customHeight="1">
      <c r="J149" s="335"/>
      <c r="K149" s="808"/>
    </row>
    <row r="150" spans="10:11" ht="15.75" customHeight="1">
      <c r="J150" s="335"/>
      <c r="K150" s="808"/>
    </row>
    <row r="151" spans="10:11" ht="15.75" customHeight="1">
      <c r="J151" s="335"/>
      <c r="K151" s="808"/>
    </row>
    <row r="152" spans="10:11" ht="15.75" customHeight="1">
      <c r="J152" s="335"/>
      <c r="K152" s="808"/>
    </row>
    <row r="153" spans="10:11" ht="15.75" customHeight="1">
      <c r="J153" s="335"/>
      <c r="K153" s="808"/>
    </row>
    <row r="154" spans="10:11" ht="15.75" customHeight="1">
      <c r="J154" s="335"/>
      <c r="K154" s="808"/>
    </row>
    <row r="155" spans="10:11" ht="15.75" customHeight="1">
      <c r="J155" s="335"/>
      <c r="K155" s="808"/>
    </row>
    <row r="156" spans="10:11" ht="15.75" customHeight="1">
      <c r="J156" s="335"/>
      <c r="K156" s="808"/>
    </row>
    <row r="157" spans="10:11" ht="15.75" customHeight="1">
      <c r="J157" s="335"/>
      <c r="K157" s="808"/>
    </row>
    <row r="158" spans="10:11" ht="15.75" customHeight="1">
      <c r="J158" s="335"/>
      <c r="K158" s="808"/>
    </row>
    <row r="159" spans="10:11" ht="15.75" customHeight="1">
      <c r="J159" s="335"/>
      <c r="K159" s="808"/>
    </row>
    <row r="160" spans="10:11" ht="15.75" customHeight="1">
      <c r="J160" s="335"/>
      <c r="K160" s="808"/>
    </row>
    <row r="161" spans="10:11" ht="15.75" customHeight="1">
      <c r="J161" s="335"/>
      <c r="K161" s="808"/>
    </row>
    <row r="162" spans="10:11" ht="15.75" customHeight="1">
      <c r="J162" s="335"/>
      <c r="K162" s="808"/>
    </row>
    <row r="163" spans="10:11" ht="15.75" customHeight="1">
      <c r="J163" s="335"/>
      <c r="K163" s="808"/>
    </row>
    <row r="164" spans="10:11" ht="15.75" customHeight="1">
      <c r="J164" s="335"/>
      <c r="K164" s="808"/>
    </row>
    <row r="165" spans="10:11" ht="15.75" customHeight="1">
      <c r="J165" s="335"/>
      <c r="K165" s="808"/>
    </row>
    <row r="166" spans="10:11" ht="15.75" customHeight="1">
      <c r="J166" s="335"/>
      <c r="K166" s="808"/>
    </row>
    <row r="167" spans="10:11" ht="15.75" customHeight="1">
      <c r="J167" s="335"/>
      <c r="K167" s="808"/>
    </row>
    <row r="168" spans="10:11" ht="15.75" customHeight="1">
      <c r="J168" s="335"/>
      <c r="K168" s="808"/>
    </row>
    <row r="169" spans="10:11" ht="15.75" customHeight="1">
      <c r="J169" s="335"/>
      <c r="K169" s="808"/>
    </row>
    <row r="170" spans="10:11" ht="15.75" customHeight="1">
      <c r="J170" s="335"/>
      <c r="K170" s="808"/>
    </row>
    <row r="171" spans="10:11" ht="15.75" customHeight="1">
      <c r="J171" s="335"/>
      <c r="K171" s="808"/>
    </row>
    <row r="172" spans="10:11" ht="15.75" customHeight="1">
      <c r="J172" s="335"/>
      <c r="K172" s="808"/>
    </row>
    <row r="173" spans="10:11" ht="15.75" customHeight="1">
      <c r="J173" s="335"/>
      <c r="K173" s="808"/>
    </row>
    <row r="174" spans="10:11" ht="15.75" customHeight="1">
      <c r="J174" s="335"/>
      <c r="K174" s="808"/>
    </row>
    <row r="175" spans="10:11" ht="15.75" customHeight="1">
      <c r="J175" s="335"/>
      <c r="K175" s="808"/>
    </row>
    <row r="176" spans="10:11" ht="15.75" customHeight="1">
      <c r="J176" s="335"/>
      <c r="K176" s="808"/>
    </row>
    <row r="177" spans="10:11" ht="15.75" customHeight="1">
      <c r="J177" s="335"/>
      <c r="K177" s="808"/>
    </row>
    <row r="178" spans="10:11" ht="15.75" customHeight="1">
      <c r="J178" s="335"/>
      <c r="K178" s="808"/>
    </row>
    <row r="179" spans="10:11" ht="15.75" customHeight="1">
      <c r="J179" s="335"/>
      <c r="K179" s="808"/>
    </row>
    <row r="180" spans="10:11" ht="15.75" customHeight="1">
      <c r="J180" s="335"/>
      <c r="K180" s="808"/>
    </row>
    <row r="181" spans="10:11" ht="15.75" customHeight="1">
      <c r="J181" s="335"/>
      <c r="K181" s="808"/>
    </row>
    <row r="182" spans="10:11" ht="15.75" customHeight="1">
      <c r="J182" s="335"/>
      <c r="K182" s="808"/>
    </row>
    <row r="183" spans="10:11" ht="15.75" customHeight="1">
      <c r="J183" s="335"/>
      <c r="K183" s="808"/>
    </row>
    <row r="184" spans="10:11" ht="15.75" customHeight="1">
      <c r="J184" s="335"/>
      <c r="K184" s="808"/>
    </row>
    <row r="185" spans="10:11" ht="15.75" customHeight="1">
      <c r="J185" s="335"/>
      <c r="K185" s="808"/>
    </row>
    <row r="186" spans="10:11" ht="15.75" customHeight="1">
      <c r="J186" s="335"/>
      <c r="K186" s="808"/>
    </row>
    <row r="187" spans="10:11" ht="15.75" customHeight="1">
      <c r="J187" s="335"/>
      <c r="K187" s="808"/>
    </row>
    <row r="188" spans="10:11" ht="15.75" customHeight="1">
      <c r="J188" s="335"/>
      <c r="K188" s="808"/>
    </row>
    <row r="189" spans="10:11" ht="15.75" customHeight="1">
      <c r="J189" s="335"/>
      <c r="K189" s="808"/>
    </row>
    <row r="190" spans="10:11" ht="15.75" customHeight="1">
      <c r="J190" s="335"/>
      <c r="K190" s="808"/>
    </row>
    <row r="191" spans="10:11" ht="15.75" customHeight="1">
      <c r="J191" s="335"/>
      <c r="K191" s="808"/>
    </row>
    <row r="192" spans="10:11" ht="15.75" customHeight="1">
      <c r="J192" s="335"/>
      <c r="K192" s="808"/>
    </row>
    <row r="193" spans="10:11" ht="15.75" customHeight="1">
      <c r="J193" s="335"/>
      <c r="K193" s="808"/>
    </row>
    <row r="194" spans="10:11" ht="15.75" customHeight="1">
      <c r="J194" s="335"/>
      <c r="K194" s="808"/>
    </row>
    <row r="195" spans="10:11" ht="15.75" customHeight="1">
      <c r="J195" s="335"/>
      <c r="K195" s="808"/>
    </row>
    <row r="196" spans="10:11" ht="15.75" customHeight="1">
      <c r="J196" s="335"/>
      <c r="K196" s="808"/>
    </row>
    <row r="197" spans="10:11" ht="15.75" customHeight="1">
      <c r="J197" s="335"/>
      <c r="K197" s="808"/>
    </row>
    <row r="198" spans="10:11" ht="15.75" customHeight="1">
      <c r="J198" s="335"/>
      <c r="K198" s="808"/>
    </row>
    <row r="199" spans="10:11" ht="15.75" customHeight="1">
      <c r="J199" s="335"/>
      <c r="K199" s="808"/>
    </row>
    <row r="200" spans="10:11" ht="15.75" customHeight="1">
      <c r="J200" s="335"/>
      <c r="K200" s="808"/>
    </row>
    <row r="201" spans="10:11" ht="15.75" customHeight="1">
      <c r="J201" s="335"/>
      <c r="K201" s="808"/>
    </row>
    <row r="202" spans="10:11" ht="15.75" customHeight="1">
      <c r="J202" s="335"/>
      <c r="K202" s="808"/>
    </row>
    <row r="203" spans="10:11" ht="15.75" customHeight="1">
      <c r="J203" s="335"/>
      <c r="K203" s="808"/>
    </row>
    <row r="204" spans="10:11" ht="15.75" customHeight="1">
      <c r="J204" s="335"/>
      <c r="K204" s="808"/>
    </row>
    <row r="205" spans="10:11" ht="15.75" customHeight="1">
      <c r="J205" s="335"/>
      <c r="K205" s="808"/>
    </row>
    <row r="206" spans="10:11" ht="15.75" customHeight="1">
      <c r="J206" s="335"/>
      <c r="K206" s="808"/>
    </row>
    <row r="207" spans="10:11" ht="15.75" customHeight="1">
      <c r="J207" s="335"/>
      <c r="K207" s="808"/>
    </row>
    <row r="208" spans="10:11" ht="15.75" customHeight="1">
      <c r="J208" s="335"/>
      <c r="K208" s="808"/>
    </row>
    <row r="209" spans="10:11" ht="15.75" customHeight="1">
      <c r="J209" s="335"/>
      <c r="K209" s="808"/>
    </row>
    <row r="210" spans="10:11" ht="15.75" customHeight="1">
      <c r="J210" s="335"/>
      <c r="K210" s="808"/>
    </row>
    <row r="211" spans="10:11" ht="15.75" customHeight="1">
      <c r="J211" s="335"/>
      <c r="K211" s="808"/>
    </row>
    <row r="212" spans="10:11" ht="15.75" customHeight="1">
      <c r="J212" s="335"/>
      <c r="K212" s="808"/>
    </row>
    <row r="213" spans="10:11" ht="15.75" customHeight="1">
      <c r="J213" s="335"/>
      <c r="K213" s="808"/>
    </row>
    <row r="214" spans="10:11" ht="15.75" customHeight="1">
      <c r="J214" s="335"/>
      <c r="K214" s="808"/>
    </row>
    <row r="215" spans="10:11" ht="15.75" customHeight="1">
      <c r="J215" s="335"/>
      <c r="K215" s="808"/>
    </row>
    <row r="216" spans="10:11" ht="15.75" customHeight="1">
      <c r="J216" s="335"/>
      <c r="K216" s="808"/>
    </row>
    <row r="217" spans="10:11" ht="15.75" customHeight="1">
      <c r="J217" s="335"/>
      <c r="K217" s="808"/>
    </row>
    <row r="218" spans="10:11" ht="15.75" customHeight="1">
      <c r="J218" s="335"/>
      <c r="K218" s="808"/>
    </row>
    <row r="219" spans="10:11" ht="15.75" customHeight="1">
      <c r="J219" s="335"/>
      <c r="K219" s="808"/>
    </row>
    <row r="220" spans="10:11" ht="15.75" customHeight="1">
      <c r="J220" s="335"/>
      <c r="K220" s="808"/>
    </row>
    <row r="221" spans="10:11" ht="15.75" customHeight="1">
      <c r="J221" s="335"/>
      <c r="K221" s="808"/>
    </row>
    <row r="222" spans="10:11" ht="15.75" customHeight="1">
      <c r="J222" s="335"/>
      <c r="K222" s="808"/>
    </row>
    <row r="223" spans="10:11" ht="15.75" customHeight="1">
      <c r="J223" s="335"/>
      <c r="K223" s="808"/>
    </row>
    <row r="224" spans="10:11" ht="15.75" customHeight="1">
      <c r="J224" s="335"/>
      <c r="K224" s="808"/>
    </row>
    <row r="225" spans="10:11" ht="15.75" customHeight="1">
      <c r="J225" s="335"/>
      <c r="K225" s="808"/>
    </row>
    <row r="226" spans="10:11" ht="15.75" customHeight="1">
      <c r="J226" s="335"/>
      <c r="K226" s="808"/>
    </row>
    <row r="227" spans="10:11" ht="15.75" customHeight="1">
      <c r="J227" s="335"/>
      <c r="K227" s="808"/>
    </row>
    <row r="228" spans="10:11" ht="15.75" customHeight="1">
      <c r="J228" s="335"/>
      <c r="K228" s="808"/>
    </row>
    <row r="229" spans="10:11" ht="15.75" customHeight="1">
      <c r="J229" s="335"/>
      <c r="K229" s="808"/>
    </row>
    <row r="230" spans="10:11" ht="15.75" customHeight="1">
      <c r="J230" s="335"/>
      <c r="K230" s="808"/>
    </row>
    <row r="231" spans="10:11" ht="15.75" customHeight="1">
      <c r="J231" s="335"/>
      <c r="K231" s="808"/>
    </row>
    <row r="232" spans="10:11" ht="15.75" customHeight="1">
      <c r="J232" s="335"/>
      <c r="K232" s="808"/>
    </row>
    <row r="233" spans="10:11" ht="15.75" customHeight="1">
      <c r="J233" s="335"/>
      <c r="K233" s="808"/>
    </row>
    <row r="234" spans="10:11" ht="15.75" customHeight="1">
      <c r="J234" s="335"/>
      <c r="K234" s="808"/>
    </row>
    <row r="235" spans="10:11" ht="15.75" customHeight="1">
      <c r="J235" s="335"/>
      <c r="K235" s="808"/>
    </row>
    <row r="236" spans="10:11" ht="15.75" customHeight="1">
      <c r="J236" s="335"/>
      <c r="K236" s="808"/>
    </row>
    <row r="237" spans="10:11" ht="15.75" customHeight="1">
      <c r="J237" s="335"/>
      <c r="K237" s="808"/>
    </row>
    <row r="238" spans="10:11" ht="15.75" customHeight="1">
      <c r="J238" s="335"/>
      <c r="K238" s="808"/>
    </row>
    <row r="239" spans="10:11" ht="15.75" customHeight="1">
      <c r="J239" s="335"/>
      <c r="K239" s="808"/>
    </row>
    <row r="240" spans="10:11" ht="15.75" customHeight="1">
      <c r="J240" s="335"/>
      <c r="K240" s="808"/>
    </row>
    <row r="241" spans="10:11" ht="15.75" customHeight="1">
      <c r="J241" s="335"/>
      <c r="K241" s="808"/>
    </row>
    <row r="242" spans="10:11" ht="15.75" customHeight="1">
      <c r="J242" s="335"/>
      <c r="K242" s="808"/>
    </row>
    <row r="243" spans="10:11" ht="15.75" customHeight="1">
      <c r="J243" s="335"/>
      <c r="K243" s="808"/>
    </row>
    <row r="244" spans="10:11" ht="15.75" customHeight="1">
      <c r="J244" s="335"/>
      <c r="K244" s="808"/>
    </row>
    <row r="245" spans="10:11" ht="15.75" customHeight="1">
      <c r="J245" s="335"/>
      <c r="K245" s="808"/>
    </row>
    <row r="246" spans="10:11" ht="15.75" customHeight="1">
      <c r="J246" s="335"/>
      <c r="K246" s="808"/>
    </row>
    <row r="247" spans="10:11" ht="15.75" customHeight="1">
      <c r="J247" s="335"/>
      <c r="K247" s="808"/>
    </row>
    <row r="248" spans="10:11" ht="15.75" customHeight="1">
      <c r="J248" s="335"/>
      <c r="K248" s="808"/>
    </row>
    <row r="249" spans="10:11" ht="15.75" customHeight="1">
      <c r="J249" s="335"/>
      <c r="K249" s="808"/>
    </row>
    <row r="250" spans="10:11" ht="15.75" customHeight="1">
      <c r="J250" s="335"/>
      <c r="K250" s="808"/>
    </row>
    <row r="251" spans="10:11" ht="15.75" customHeight="1"/>
    <row r="252" spans="10:11" ht="15.75" customHeight="1"/>
    <row r="253" spans="10:11" ht="15.75" customHeight="1"/>
    <row r="254" spans="10:11" ht="15.75" customHeight="1"/>
    <row r="255" spans="10:11" ht="15.75" customHeight="1"/>
    <row r="256" spans="10: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ignoredErrors>
    <ignoredError sqref="H13:I13 H31:I34 H44:I44 G21 H25:I29 G30"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0"/>
  <sheetViews>
    <sheetView showGridLines="0" workbookViewId="0">
      <selection activeCell="K35" sqref="K35"/>
    </sheetView>
  </sheetViews>
  <sheetFormatPr baseColWidth="10" defaultColWidth="12.625" defaultRowHeight="15" customHeight="1"/>
  <cols>
    <col min="1" max="1" width="32.25" bestFit="1" customWidth="1"/>
    <col min="2" max="2" width="13.875" style="600" bestFit="1" customWidth="1"/>
    <col min="3" max="3" width="11.875" style="600" bestFit="1" customWidth="1"/>
    <col min="4" max="6" width="12.625" style="600" customWidth="1"/>
    <col min="7" max="10" width="12.625" style="600"/>
    <col min="11" max="11" width="13.5" bestFit="1" customWidth="1"/>
  </cols>
  <sheetData>
    <row r="1" spans="1:11" ht="15.75">
      <c r="A1" s="45"/>
      <c r="B1" s="367"/>
      <c r="C1" s="154"/>
      <c r="D1" s="154"/>
      <c r="E1" s="154"/>
      <c r="F1" s="154"/>
      <c r="G1" s="154"/>
      <c r="H1" s="154"/>
      <c r="I1" s="154"/>
      <c r="J1" s="154"/>
      <c r="K1" s="46"/>
    </row>
    <row r="2" spans="1:11">
      <c r="A2" s="133" t="s">
        <v>100</v>
      </c>
      <c r="B2" s="368"/>
      <c r="C2" s="368"/>
      <c r="D2" s="368"/>
      <c r="E2" s="368"/>
      <c r="F2" s="368"/>
      <c r="G2" s="368"/>
      <c r="H2" s="368"/>
      <c r="I2" s="368"/>
      <c r="J2" s="368"/>
      <c r="K2" s="49" t="s">
        <v>101</v>
      </c>
    </row>
    <row r="3" spans="1:11" s="599" customFormat="1">
      <c r="A3" s="57" t="s">
        <v>173</v>
      </c>
      <c r="B3" s="469"/>
      <c r="C3" s="469"/>
      <c r="D3" s="469"/>
      <c r="E3" s="469"/>
      <c r="F3" s="469"/>
      <c r="G3" s="469"/>
      <c r="H3" s="469"/>
      <c r="I3" s="469"/>
      <c r="J3" s="469"/>
      <c r="K3" s="462"/>
    </row>
    <row r="4" spans="1:11" s="599" customFormat="1">
      <c r="A4" s="444" t="s">
        <v>2521</v>
      </c>
      <c r="B4" s="469"/>
      <c r="C4" s="469"/>
      <c r="D4" s="469"/>
      <c r="E4" s="469"/>
      <c r="F4" s="469"/>
      <c r="G4" s="469"/>
      <c r="H4" s="469"/>
      <c r="I4" s="469"/>
      <c r="J4" s="469"/>
      <c r="K4" s="462"/>
    </row>
    <row r="5" spans="1:11" ht="15.75">
      <c r="A5" s="47"/>
      <c r="B5" s="368"/>
      <c r="C5" s="368"/>
      <c r="D5" s="368"/>
      <c r="E5" s="368"/>
      <c r="F5" s="368"/>
      <c r="G5" s="368"/>
      <c r="H5" s="368"/>
      <c r="I5" s="368"/>
      <c r="J5" s="368"/>
      <c r="K5" s="48"/>
    </row>
    <row r="6" spans="1:11">
      <c r="A6" s="42" t="s">
        <v>102</v>
      </c>
      <c r="B6" s="369" t="s">
        <v>103</v>
      </c>
      <c r="C6" s="369" t="s">
        <v>104</v>
      </c>
      <c r="D6" s="369"/>
      <c r="E6" s="913" t="s">
        <v>105</v>
      </c>
      <c r="F6" s="913"/>
      <c r="G6" s="369" t="s">
        <v>106</v>
      </c>
      <c r="H6" s="909" t="s">
        <v>107</v>
      </c>
      <c r="I6" s="910"/>
      <c r="J6" s="369" t="s">
        <v>108</v>
      </c>
      <c r="K6" s="43" t="s">
        <v>109</v>
      </c>
    </row>
    <row r="7" spans="1:11" ht="13.9" customHeight="1">
      <c r="A7" s="907" t="s">
        <v>110</v>
      </c>
      <c r="B7" s="918" t="s">
        <v>111</v>
      </c>
      <c r="C7" s="918" t="s">
        <v>112</v>
      </c>
      <c r="D7" s="918" t="s">
        <v>113</v>
      </c>
      <c r="E7" s="920" t="s">
        <v>114</v>
      </c>
      <c r="F7" s="915"/>
      <c r="G7" s="929" t="s">
        <v>115</v>
      </c>
      <c r="H7" s="928" t="s">
        <v>116</v>
      </c>
      <c r="I7" s="915"/>
      <c r="J7" s="918" t="s">
        <v>117</v>
      </c>
      <c r="K7" s="1046" t="s">
        <v>118</v>
      </c>
    </row>
    <row r="8" spans="1:11" ht="14.25">
      <c r="A8" s="908"/>
      <c r="B8" s="908"/>
      <c r="C8" s="908"/>
      <c r="D8" s="908"/>
      <c r="E8" s="63" t="s">
        <v>119</v>
      </c>
      <c r="F8" s="63" t="s">
        <v>120</v>
      </c>
      <c r="G8" s="908"/>
      <c r="H8" s="120" t="s">
        <v>119</v>
      </c>
      <c r="I8" s="120" t="s">
        <v>120</v>
      </c>
      <c r="J8" s="908"/>
      <c r="K8" s="1037"/>
    </row>
    <row r="9" spans="1:11">
      <c r="A9" s="67" t="s">
        <v>121</v>
      </c>
      <c r="B9" s="188"/>
      <c r="C9" s="188"/>
      <c r="D9" s="188"/>
      <c r="E9" s="188"/>
      <c r="F9" s="188"/>
      <c r="G9" s="121"/>
      <c r="H9" s="121"/>
      <c r="I9" s="121"/>
      <c r="J9" s="261"/>
      <c r="K9" s="833">
        <f>SUM(K10)</f>
        <v>0</v>
      </c>
    </row>
    <row r="10" spans="1:11">
      <c r="A10" s="349"/>
      <c r="B10" s="447"/>
      <c r="C10" s="447"/>
      <c r="D10" s="448"/>
      <c r="E10" s="448"/>
      <c r="F10" s="448"/>
      <c r="G10" s="447"/>
      <c r="H10" s="447"/>
      <c r="I10" s="447"/>
      <c r="J10" s="447"/>
      <c r="K10" s="351"/>
    </row>
    <row r="11" spans="1:11">
      <c r="A11" s="347" t="s">
        <v>122</v>
      </c>
      <c r="B11" s="446"/>
      <c r="C11" s="446"/>
      <c r="D11" s="449"/>
      <c r="E11" s="449"/>
      <c r="F11" s="449"/>
      <c r="G11" s="446"/>
      <c r="H11" s="446"/>
      <c r="I11" s="446"/>
      <c r="J11" s="446"/>
      <c r="K11" s="354">
        <f>SUM(K12:K14)</f>
        <v>2254050.2999999998</v>
      </c>
    </row>
    <row r="12" spans="1:11">
      <c r="A12" s="349" t="s">
        <v>138</v>
      </c>
      <c r="B12" s="447"/>
      <c r="C12" s="447" t="s">
        <v>362</v>
      </c>
      <c r="D12" s="448"/>
      <c r="E12" s="448"/>
      <c r="F12" s="448"/>
      <c r="G12" s="447"/>
      <c r="H12" s="447"/>
      <c r="I12" s="447"/>
      <c r="J12" s="447"/>
      <c r="K12" s="351">
        <v>2240700</v>
      </c>
    </row>
    <row r="13" spans="1:11">
      <c r="A13" s="349" t="s">
        <v>2421</v>
      </c>
      <c r="B13" s="447"/>
      <c r="C13" s="447" t="s">
        <v>125</v>
      </c>
      <c r="D13" s="448" t="s">
        <v>2422</v>
      </c>
      <c r="E13" s="448"/>
      <c r="F13" s="448"/>
      <c r="G13" s="447"/>
      <c r="H13" s="447"/>
      <c r="I13" s="447"/>
      <c r="J13" s="447"/>
      <c r="K13" s="351">
        <v>13350.3</v>
      </c>
    </row>
    <row r="14" spans="1:11" ht="15.75" customHeight="1">
      <c r="A14" s="349"/>
      <c r="B14" s="447"/>
      <c r="C14" s="447"/>
      <c r="D14" s="448"/>
      <c r="E14" s="448"/>
      <c r="F14" s="448"/>
      <c r="G14" s="447"/>
      <c r="H14" s="447"/>
      <c r="I14" s="447"/>
      <c r="J14" s="447"/>
      <c r="K14" s="351"/>
    </row>
    <row r="15" spans="1:11" ht="15.75" customHeight="1">
      <c r="A15" s="347" t="s">
        <v>129</v>
      </c>
      <c r="B15" s="446"/>
      <c r="C15" s="446"/>
      <c r="D15" s="449"/>
      <c r="E15" s="449"/>
      <c r="F15" s="449"/>
      <c r="G15" s="446"/>
      <c r="H15" s="446"/>
      <c r="I15" s="446"/>
      <c r="J15" s="446"/>
      <c r="K15" s="354">
        <f>SUM(K16:K16)</f>
        <v>0</v>
      </c>
    </row>
    <row r="16" spans="1:11" ht="15.75" customHeight="1">
      <c r="A16" s="349"/>
      <c r="B16" s="447"/>
      <c r="C16" s="447"/>
      <c r="D16" s="448"/>
      <c r="E16" s="448"/>
      <c r="F16" s="448"/>
      <c r="G16" s="447"/>
      <c r="H16" s="447"/>
      <c r="I16" s="447"/>
      <c r="J16" s="447"/>
      <c r="K16" s="351"/>
    </row>
    <row r="17" spans="1:11" ht="15.75" customHeight="1">
      <c r="A17" s="347" t="s">
        <v>130</v>
      </c>
      <c r="B17" s="446"/>
      <c r="C17" s="446"/>
      <c r="D17" s="449"/>
      <c r="E17" s="449"/>
      <c r="F17" s="449"/>
      <c r="G17" s="446"/>
      <c r="H17" s="446"/>
      <c r="I17" s="446"/>
      <c r="J17" s="446"/>
      <c r="K17" s="354">
        <f>SUM(K18:K19)</f>
        <v>3120000</v>
      </c>
    </row>
    <row r="18" spans="1:11" ht="15.75" customHeight="1">
      <c r="A18" s="349" t="s">
        <v>2423</v>
      </c>
      <c r="B18" s="447"/>
      <c r="C18" s="447" t="s">
        <v>125</v>
      </c>
      <c r="D18" s="448" t="s">
        <v>2424</v>
      </c>
      <c r="E18" s="448"/>
      <c r="F18" s="448"/>
      <c r="G18" s="447"/>
      <c r="H18" s="447"/>
      <c r="I18" s="447"/>
      <c r="J18" s="447"/>
      <c r="K18" s="351">
        <v>3120000</v>
      </c>
    </row>
    <row r="19" spans="1:11" ht="15.75" customHeight="1">
      <c r="A19" s="349"/>
      <c r="B19" s="447"/>
      <c r="C19" s="447"/>
      <c r="D19" s="448"/>
      <c r="E19" s="448"/>
      <c r="F19" s="448"/>
      <c r="G19" s="447"/>
      <c r="H19" s="447"/>
      <c r="I19" s="447"/>
      <c r="J19" s="447"/>
      <c r="K19" s="351"/>
    </row>
    <row r="20" spans="1:11" ht="15.75" customHeight="1">
      <c r="A20" s="347" t="s">
        <v>133</v>
      </c>
      <c r="B20" s="446"/>
      <c r="C20" s="446"/>
      <c r="D20" s="449"/>
      <c r="E20" s="449"/>
      <c r="F20" s="449"/>
      <c r="G20" s="446"/>
      <c r="H20" s="446"/>
      <c r="I20" s="446"/>
      <c r="J20" s="446"/>
      <c r="K20" s="354">
        <f>SUM(K21:K21)</f>
        <v>0</v>
      </c>
    </row>
    <row r="21" spans="1:11" ht="15.75" customHeight="1">
      <c r="A21" s="349"/>
      <c r="B21" s="447"/>
      <c r="C21" s="447"/>
      <c r="D21" s="448"/>
      <c r="E21" s="448"/>
      <c r="F21" s="448"/>
      <c r="G21" s="447"/>
      <c r="H21" s="447"/>
      <c r="I21" s="447"/>
      <c r="J21" s="447"/>
      <c r="K21" s="351"/>
    </row>
    <row r="22" spans="1:11" ht="15.75" customHeight="1">
      <c r="A22" s="347" t="s">
        <v>134</v>
      </c>
      <c r="B22" s="446"/>
      <c r="C22" s="446"/>
      <c r="D22" s="449"/>
      <c r="E22" s="449"/>
      <c r="F22" s="449"/>
      <c r="G22" s="446"/>
      <c r="H22" s="446"/>
      <c r="I22" s="446"/>
      <c r="J22" s="446"/>
      <c r="K22" s="354">
        <f>SUM(K23:K24)</f>
        <v>18312</v>
      </c>
    </row>
    <row r="23" spans="1:11" ht="15.75" customHeight="1">
      <c r="A23" s="349" t="s">
        <v>2425</v>
      </c>
      <c r="B23" s="447"/>
      <c r="C23" s="447"/>
      <c r="D23" s="448"/>
      <c r="E23" s="448"/>
      <c r="F23" s="448"/>
      <c r="G23" s="447"/>
      <c r="H23" s="447"/>
      <c r="I23" s="447"/>
      <c r="J23" s="447"/>
      <c r="K23" s="351">
        <v>18312</v>
      </c>
    </row>
    <row r="24" spans="1:11" ht="15.75" customHeight="1">
      <c r="A24" s="349"/>
      <c r="B24" s="447"/>
      <c r="C24" s="447"/>
      <c r="D24" s="448"/>
      <c r="E24" s="448"/>
      <c r="F24" s="448"/>
      <c r="G24" s="447"/>
      <c r="H24" s="447"/>
      <c r="I24" s="447"/>
      <c r="J24" s="447"/>
      <c r="K24" s="351"/>
    </row>
    <row r="25" spans="1:11" ht="15.75" customHeight="1">
      <c r="A25" s="347" t="s">
        <v>135</v>
      </c>
      <c r="B25" s="446"/>
      <c r="C25" s="446"/>
      <c r="D25" s="449"/>
      <c r="E25" s="449"/>
      <c r="F25" s="449"/>
      <c r="G25" s="446"/>
      <c r="H25" s="446"/>
      <c r="I25" s="446"/>
      <c r="J25" s="446"/>
      <c r="K25" s="354">
        <f>SUM(K26)</f>
        <v>0</v>
      </c>
    </row>
    <row r="26" spans="1:11" ht="15.75" customHeight="1">
      <c r="A26" s="349"/>
      <c r="B26" s="447"/>
      <c r="C26" s="447"/>
      <c r="D26" s="448"/>
      <c r="E26" s="448"/>
      <c r="F26" s="448"/>
      <c r="G26" s="447"/>
      <c r="H26" s="447"/>
      <c r="I26" s="447"/>
      <c r="J26" s="447"/>
      <c r="K26" s="351"/>
    </row>
    <row r="27" spans="1:11" ht="15.75" customHeight="1">
      <c r="A27" s="347" t="s">
        <v>136</v>
      </c>
      <c r="B27" s="446"/>
      <c r="C27" s="446"/>
      <c r="D27" s="449"/>
      <c r="E27" s="449"/>
      <c r="F27" s="449"/>
      <c r="G27" s="446"/>
      <c r="H27" s="446"/>
      <c r="I27" s="446"/>
      <c r="J27" s="446"/>
      <c r="K27" s="354">
        <f>SUM(K28:K33)</f>
        <v>16814254</v>
      </c>
    </row>
    <row r="28" spans="1:11" ht="15.75" customHeight="1">
      <c r="A28" s="349" t="s">
        <v>1157</v>
      </c>
      <c r="B28" s="447"/>
      <c r="C28" s="447" t="s">
        <v>2426</v>
      </c>
      <c r="D28" s="448" t="s">
        <v>2427</v>
      </c>
      <c r="E28" s="448"/>
      <c r="F28" s="448"/>
      <c r="G28" s="447"/>
      <c r="H28" s="447"/>
      <c r="I28" s="447"/>
      <c r="J28" s="447"/>
      <c r="K28" s="351"/>
    </row>
    <row r="29" spans="1:11" ht="15.75" customHeight="1">
      <c r="A29" s="349" t="s">
        <v>229</v>
      </c>
      <c r="B29" s="447"/>
      <c r="C29" s="447" t="s">
        <v>2426</v>
      </c>
      <c r="D29" s="581">
        <v>500</v>
      </c>
      <c r="E29" s="448"/>
      <c r="F29" s="448"/>
      <c r="G29" s="447"/>
      <c r="H29" s="447"/>
      <c r="I29" s="447"/>
      <c r="J29" s="447"/>
      <c r="K29" s="351">
        <v>4200</v>
      </c>
    </row>
    <row r="30" spans="1:11" ht="15.75" customHeight="1">
      <c r="A30" s="349" t="s">
        <v>211</v>
      </c>
      <c r="B30" s="447"/>
      <c r="C30" s="447" t="s">
        <v>2426</v>
      </c>
      <c r="D30" s="455" t="s">
        <v>2427</v>
      </c>
      <c r="E30" s="448"/>
      <c r="F30" s="448"/>
      <c r="G30" s="447"/>
      <c r="H30" s="447"/>
      <c r="I30" s="447"/>
      <c r="J30" s="447"/>
      <c r="K30" s="351">
        <v>564410</v>
      </c>
    </row>
    <row r="31" spans="1:11" ht="15.75" customHeight="1">
      <c r="A31" s="349" t="s">
        <v>2428</v>
      </c>
      <c r="B31" s="447"/>
      <c r="C31" s="447" t="s">
        <v>125</v>
      </c>
      <c r="D31" s="455"/>
      <c r="E31" s="448"/>
      <c r="F31" s="448"/>
      <c r="G31" s="447"/>
      <c r="H31" s="447"/>
      <c r="I31" s="447"/>
      <c r="J31" s="447"/>
      <c r="K31" s="351">
        <v>4967818</v>
      </c>
    </row>
    <row r="32" spans="1:11" ht="15.75" customHeight="1">
      <c r="A32" s="349" t="s">
        <v>415</v>
      </c>
      <c r="B32" s="447"/>
      <c r="C32" s="447" t="s">
        <v>2426</v>
      </c>
      <c r="D32" s="581">
        <v>150</v>
      </c>
      <c r="E32" s="448"/>
      <c r="F32" s="448"/>
      <c r="G32" s="447"/>
      <c r="H32" s="447"/>
      <c r="I32" s="447"/>
      <c r="J32" s="447"/>
      <c r="K32" s="351">
        <v>8737972</v>
      </c>
    </row>
    <row r="33" spans="1:11" ht="15.75" customHeight="1">
      <c r="A33" s="349" t="s">
        <v>2429</v>
      </c>
      <c r="B33" s="447"/>
      <c r="C33" s="447" t="s">
        <v>125</v>
      </c>
      <c r="D33" s="448"/>
      <c r="E33" s="448"/>
      <c r="F33" s="448"/>
      <c r="G33" s="447"/>
      <c r="H33" s="447"/>
      <c r="I33" s="447"/>
      <c r="J33" s="447"/>
      <c r="K33" s="351">
        <v>2539854</v>
      </c>
    </row>
    <row r="34" spans="1:11" ht="15.75" customHeight="1">
      <c r="A34" s="349"/>
      <c r="B34" s="447"/>
      <c r="C34" s="447"/>
      <c r="D34" s="448"/>
      <c r="E34" s="448"/>
      <c r="F34" s="448"/>
      <c r="G34" s="447"/>
      <c r="H34" s="447"/>
      <c r="I34" s="447"/>
      <c r="J34" s="447"/>
      <c r="K34" s="351"/>
    </row>
    <row r="35" spans="1:11" ht="15.75" customHeight="1">
      <c r="A35" s="416" t="s">
        <v>137</v>
      </c>
      <c r="B35" s="602"/>
      <c r="C35" s="602"/>
      <c r="D35" s="458"/>
      <c r="E35" s="458"/>
      <c r="F35" s="458"/>
      <c r="G35" s="602"/>
      <c r="H35" s="602"/>
      <c r="I35" s="602"/>
      <c r="J35" s="602"/>
      <c r="K35" s="419">
        <f>+K9+K11+K15+K17+K20+K22+K25+K27</f>
        <v>22206616.300000001</v>
      </c>
    </row>
    <row r="36" spans="1:11" ht="15.75" customHeight="1"/>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workbookViewId="0">
      <selection activeCell="K40" sqref="K40"/>
    </sheetView>
  </sheetViews>
  <sheetFormatPr baseColWidth="10" defaultColWidth="12.625" defaultRowHeight="15" customHeight="1"/>
  <cols>
    <col min="1" max="1" width="40.625" customWidth="1"/>
    <col min="2" max="2" width="14.5" customWidth="1"/>
    <col min="3" max="6" width="12.625" customWidth="1"/>
    <col min="10" max="10" width="13.25" customWidth="1"/>
    <col min="11" max="11" width="13.75" customWidth="1"/>
  </cols>
  <sheetData>
    <row r="1" spans="1:12" ht="15.75">
      <c r="A1" s="45"/>
      <c r="B1" s="181"/>
      <c r="C1" s="116"/>
      <c r="D1" s="46"/>
      <c r="E1" s="46"/>
      <c r="F1" s="46"/>
      <c r="G1" s="116"/>
      <c r="H1" s="116"/>
      <c r="I1" s="116"/>
      <c r="J1" s="46"/>
      <c r="K1" s="132"/>
      <c r="L1" s="46"/>
    </row>
    <row r="2" spans="1:12">
      <c r="A2" s="133" t="s">
        <v>100</v>
      </c>
      <c r="B2" s="118"/>
      <c r="C2" s="118"/>
      <c r="D2" s="48"/>
      <c r="E2" s="48"/>
      <c r="F2" s="48"/>
      <c r="G2" s="118"/>
      <c r="H2" s="118"/>
      <c r="I2" s="118"/>
      <c r="J2" s="48"/>
      <c r="K2" s="135" t="s">
        <v>101</v>
      </c>
      <c r="L2" s="46"/>
    </row>
    <row r="3" spans="1:12">
      <c r="A3" s="57" t="s">
        <v>173</v>
      </c>
      <c r="B3" s="118"/>
      <c r="C3" s="118"/>
      <c r="D3" s="48"/>
      <c r="E3" s="48"/>
      <c r="F3" s="48"/>
      <c r="G3" s="118"/>
      <c r="H3" s="118"/>
      <c r="I3" s="118"/>
      <c r="J3" s="48"/>
      <c r="K3" s="136"/>
      <c r="L3" s="46"/>
    </row>
    <row r="4" spans="1:12">
      <c r="A4" s="444" t="s">
        <v>2522</v>
      </c>
      <c r="B4" s="118"/>
      <c r="C4" s="118"/>
      <c r="D4" s="48"/>
      <c r="E4" s="48"/>
      <c r="F4" s="48"/>
      <c r="G4" s="118"/>
      <c r="H4" s="118"/>
      <c r="I4" s="118"/>
      <c r="J4" s="48"/>
      <c r="K4" s="136"/>
      <c r="L4" s="46"/>
    </row>
    <row r="5" spans="1:12">
      <c r="A5" s="51"/>
      <c r="B5" s="118"/>
      <c r="C5" s="118"/>
      <c r="D5" s="48"/>
      <c r="E5" s="48"/>
      <c r="F5" s="48"/>
      <c r="G5" s="118"/>
      <c r="H5" s="118"/>
      <c r="I5" s="118"/>
      <c r="J5" s="48"/>
      <c r="K5" s="136"/>
      <c r="L5" s="46"/>
    </row>
    <row r="6" spans="1:12">
      <c r="A6" s="204">
        <v>-1</v>
      </c>
      <c r="B6" s="60" t="s">
        <v>103</v>
      </c>
      <c r="C6" s="60" t="s">
        <v>104</v>
      </c>
      <c r="D6" s="60"/>
      <c r="E6" s="916" t="s">
        <v>105</v>
      </c>
      <c r="F6" s="897"/>
      <c r="G6" s="60" t="s">
        <v>106</v>
      </c>
      <c r="H6" s="916" t="s">
        <v>107</v>
      </c>
      <c r="I6" s="897"/>
      <c r="J6" s="60" t="s">
        <v>108</v>
      </c>
      <c r="K6" s="62" t="s">
        <v>109</v>
      </c>
      <c r="L6" s="46"/>
    </row>
    <row r="7" spans="1:12">
      <c r="A7" s="907" t="s">
        <v>110</v>
      </c>
      <c r="B7" s="918" t="s">
        <v>111</v>
      </c>
      <c r="C7" s="918" t="s">
        <v>112</v>
      </c>
      <c r="D7" s="918" t="s">
        <v>113</v>
      </c>
      <c r="E7" s="920" t="s">
        <v>114</v>
      </c>
      <c r="F7" s="915"/>
      <c r="G7" s="918" t="s">
        <v>115</v>
      </c>
      <c r="H7" s="920" t="s">
        <v>116</v>
      </c>
      <c r="I7" s="915"/>
      <c r="J7" s="918" t="s">
        <v>117</v>
      </c>
      <c r="K7" s="922" t="s">
        <v>118</v>
      </c>
      <c r="L7" s="46"/>
    </row>
    <row r="8" spans="1:12">
      <c r="A8" s="908"/>
      <c r="B8" s="908"/>
      <c r="C8" s="908"/>
      <c r="D8" s="908"/>
      <c r="E8" s="63" t="s">
        <v>119</v>
      </c>
      <c r="F8" s="63" t="s">
        <v>120</v>
      </c>
      <c r="G8" s="908"/>
      <c r="H8" s="63" t="s">
        <v>119</v>
      </c>
      <c r="I8" s="63" t="s">
        <v>120</v>
      </c>
      <c r="J8" s="908"/>
      <c r="K8" s="908"/>
      <c r="L8" s="46"/>
    </row>
    <row r="9" spans="1:12">
      <c r="A9" s="336" t="s">
        <v>478</v>
      </c>
      <c r="B9" s="337"/>
      <c r="C9" s="337"/>
      <c r="D9" s="338"/>
      <c r="E9" s="338"/>
      <c r="F9" s="338"/>
      <c r="G9" s="337"/>
      <c r="H9" s="337"/>
      <c r="I9" s="337"/>
      <c r="J9" s="338"/>
      <c r="K9" s="837">
        <f>+K10</f>
        <v>0</v>
      </c>
      <c r="L9" s="46"/>
    </row>
    <row r="10" spans="1:12">
      <c r="A10" s="73"/>
      <c r="B10" s="75"/>
      <c r="C10" s="75"/>
      <c r="D10" s="73"/>
      <c r="E10" s="73"/>
      <c r="F10" s="73"/>
      <c r="G10" s="75"/>
      <c r="H10" s="75"/>
      <c r="I10" s="75"/>
      <c r="J10" s="73"/>
      <c r="K10" s="712"/>
      <c r="L10" s="46"/>
    </row>
    <row r="11" spans="1:12">
      <c r="A11" s="336" t="s">
        <v>479</v>
      </c>
      <c r="B11" s="337"/>
      <c r="C11" s="337"/>
      <c r="D11" s="338"/>
      <c r="E11" s="338"/>
      <c r="F11" s="338"/>
      <c r="G11" s="337"/>
      <c r="H11" s="337"/>
      <c r="I11" s="337"/>
      <c r="J11" s="338"/>
      <c r="K11" s="339">
        <f>SUM(K12:K17)</f>
        <v>166200000</v>
      </c>
      <c r="L11" s="46"/>
    </row>
    <row r="12" spans="1:12">
      <c r="A12" s="73" t="s">
        <v>2430</v>
      </c>
      <c r="B12" s="75" t="s">
        <v>2431</v>
      </c>
      <c r="C12" s="75" t="s">
        <v>184</v>
      </c>
      <c r="D12" s="340">
        <v>1.6500000000000001E-2</v>
      </c>
      <c r="E12" s="340">
        <v>6.0000000000000001E-3</v>
      </c>
      <c r="F12" s="340">
        <v>6.6000000000000003E-2</v>
      </c>
      <c r="G12" s="75">
        <v>400</v>
      </c>
      <c r="H12" s="75">
        <v>400</v>
      </c>
      <c r="I12" s="75"/>
      <c r="J12" s="73" t="s">
        <v>2432</v>
      </c>
      <c r="K12" s="706">
        <v>62500000</v>
      </c>
      <c r="L12" s="46"/>
    </row>
    <row r="13" spans="1:12">
      <c r="A13" s="73" t="s">
        <v>826</v>
      </c>
      <c r="B13" s="75" t="s">
        <v>2433</v>
      </c>
      <c r="C13" s="75" t="s">
        <v>184</v>
      </c>
      <c r="D13" s="340">
        <v>0.16</v>
      </c>
      <c r="E13" s="285"/>
      <c r="F13" s="285"/>
      <c r="G13" s="75"/>
      <c r="H13" s="75"/>
      <c r="I13" s="75"/>
      <c r="J13" s="73"/>
      <c r="K13" s="706">
        <v>60000000</v>
      </c>
      <c r="L13" s="46"/>
    </row>
    <row r="14" spans="1:12">
      <c r="A14" s="73" t="s">
        <v>832</v>
      </c>
      <c r="B14" s="75" t="s">
        <v>2434</v>
      </c>
      <c r="C14" s="75" t="s">
        <v>184</v>
      </c>
      <c r="D14" s="285"/>
      <c r="E14" s="285"/>
      <c r="F14" s="285"/>
      <c r="G14" s="75">
        <v>1600</v>
      </c>
      <c r="H14" s="75">
        <v>840</v>
      </c>
      <c r="I14" s="75">
        <v>2856</v>
      </c>
      <c r="J14" s="73" t="s">
        <v>2435</v>
      </c>
      <c r="K14" s="706">
        <v>22000000</v>
      </c>
      <c r="L14" s="46"/>
    </row>
    <row r="15" spans="1:12">
      <c r="A15" s="73" t="s">
        <v>270</v>
      </c>
      <c r="B15" s="75" t="s">
        <v>2436</v>
      </c>
      <c r="C15" s="75" t="s">
        <v>184</v>
      </c>
      <c r="D15" s="285"/>
      <c r="E15" s="285"/>
      <c r="F15" s="285"/>
      <c r="G15" s="75"/>
      <c r="H15" s="75"/>
      <c r="I15" s="75"/>
      <c r="J15" s="73" t="s">
        <v>2437</v>
      </c>
      <c r="K15" s="706">
        <v>18400000</v>
      </c>
      <c r="L15" s="46"/>
    </row>
    <row r="16" spans="1:12">
      <c r="A16" s="73" t="s">
        <v>2438</v>
      </c>
      <c r="B16" s="75" t="s">
        <v>2434</v>
      </c>
      <c r="C16" s="75" t="s">
        <v>184</v>
      </c>
      <c r="D16" s="285" t="s">
        <v>2439</v>
      </c>
      <c r="E16" s="285"/>
      <c r="F16" s="285"/>
      <c r="G16" s="75"/>
      <c r="H16" s="75"/>
      <c r="I16" s="75"/>
      <c r="J16" s="73" t="s">
        <v>2440</v>
      </c>
      <c r="K16" s="706">
        <v>3200000</v>
      </c>
      <c r="L16" s="46"/>
    </row>
    <row r="17" spans="1:12">
      <c r="A17" s="73" t="s">
        <v>2441</v>
      </c>
      <c r="B17" s="75" t="s">
        <v>2434</v>
      </c>
      <c r="C17" s="75" t="s">
        <v>184</v>
      </c>
      <c r="D17" s="285" t="s">
        <v>2439</v>
      </c>
      <c r="E17" s="285"/>
      <c r="F17" s="285"/>
      <c r="G17" s="75" t="s">
        <v>2442</v>
      </c>
      <c r="H17" s="75"/>
      <c r="I17" s="75"/>
      <c r="J17" s="73" t="s">
        <v>2443</v>
      </c>
      <c r="K17" s="706">
        <v>100000</v>
      </c>
      <c r="L17" s="46"/>
    </row>
    <row r="18" spans="1:12">
      <c r="A18" s="73"/>
      <c r="B18" s="75"/>
      <c r="C18" s="75"/>
      <c r="D18" s="73"/>
      <c r="E18" s="73"/>
      <c r="F18" s="73"/>
      <c r="G18" s="75"/>
      <c r="H18" s="75"/>
      <c r="I18" s="75"/>
      <c r="J18" s="73"/>
      <c r="K18" s="148"/>
      <c r="L18" s="46"/>
    </row>
    <row r="19" spans="1:12">
      <c r="A19" s="341" t="s">
        <v>494</v>
      </c>
      <c r="B19" s="337"/>
      <c r="C19" s="337"/>
      <c r="D19" s="338"/>
      <c r="E19" s="338"/>
      <c r="F19" s="338"/>
      <c r="G19" s="337"/>
      <c r="H19" s="337"/>
      <c r="I19" s="337"/>
      <c r="J19" s="338"/>
      <c r="K19" s="342">
        <f>+K20</f>
        <v>7700000</v>
      </c>
      <c r="L19" s="46"/>
    </row>
    <row r="20" spans="1:12">
      <c r="A20" s="73" t="s">
        <v>2444</v>
      </c>
      <c r="B20" s="75" t="s">
        <v>2445</v>
      </c>
      <c r="C20" s="75" t="s">
        <v>2446</v>
      </c>
      <c r="D20" s="75" t="s">
        <v>2447</v>
      </c>
      <c r="E20" s="75"/>
      <c r="F20" s="75"/>
      <c r="G20" s="75"/>
      <c r="H20" s="75"/>
      <c r="I20" s="75"/>
      <c r="J20" s="75" t="s">
        <v>2448</v>
      </c>
      <c r="K20" s="706">
        <v>7700000</v>
      </c>
      <c r="L20" s="46"/>
    </row>
    <row r="21" spans="1:12" ht="15.75" customHeight="1">
      <c r="A21" s="73"/>
      <c r="B21" s="75"/>
      <c r="C21" s="75"/>
      <c r="D21" s="73"/>
      <c r="E21" s="73"/>
      <c r="F21" s="73"/>
      <c r="G21" s="75"/>
      <c r="H21" s="75"/>
      <c r="I21" s="75"/>
      <c r="J21" s="73"/>
      <c r="K21" s="148"/>
      <c r="L21" s="46"/>
    </row>
    <row r="22" spans="1:12" ht="15.75" customHeight="1">
      <c r="A22" s="336" t="s">
        <v>497</v>
      </c>
      <c r="B22" s="337"/>
      <c r="C22" s="337"/>
      <c r="D22" s="338"/>
      <c r="E22" s="338"/>
      <c r="F22" s="338"/>
      <c r="G22" s="337"/>
      <c r="H22" s="337"/>
      <c r="I22" s="337"/>
      <c r="J22" s="338"/>
      <c r="K22" s="339">
        <f>+K23+K24+K25+K26</f>
        <v>0</v>
      </c>
      <c r="L22" s="46"/>
    </row>
    <row r="23" spans="1:12" ht="15.75" customHeight="1">
      <c r="A23" s="73" t="s">
        <v>300</v>
      </c>
      <c r="B23" s="75" t="s">
        <v>2449</v>
      </c>
      <c r="C23" s="75" t="s">
        <v>2439</v>
      </c>
      <c r="D23" s="73"/>
      <c r="E23" s="73"/>
      <c r="F23" s="73"/>
      <c r="G23" s="75"/>
      <c r="H23" s="75"/>
      <c r="I23" s="75"/>
      <c r="J23" s="73" t="s">
        <v>2450</v>
      </c>
      <c r="K23" s="148"/>
      <c r="L23" s="46"/>
    </row>
    <row r="24" spans="1:12" ht="15.75" customHeight="1">
      <c r="A24" s="73" t="s">
        <v>2451</v>
      </c>
      <c r="B24" s="75" t="s">
        <v>2452</v>
      </c>
      <c r="C24" s="75">
        <v>1.65</v>
      </c>
      <c r="D24" s="73"/>
      <c r="E24" s="73"/>
      <c r="F24" s="73"/>
      <c r="G24" s="75"/>
      <c r="H24" s="75"/>
      <c r="I24" s="75"/>
      <c r="J24" s="73" t="s">
        <v>2453</v>
      </c>
      <c r="K24" s="148"/>
      <c r="L24" s="46"/>
    </row>
    <row r="25" spans="1:12" ht="15.75" customHeight="1">
      <c r="A25" s="73" t="s">
        <v>839</v>
      </c>
      <c r="B25" s="75" t="s">
        <v>2449</v>
      </c>
      <c r="C25" s="75"/>
      <c r="D25" s="73"/>
      <c r="E25" s="73"/>
      <c r="F25" s="73"/>
      <c r="G25" s="75"/>
      <c r="H25" s="75"/>
      <c r="I25" s="75"/>
      <c r="J25" s="73" t="s">
        <v>2454</v>
      </c>
      <c r="K25" s="148"/>
      <c r="L25" s="46"/>
    </row>
    <row r="26" spans="1:12" ht="15.75" customHeight="1">
      <c r="A26" s="73" t="s">
        <v>279</v>
      </c>
      <c r="B26" s="75" t="s">
        <v>2449</v>
      </c>
      <c r="C26" s="75"/>
      <c r="D26" s="73"/>
      <c r="E26" s="73"/>
      <c r="F26" s="73"/>
      <c r="G26" s="75"/>
      <c r="H26" s="75"/>
      <c r="I26" s="75"/>
      <c r="J26" s="73" t="s">
        <v>2443</v>
      </c>
      <c r="K26" s="148"/>
      <c r="L26" s="46"/>
    </row>
    <row r="27" spans="1:12" ht="15.75" customHeight="1">
      <c r="A27" s="73"/>
      <c r="B27" s="75"/>
      <c r="C27" s="75"/>
      <c r="D27" s="73"/>
      <c r="E27" s="73"/>
      <c r="F27" s="73"/>
      <c r="G27" s="75"/>
      <c r="H27" s="75"/>
      <c r="I27" s="75"/>
      <c r="J27" s="73"/>
      <c r="K27" s="148"/>
      <c r="L27" s="46"/>
    </row>
    <row r="28" spans="1:12" ht="15.75" customHeight="1">
      <c r="A28" s="336" t="s">
        <v>506</v>
      </c>
      <c r="B28" s="337"/>
      <c r="C28" s="337"/>
      <c r="D28" s="338"/>
      <c r="E28" s="338"/>
      <c r="F28" s="338"/>
      <c r="G28" s="337"/>
      <c r="H28" s="337"/>
      <c r="I28" s="337"/>
      <c r="J28" s="338"/>
      <c r="K28" s="339">
        <f>+K29</f>
        <v>700000</v>
      </c>
      <c r="L28" s="46"/>
    </row>
    <row r="29" spans="1:12" ht="15.75" customHeight="1">
      <c r="A29" s="73" t="s">
        <v>2455</v>
      </c>
      <c r="B29" s="75" t="s">
        <v>2456</v>
      </c>
      <c r="C29" s="75" t="s">
        <v>184</v>
      </c>
      <c r="D29" s="73"/>
      <c r="E29" s="73"/>
      <c r="F29" s="73"/>
      <c r="G29" s="75"/>
      <c r="H29" s="75"/>
      <c r="I29" s="75"/>
      <c r="J29" s="73"/>
      <c r="K29" s="706">
        <v>700000</v>
      </c>
      <c r="L29" s="46"/>
    </row>
    <row r="30" spans="1:12" ht="15.75" customHeight="1">
      <c r="A30" s="73"/>
      <c r="B30" s="75"/>
      <c r="C30" s="75"/>
      <c r="D30" s="73"/>
      <c r="E30" s="73"/>
      <c r="F30" s="73"/>
      <c r="G30" s="75"/>
      <c r="H30" s="75"/>
      <c r="I30" s="75"/>
      <c r="J30" s="73"/>
      <c r="K30" s="148"/>
      <c r="L30" s="46"/>
    </row>
    <row r="31" spans="1:12" ht="15.75" customHeight="1">
      <c r="A31" s="336" t="s">
        <v>507</v>
      </c>
      <c r="B31" s="337"/>
      <c r="C31" s="337"/>
      <c r="D31" s="338"/>
      <c r="E31" s="338"/>
      <c r="F31" s="338"/>
      <c r="G31" s="337"/>
      <c r="H31" s="337"/>
      <c r="I31" s="337"/>
      <c r="J31" s="338"/>
      <c r="K31" s="339">
        <f>+K32</f>
        <v>1800000</v>
      </c>
      <c r="L31" s="46"/>
    </row>
    <row r="32" spans="1:12" ht="15.75" customHeight="1">
      <c r="A32" s="73" t="s">
        <v>169</v>
      </c>
      <c r="B32" s="75" t="s">
        <v>2439</v>
      </c>
      <c r="C32" s="75" t="s">
        <v>184</v>
      </c>
      <c r="D32" s="73" t="s">
        <v>2439</v>
      </c>
      <c r="E32" s="73"/>
      <c r="F32" s="73"/>
      <c r="G32" s="75"/>
      <c r="H32" s="75"/>
      <c r="I32" s="75"/>
      <c r="J32" s="73"/>
      <c r="K32" s="706">
        <v>1800000</v>
      </c>
      <c r="L32" s="46"/>
    </row>
    <row r="33" spans="1:12" ht="15.75" customHeight="1">
      <c r="A33" s="73"/>
      <c r="B33" s="75"/>
      <c r="C33" s="75"/>
      <c r="D33" s="73"/>
      <c r="E33" s="73"/>
      <c r="F33" s="73"/>
      <c r="G33" s="75"/>
      <c r="H33" s="75"/>
      <c r="I33" s="75"/>
      <c r="J33" s="73"/>
      <c r="K33" s="148"/>
      <c r="L33" s="46"/>
    </row>
    <row r="34" spans="1:12" ht="15.75" customHeight="1">
      <c r="A34" s="341" t="s">
        <v>510</v>
      </c>
      <c r="B34" s="337"/>
      <c r="C34" s="337"/>
      <c r="D34" s="338"/>
      <c r="E34" s="338"/>
      <c r="F34" s="338"/>
      <c r="G34" s="337"/>
      <c r="H34" s="337"/>
      <c r="I34" s="337"/>
      <c r="J34" s="338"/>
      <c r="K34" s="342" t="s">
        <v>740</v>
      </c>
      <c r="L34" s="46"/>
    </row>
    <row r="35" spans="1:12" ht="15.75" customHeight="1">
      <c r="A35" s="73"/>
      <c r="B35" s="75"/>
      <c r="C35" s="75"/>
      <c r="D35" s="75"/>
      <c r="E35" s="75"/>
      <c r="F35" s="75"/>
      <c r="G35" s="75"/>
      <c r="H35" s="75"/>
      <c r="I35" s="75"/>
      <c r="J35" s="75"/>
      <c r="K35" s="148"/>
      <c r="L35" s="46"/>
    </row>
    <row r="36" spans="1:12" ht="15.75" customHeight="1">
      <c r="A36" s="336" t="s">
        <v>511</v>
      </c>
      <c r="B36" s="337"/>
      <c r="C36" s="337"/>
      <c r="D36" s="338"/>
      <c r="E36" s="338"/>
      <c r="F36" s="338"/>
      <c r="G36" s="337"/>
      <c r="H36" s="337"/>
      <c r="I36" s="337"/>
      <c r="J36" s="338"/>
      <c r="K36" s="339">
        <f>+K37</f>
        <v>39800000</v>
      </c>
      <c r="L36" s="46"/>
    </row>
    <row r="37" spans="1:12" ht="15.75" customHeight="1">
      <c r="A37" s="73" t="s">
        <v>2457</v>
      </c>
      <c r="B37" s="75" t="s">
        <v>2452</v>
      </c>
      <c r="C37" s="75" t="s">
        <v>184</v>
      </c>
      <c r="D37" s="73"/>
      <c r="E37" s="73"/>
      <c r="F37" s="73"/>
      <c r="G37" s="75"/>
      <c r="H37" s="75"/>
      <c r="I37" s="75"/>
      <c r="J37" s="73"/>
      <c r="K37" s="706">
        <v>39800000</v>
      </c>
      <c r="L37" s="46"/>
    </row>
    <row r="38" spans="1:12" ht="15.75" customHeight="1">
      <c r="A38" s="112"/>
      <c r="B38" s="113"/>
      <c r="C38" s="113"/>
      <c r="D38" s="113"/>
      <c r="E38" s="113"/>
      <c r="F38" s="113"/>
      <c r="G38" s="75"/>
      <c r="H38" s="75"/>
      <c r="I38" s="75"/>
      <c r="J38" s="113"/>
      <c r="K38" s="115"/>
      <c r="L38" s="46"/>
    </row>
    <row r="39" spans="1:12" ht="15.75" customHeight="1">
      <c r="A39" s="100" t="s">
        <v>514</v>
      </c>
      <c r="B39" s="101"/>
      <c r="C39" s="101"/>
      <c r="D39" s="101"/>
      <c r="E39" s="101"/>
      <c r="F39" s="101"/>
      <c r="G39" s="208"/>
      <c r="H39" s="208"/>
      <c r="I39" s="208"/>
      <c r="J39" s="101"/>
      <c r="K39" s="838">
        <f>+K36+K31+K28+K22+K19+K11</f>
        <v>216200000</v>
      </c>
      <c r="L39" s="46"/>
    </row>
    <row r="40" spans="1:12" ht="15.75" customHeight="1">
      <c r="B40" s="126"/>
      <c r="C40" s="126"/>
      <c r="G40" s="126"/>
      <c r="H40" s="126"/>
      <c r="I40" s="126"/>
      <c r="K40" s="151"/>
      <c r="L40" s="46"/>
    </row>
    <row r="41" spans="1:12" ht="15.75" customHeight="1">
      <c r="B41" s="126"/>
      <c r="C41" s="126"/>
      <c r="G41" s="126"/>
      <c r="H41" s="126"/>
      <c r="I41" s="126"/>
      <c r="K41" s="151"/>
      <c r="L41" s="46"/>
    </row>
    <row r="42" spans="1:12" ht="15.75" customHeight="1">
      <c r="B42" s="126"/>
      <c r="C42" s="126"/>
      <c r="G42" s="126"/>
      <c r="H42" s="126"/>
      <c r="I42" s="126"/>
      <c r="K42" s="151"/>
      <c r="L42" s="46"/>
    </row>
    <row r="43" spans="1:12" ht="15.75" customHeight="1">
      <c r="B43" s="126"/>
      <c r="C43" s="126"/>
      <c r="G43" s="126"/>
      <c r="H43" s="126"/>
      <c r="I43" s="126"/>
      <c r="K43" s="151"/>
      <c r="L43" s="46"/>
    </row>
    <row r="44" spans="1:12" ht="15.75" customHeight="1">
      <c r="B44" s="126"/>
      <c r="C44" s="126"/>
      <c r="G44" s="126"/>
      <c r="H44" s="126"/>
      <c r="I44" s="126"/>
      <c r="K44" s="151"/>
      <c r="L44" s="46"/>
    </row>
    <row r="45" spans="1:12" ht="15.75" customHeight="1">
      <c r="B45" s="126"/>
      <c r="C45" s="126"/>
      <c r="G45" s="126"/>
      <c r="H45" s="126"/>
      <c r="I45" s="126"/>
      <c r="K45" s="151"/>
      <c r="L45" s="46"/>
    </row>
    <row r="46" spans="1:12" ht="15.75" customHeight="1">
      <c r="B46" s="126"/>
      <c r="C46" s="126"/>
      <c r="G46" s="126"/>
      <c r="H46" s="126"/>
      <c r="I46" s="126"/>
      <c r="K46" s="151"/>
      <c r="L46" s="46"/>
    </row>
    <row r="47" spans="1:12" ht="15.75" customHeight="1">
      <c r="B47" s="126"/>
      <c r="C47" s="126"/>
      <c r="G47" s="126"/>
      <c r="H47" s="126"/>
      <c r="I47" s="126"/>
      <c r="K47" s="151"/>
      <c r="L47" s="46"/>
    </row>
    <row r="48" spans="1:12" ht="15.75" customHeight="1">
      <c r="B48" s="126"/>
      <c r="C48" s="126"/>
      <c r="G48" s="126"/>
      <c r="H48" s="126"/>
      <c r="I48" s="126"/>
      <c r="K48" s="151"/>
      <c r="L48" s="46"/>
    </row>
    <row r="49" spans="2:11" ht="15.75" customHeight="1">
      <c r="B49" s="126"/>
      <c r="C49" s="126"/>
      <c r="G49" s="126"/>
      <c r="H49" s="126"/>
      <c r="I49" s="126"/>
      <c r="K49" s="151"/>
    </row>
    <row r="50" spans="2:11" ht="15.75" customHeight="1">
      <c r="B50" s="126"/>
      <c r="C50" s="126"/>
      <c r="G50" s="126"/>
      <c r="H50" s="126"/>
      <c r="I50" s="126"/>
      <c r="K50" s="151"/>
    </row>
    <row r="51" spans="2:11" ht="15.75" customHeight="1">
      <c r="B51" s="126"/>
      <c r="C51" s="126"/>
      <c r="G51" s="126"/>
      <c r="H51" s="126"/>
      <c r="I51" s="126"/>
      <c r="K51" s="151"/>
    </row>
    <row r="52" spans="2:11" ht="15.75" customHeight="1">
      <c r="B52" s="126"/>
      <c r="C52" s="126"/>
      <c r="G52" s="126"/>
      <c r="H52" s="126"/>
      <c r="I52" s="126"/>
      <c r="K52" s="151"/>
    </row>
    <row r="53" spans="2:11" ht="15.75" customHeight="1">
      <c r="B53" s="126"/>
      <c r="C53" s="126"/>
      <c r="G53" s="126"/>
      <c r="H53" s="126"/>
      <c r="I53" s="126"/>
      <c r="K53" s="151"/>
    </row>
    <row r="54" spans="2:11" ht="15.75" customHeight="1">
      <c r="B54" s="126"/>
      <c r="C54" s="126"/>
      <c r="G54" s="126"/>
      <c r="H54" s="126"/>
      <c r="I54" s="126"/>
      <c r="K54" s="151"/>
    </row>
    <row r="55" spans="2:11" ht="15.75" customHeight="1">
      <c r="B55" s="126"/>
      <c r="C55" s="126"/>
      <c r="G55" s="126"/>
      <c r="H55" s="126"/>
      <c r="I55" s="126"/>
      <c r="K55" s="151"/>
    </row>
    <row r="56" spans="2:11" ht="15.75" customHeight="1">
      <c r="B56" s="126"/>
      <c r="C56" s="126"/>
      <c r="G56" s="126"/>
      <c r="H56" s="126"/>
      <c r="I56" s="126"/>
      <c r="K56" s="151"/>
    </row>
    <row r="57" spans="2:11" ht="15.75" customHeight="1">
      <c r="B57" s="126"/>
      <c r="C57" s="126"/>
      <c r="G57" s="126"/>
      <c r="H57" s="126"/>
      <c r="I57" s="126"/>
      <c r="K57" s="151"/>
    </row>
    <row r="58" spans="2:11" ht="15.75" customHeight="1">
      <c r="B58" s="126"/>
      <c r="C58" s="126"/>
      <c r="G58" s="126"/>
      <c r="H58" s="126"/>
      <c r="I58" s="126"/>
      <c r="K58" s="151"/>
    </row>
    <row r="59" spans="2:11" ht="15.75" customHeight="1">
      <c r="B59" s="126"/>
      <c r="C59" s="126"/>
      <c r="G59" s="126"/>
      <c r="H59" s="126"/>
      <c r="I59" s="126"/>
      <c r="K59" s="151"/>
    </row>
    <row r="60" spans="2:11" ht="15.75" customHeight="1">
      <c r="B60" s="126"/>
      <c r="C60" s="126"/>
      <c r="G60" s="126"/>
      <c r="H60" s="126"/>
      <c r="I60" s="126"/>
      <c r="K60" s="151"/>
    </row>
    <row r="61" spans="2:11" ht="15.75" customHeight="1">
      <c r="B61" s="126"/>
      <c r="C61" s="126"/>
      <c r="G61" s="126"/>
      <c r="H61" s="126"/>
      <c r="I61" s="126"/>
      <c r="K61" s="151"/>
    </row>
    <row r="62" spans="2:11" ht="15.75" customHeight="1">
      <c r="B62" s="126"/>
      <c r="C62" s="126"/>
      <c r="G62" s="126"/>
      <c r="H62" s="126"/>
      <c r="I62" s="126"/>
      <c r="K62" s="151"/>
    </row>
    <row r="63" spans="2:11" ht="15.75" customHeight="1">
      <c r="B63" s="126"/>
      <c r="C63" s="126"/>
      <c r="G63" s="126"/>
      <c r="H63" s="126"/>
      <c r="I63" s="126"/>
      <c r="K63" s="151"/>
    </row>
    <row r="64" spans="2:11" ht="15.75" customHeight="1">
      <c r="B64" s="126"/>
      <c r="C64" s="126"/>
      <c r="G64" s="126"/>
      <c r="H64" s="126"/>
      <c r="I64" s="126"/>
      <c r="K64" s="151"/>
    </row>
    <row r="65" spans="2:11" ht="15.75" customHeight="1">
      <c r="B65" s="126"/>
      <c r="C65" s="126"/>
      <c r="G65" s="126"/>
      <c r="H65" s="126"/>
      <c r="I65" s="126"/>
      <c r="K65" s="151"/>
    </row>
    <row r="66" spans="2:11" ht="15.75" customHeight="1">
      <c r="B66" s="126"/>
      <c r="C66" s="126"/>
      <c r="G66" s="126"/>
      <c r="H66" s="126"/>
      <c r="I66" s="126"/>
      <c r="K66" s="151"/>
    </row>
    <row r="67" spans="2:11" ht="15.75" customHeight="1">
      <c r="B67" s="126"/>
      <c r="C67" s="126"/>
      <c r="G67" s="126"/>
      <c r="H67" s="126"/>
      <c r="I67" s="126"/>
      <c r="K67" s="151"/>
    </row>
    <row r="68" spans="2:11" ht="15.75" customHeight="1">
      <c r="B68" s="126"/>
      <c r="C68" s="126"/>
      <c r="G68" s="126"/>
      <c r="H68" s="126"/>
      <c r="I68" s="126"/>
      <c r="K68" s="151"/>
    </row>
    <row r="69" spans="2:11" ht="15.75" customHeight="1">
      <c r="B69" s="126"/>
      <c r="C69" s="126"/>
      <c r="G69" s="126"/>
      <c r="H69" s="126"/>
      <c r="I69" s="126"/>
      <c r="K69" s="151"/>
    </row>
    <row r="70" spans="2:11" ht="15.75" customHeight="1">
      <c r="B70" s="126"/>
      <c r="C70" s="126"/>
      <c r="G70" s="126"/>
      <c r="H70" s="126"/>
      <c r="I70" s="126"/>
      <c r="K70" s="151"/>
    </row>
    <row r="71" spans="2:11" ht="15.75" customHeight="1">
      <c r="B71" s="126"/>
      <c r="C71" s="126"/>
      <c r="G71" s="126"/>
      <c r="H71" s="126"/>
      <c r="I71" s="126"/>
      <c r="K71" s="151"/>
    </row>
    <row r="72" spans="2:11" ht="15.75" customHeight="1">
      <c r="B72" s="126"/>
      <c r="C72" s="126"/>
      <c r="G72" s="126"/>
      <c r="H72" s="126"/>
      <c r="I72" s="126"/>
      <c r="K72" s="151"/>
    </row>
    <row r="73" spans="2:11" ht="15.75" customHeight="1">
      <c r="B73" s="126"/>
      <c r="C73" s="126"/>
      <c r="G73" s="126"/>
      <c r="H73" s="126"/>
      <c r="I73" s="126"/>
      <c r="K73" s="151"/>
    </row>
    <row r="74" spans="2:11" ht="15.75" customHeight="1">
      <c r="B74" s="126"/>
      <c r="C74" s="126"/>
      <c r="G74" s="126"/>
      <c r="H74" s="126"/>
      <c r="I74" s="126"/>
      <c r="K74" s="151"/>
    </row>
    <row r="75" spans="2:11" ht="15.75" customHeight="1">
      <c r="B75" s="126"/>
      <c r="C75" s="126"/>
      <c r="G75" s="126"/>
      <c r="H75" s="126"/>
      <c r="I75" s="126"/>
      <c r="K75" s="151"/>
    </row>
    <row r="76" spans="2:11" ht="15.75" customHeight="1">
      <c r="B76" s="126"/>
      <c r="C76" s="126"/>
      <c r="G76" s="126"/>
      <c r="H76" s="126"/>
      <c r="I76" s="126"/>
      <c r="K76" s="151"/>
    </row>
    <row r="77" spans="2:11" ht="15.75" customHeight="1">
      <c r="B77" s="126"/>
      <c r="C77" s="126"/>
      <c r="G77" s="126"/>
      <c r="H77" s="126"/>
      <c r="I77" s="126"/>
      <c r="K77" s="151"/>
    </row>
    <row r="78" spans="2:11" ht="15.75" customHeight="1">
      <c r="B78" s="126"/>
      <c r="C78" s="126"/>
      <c r="G78" s="126"/>
      <c r="H78" s="126"/>
      <c r="I78" s="126"/>
      <c r="K78" s="151"/>
    </row>
    <row r="79" spans="2:11" ht="15.75" customHeight="1">
      <c r="B79" s="126"/>
      <c r="C79" s="126"/>
      <c r="G79" s="126"/>
      <c r="H79" s="126"/>
      <c r="I79" s="126"/>
      <c r="K79" s="151"/>
    </row>
    <row r="80" spans="2:11" ht="15.75" customHeight="1">
      <c r="B80" s="126"/>
      <c r="C80" s="126"/>
      <c r="G80" s="126"/>
      <c r="H80" s="126"/>
      <c r="I80" s="126"/>
      <c r="K80" s="151"/>
    </row>
    <row r="81" spans="2:11" ht="15.75" customHeight="1">
      <c r="B81" s="126"/>
      <c r="C81" s="126"/>
      <c r="G81" s="126"/>
      <c r="H81" s="126"/>
      <c r="I81" s="126"/>
      <c r="K81" s="151"/>
    </row>
    <row r="82" spans="2:11" ht="15.75" customHeight="1">
      <c r="B82" s="126"/>
      <c r="C82" s="126"/>
      <c r="G82" s="126"/>
      <c r="H82" s="126"/>
      <c r="I82" s="126"/>
      <c r="K82" s="151"/>
    </row>
    <row r="83" spans="2:11" ht="15.75" customHeight="1">
      <c r="B83" s="126"/>
      <c r="C83" s="126"/>
      <c r="G83" s="126"/>
      <c r="H83" s="126"/>
      <c r="I83" s="126"/>
      <c r="K83" s="151"/>
    </row>
    <row r="84" spans="2:11" ht="15.75" customHeight="1">
      <c r="B84" s="126"/>
      <c r="C84" s="126"/>
      <c r="G84" s="126"/>
      <c r="H84" s="126"/>
      <c r="I84" s="126"/>
      <c r="K84" s="151"/>
    </row>
    <row r="85" spans="2:11" ht="15.75" customHeight="1">
      <c r="B85" s="126"/>
      <c r="C85" s="126"/>
      <c r="G85" s="126"/>
      <c r="H85" s="126"/>
      <c r="I85" s="126"/>
      <c r="K85" s="151"/>
    </row>
    <row r="86" spans="2:11" ht="15.75" customHeight="1">
      <c r="B86" s="126"/>
      <c r="C86" s="126"/>
      <c r="G86" s="126"/>
      <c r="H86" s="126"/>
      <c r="I86" s="126"/>
      <c r="K86" s="151"/>
    </row>
    <row r="87" spans="2:11" ht="15.75" customHeight="1">
      <c r="B87" s="126"/>
      <c r="C87" s="126"/>
      <c r="G87" s="126"/>
      <c r="H87" s="126"/>
      <c r="I87" s="126"/>
      <c r="K87" s="151"/>
    </row>
    <row r="88" spans="2:11" ht="15.75" customHeight="1">
      <c r="B88" s="126"/>
      <c r="C88" s="126"/>
      <c r="G88" s="126"/>
      <c r="H88" s="126"/>
      <c r="I88" s="126"/>
      <c r="K88" s="151"/>
    </row>
    <row r="89" spans="2:11" ht="15.75" customHeight="1">
      <c r="B89" s="126"/>
      <c r="C89" s="126"/>
      <c r="G89" s="126"/>
      <c r="H89" s="126"/>
      <c r="I89" s="126"/>
      <c r="K89" s="151"/>
    </row>
    <row r="90" spans="2:11" ht="15.75" customHeight="1">
      <c r="B90" s="126"/>
      <c r="C90" s="126"/>
      <c r="G90" s="126"/>
      <c r="H90" s="126"/>
      <c r="I90" s="126"/>
      <c r="K90" s="151"/>
    </row>
    <row r="91" spans="2:11" ht="15.75" customHeight="1">
      <c r="B91" s="126"/>
      <c r="C91" s="126"/>
      <c r="G91" s="126"/>
      <c r="H91" s="126"/>
      <c r="I91" s="126"/>
      <c r="K91" s="151"/>
    </row>
    <row r="92" spans="2:11" ht="15.75" customHeight="1">
      <c r="B92" s="126"/>
      <c r="C92" s="126"/>
      <c r="G92" s="126"/>
      <c r="H92" s="126"/>
      <c r="I92" s="126"/>
      <c r="K92" s="151"/>
    </row>
    <row r="93" spans="2:11" ht="15.75" customHeight="1">
      <c r="B93" s="126"/>
      <c r="C93" s="126"/>
      <c r="G93" s="126"/>
      <c r="H93" s="126"/>
      <c r="I93" s="126"/>
      <c r="K93" s="151"/>
    </row>
    <row r="94" spans="2:11" ht="15.75" customHeight="1">
      <c r="B94" s="126"/>
      <c r="C94" s="126"/>
      <c r="G94" s="126"/>
      <c r="H94" s="126"/>
      <c r="I94" s="126"/>
      <c r="K94" s="151"/>
    </row>
    <row r="95" spans="2:11" ht="15.75" customHeight="1">
      <c r="B95" s="126"/>
      <c r="C95" s="126"/>
      <c r="G95" s="126"/>
      <c r="H95" s="126"/>
      <c r="I95" s="126"/>
      <c r="K95" s="151"/>
    </row>
    <row r="96" spans="2:11" ht="15.75" customHeight="1">
      <c r="B96" s="126"/>
      <c r="C96" s="126"/>
      <c r="G96" s="126"/>
      <c r="H96" s="126"/>
      <c r="I96" s="126"/>
      <c r="K96" s="151"/>
    </row>
    <row r="97" spans="2:11" ht="15.75" customHeight="1">
      <c r="B97" s="126"/>
      <c r="C97" s="126"/>
      <c r="G97" s="126"/>
      <c r="H97" s="126"/>
      <c r="I97" s="126"/>
      <c r="K97" s="151"/>
    </row>
    <row r="98" spans="2:11" ht="15.75" customHeight="1">
      <c r="B98" s="126"/>
      <c r="C98" s="126"/>
      <c r="G98" s="126"/>
      <c r="H98" s="126"/>
      <c r="I98" s="126"/>
      <c r="K98" s="151"/>
    </row>
    <row r="99" spans="2:11" ht="15.75" customHeight="1">
      <c r="B99" s="126"/>
      <c r="C99" s="126"/>
      <c r="G99" s="126"/>
      <c r="H99" s="126"/>
      <c r="I99" s="126"/>
      <c r="K99" s="151"/>
    </row>
    <row r="100" spans="2:11" ht="15.75" customHeight="1">
      <c r="B100" s="126"/>
      <c r="C100" s="126"/>
      <c r="G100" s="126"/>
      <c r="H100" s="126"/>
      <c r="I100" s="126"/>
      <c r="K100" s="151"/>
    </row>
    <row r="101" spans="2:11" ht="15.75" customHeight="1">
      <c r="B101" s="126"/>
      <c r="C101" s="126"/>
      <c r="G101" s="126"/>
      <c r="H101" s="126"/>
      <c r="I101" s="126"/>
      <c r="K101" s="151"/>
    </row>
    <row r="102" spans="2:11" ht="15.75" customHeight="1">
      <c r="B102" s="126"/>
      <c r="C102" s="126"/>
      <c r="G102" s="126"/>
      <c r="H102" s="126"/>
      <c r="I102" s="126"/>
      <c r="K102" s="151"/>
    </row>
    <row r="103" spans="2:11" ht="15.75" customHeight="1">
      <c r="B103" s="126"/>
      <c r="C103" s="126"/>
      <c r="G103" s="126"/>
      <c r="H103" s="126"/>
      <c r="I103" s="126"/>
      <c r="K103" s="151"/>
    </row>
    <row r="104" spans="2:11" ht="15.75" customHeight="1">
      <c r="B104" s="126"/>
      <c r="C104" s="126"/>
      <c r="G104" s="126"/>
      <c r="H104" s="126"/>
      <c r="I104" s="126"/>
      <c r="K104" s="151"/>
    </row>
    <row r="105" spans="2:11" ht="15.75" customHeight="1">
      <c r="B105" s="126"/>
      <c r="C105" s="126"/>
      <c r="G105" s="126"/>
      <c r="H105" s="126"/>
      <c r="I105" s="126"/>
      <c r="K105" s="151"/>
    </row>
    <row r="106" spans="2:11" ht="15.75" customHeight="1">
      <c r="B106" s="126"/>
      <c r="C106" s="126"/>
      <c r="G106" s="126"/>
      <c r="H106" s="126"/>
      <c r="I106" s="126"/>
      <c r="K106" s="151"/>
    </row>
    <row r="107" spans="2:11" ht="15.75" customHeight="1">
      <c r="B107" s="126"/>
      <c r="C107" s="126"/>
      <c r="G107" s="126"/>
      <c r="H107" s="126"/>
      <c r="I107" s="126"/>
      <c r="K107" s="151"/>
    </row>
    <row r="108" spans="2:11" ht="15.75" customHeight="1">
      <c r="B108" s="126"/>
      <c r="C108" s="126"/>
      <c r="G108" s="126"/>
      <c r="H108" s="126"/>
      <c r="I108" s="126"/>
      <c r="K108" s="151"/>
    </row>
    <row r="109" spans="2:11" ht="15.75" customHeight="1">
      <c r="B109" s="126"/>
      <c r="C109" s="126"/>
      <c r="G109" s="126"/>
      <c r="H109" s="126"/>
      <c r="I109" s="126"/>
      <c r="K109" s="151"/>
    </row>
    <row r="110" spans="2:11" ht="15.75" customHeight="1">
      <c r="B110" s="126"/>
      <c r="C110" s="126"/>
      <c r="G110" s="126"/>
      <c r="H110" s="126"/>
      <c r="I110" s="126"/>
      <c r="K110" s="151"/>
    </row>
    <row r="111" spans="2:11" ht="15.75" customHeight="1">
      <c r="B111" s="126"/>
      <c r="C111" s="126"/>
      <c r="G111" s="126"/>
      <c r="H111" s="126"/>
      <c r="I111" s="126"/>
      <c r="K111" s="151"/>
    </row>
    <row r="112" spans="2:11" ht="15.75" customHeight="1">
      <c r="B112" s="126"/>
      <c r="C112" s="126"/>
      <c r="G112" s="126"/>
      <c r="H112" s="126"/>
      <c r="I112" s="126"/>
      <c r="K112" s="151"/>
    </row>
    <row r="113" spans="2:11" ht="15.75" customHeight="1">
      <c r="B113" s="126"/>
      <c r="C113" s="126"/>
      <c r="G113" s="126"/>
      <c r="H113" s="126"/>
      <c r="I113" s="126"/>
      <c r="K113" s="151"/>
    </row>
    <row r="114" spans="2:11" ht="15.75" customHeight="1">
      <c r="B114" s="126"/>
      <c r="C114" s="126"/>
      <c r="G114" s="126"/>
      <c r="H114" s="126"/>
      <c r="I114" s="126"/>
      <c r="K114" s="151"/>
    </row>
    <row r="115" spans="2:11" ht="15.75" customHeight="1">
      <c r="B115" s="126"/>
      <c r="C115" s="126"/>
      <c r="G115" s="126"/>
      <c r="H115" s="126"/>
      <c r="I115" s="126"/>
      <c r="K115" s="151"/>
    </row>
    <row r="116" spans="2:11" ht="15.75" customHeight="1">
      <c r="B116" s="126"/>
      <c r="C116" s="126"/>
      <c r="G116" s="126"/>
      <c r="H116" s="126"/>
      <c r="I116" s="126"/>
      <c r="K116" s="151"/>
    </row>
    <row r="117" spans="2:11" ht="15.75" customHeight="1">
      <c r="B117" s="126"/>
      <c r="C117" s="126"/>
      <c r="G117" s="126"/>
      <c r="H117" s="126"/>
      <c r="I117" s="126"/>
      <c r="K117" s="151"/>
    </row>
    <row r="118" spans="2:11" ht="15.75" customHeight="1">
      <c r="B118" s="126"/>
      <c r="C118" s="126"/>
      <c r="G118" s="126"/>
      <c r="H118" s="126"/>
      <c r="I118" s="126"/>
      <c r="K118" s="151"/>
    </row>
    <row r="119" spans="2:11" ht="15.75" customHeight="1">
      <c r="B119" s="126"/>
      <c r="C119" s="126"/>
      <c r="G119" s="126"/>
      <c r="H119" s="126"/>
      <c r="I119" s="126"/>
      <c r="K119" s="151"/>
    </row>
    <row r="120" spans="2:11" ht="15.75" customHeight="1">
      <c r="B120" s="126"/>
      <c r="C120" s="126"/>
      <c r="G120" s="126"/>
      <c r="H120" s="126"/>
      <c r="I120" s="126"/>
      <c r="K120" s="151"/>
    </row>
    <row r="121" spans="2:11" ht="15.75" customHeight="1">
      <c r="B121" s="126"/>
      <c r="C121" s="126"/>
      <c r="G121" s="126"/>
      <c r="H121" s="126"/>
      <c r="I121" s="126"/>
      <c r="K121" s="151"/>
    </row>
    <row r="122" spans="2:11" ht="15.75" customHeight="1">
      <c r="B122" s="126"/>
      <c r="C122" s="126"/>
      <c r="G122" s="126"/>
      <c r="H122" s="126"/>
      <c r="I122" s="126"/>
      <c r="K122" s="151"/>
    </row>
    <row r="123" spans="2:11" ht="15.75" customHeight="1">
      <c r="B123" s="126"/>
      <c r="C123" s="126"/>
      <c r="G123" s="126"/>
      <c r="H123" s="126"/>
      <c r="I123" s="126"/>
      <c r="K123" s="151"/>
    </row>
    <row r="124" spans="2:11" ht="15.75" customHeight="1">
      <c r="B124" s="126"/>
      <c r="C124" s="126"/>
      <c r="G124" s="126"/>
      <c r="H124" s="126"/>
      <c r="I124" s="126"/>
      <c r="K124" s="151"/>
    </row>
    <row r="125" spans="2:11" ht="15.75" customHeight="1">
      <c r="B125" s="126"/>
      <c r="C125" s="126"/>
      <c r="G125" s="126"/>
      <c r="H125" s="126"/>
      <c r="I125" s="126"/>
      <c r="K125" s="151"/>
    </row>
    <row r="126" spans="2:11" ht="15.75" customHeight="1">
      <c r="B126" s="126"/>
      <c r="C126" s="126"/>
      <c r="G126" s="126"/>
      <c r="H126" s="126"/>
      <c r="I126" s="126"/>
      <c r="K126" s="151"/>
    </row>
    <row r="127" spans="2:11" ht="15.75" customHeight="1">
      <c r="B127" s="126"/>
      <c r="C127" s="126"/>
      <c r="G127" s="126"/>
      <c r="H127" s="126"/>
      <c r="I127" s="126"/>
      <c r="K127" s="151"/>
    </row>
    <row r="128" spans="2:11" ht="15.75" customHeight="1">
      <c r="B128" s="126"/>
      <c r="C128" s="126"/>
      <c r="G128" s="126"/>
      <c r="H128" s="126"/>
      <c r="I128" s="126"/>
      <c r="K128" s="151"/>
    </row>
    <row r="129" spans="2:11" ht="15.75" customHeight="1">
      <c r="B129" s="126"/>
      <c r="C129" s="126"/>
      <c r="G129" s="126"/>
      <c r="H129" s="126"/>
      <c r="I129" s="126"/>
      <c r="K129" s="151"/>
    </row>
    <row r="130" spans="2:11" ht="15.75" customHeight="1">
      <c r="B130" s="126"/>
      <c r="C130" s="126"/>
      <c r="G130" s="126"/>
      <c r="H130" s="126"/>
      <c r="I130" s="126"/>
      <c r="K130" s="151"/>
    </row>
    <row r="131" spans="2:11" ht="15.75" customHeight="1">
      <c r="B131" s="126"/>
      <c r="C131" s="126"/>
      <c r="G131" s="126"/>
      <c r="H131" s="126"/>
      <c r="I131" s="126"/>
      <c r="K131" s="151"/>
    </row>
    <row r="132" spans="2:11" ht="15.75" customHeight="1">
      <c r="B132" s="126"/>
      <c r="C132" s="126"/>
      <c r="G132" s="126"/>
      <c r="H132" s="126"/>
      <c r="I132" s="126"/>
      <c r="K132" s="151"/>
    </row>
    <row r="133" spans="2:11" ht="15.75" customHeight="1">
      <c r="B133" s="126"/>
      <c r="C133" s="126"/>
      <c r="G133" s="126"/>
      <c r="H133" s="126"/>
      <c r="I133" s="126"/>
      <c r="K133" s="151"/>
    </row>
    <row r="134" spans="2:11" ht="15.75" customHeight="1">
      <c r="B134" s="126"/>
      <c r="C134" s="126"/>
      <c r="G134" s="126"/>
      <c r="H134" s="126"/>
      <c r="I134" s="126"/>
      <c r="K134" s="151"/>
    </row>
    <row r="135" spans="2:11" ht="15.75" customHeight="1">
      <c r="B135" s="126"/>
      <c r="C135" s="126"/>
      <c r="G135" s="126"/>
      <c r="H135" s="126"/>
      <c r="I135" s="126"/>
      <c r="K135" s="151"/>
    </row>
    <row r="136" spans="2:11" ht="15.75" customHeight="1">
      <c r="B136" s="126"/>
      <c r="C136" s="126"/>
      <c r="G136" s="126"/>
      <c r="H136" s="126"/>
      <c r="I136" s="126"/>
      <c r="K136" s="151"/>
    </row>
    <row r="137" spans="2:11" ht="15.75" customHeight="1">
      <c r="B137" s="126"/>
      <c r="C137" s="126"/>
      <c r="G137" s="126"/>
      <c r="H137" s="126"/>
      <c r="I137" s="126"/>
      <c r="K137" s="151"/>
    </row>
    <row r="138" spans="2:11" ht="15.75" customHeight="1">
      <c r="B138" s="126"/>
      <c r="C138" s="126"/>
      <c r="G138" s="126"/>
      <c r="H138" s="126"/>
      <c r="I138" s="126"/>
      <c r="K138" s="151"/>
    </row>
    <row r="139" spans="2:11" ht="15.75" customHeight="1">
      <c r="B139" s="126"/>
      <c r="C139" s="126"/>
      <c r="G139" s="126"/>
      <c r="H139" s="126"/>
      <c r="I139" s="126"/>
      <c r="K139" s="151"/>
    </row>
    <row r="140" spans="2:11" ht="15.75" customHeight="1">
      <c r="B140" s="126"/>
      <c r="C140" s="126"/>
      <c r="G140" s="126"/>
      <c r="H140" s="126"/>
      <c r="I140" s="126"/>
      <c r="K140" s="151"/>
    </row>
    <row r="141" spans="2:11" ht="15.75" customHeight="1">
      <c r="B141" s="126"/>
      <c r="C141" s="126"/>
      <c r="G141" s="126"/>
      <c r="H141" s="126"/>
      <c r="I141" s="126"/>
      <c r="K141" s="151"/>
    </row>
    <row r="142" spans="2:11" ht="15.75" customHeight="1">
      <c r="B142" s="126"/>
      <c r="C142" s="126"/>
      <c r="G142" s="126"/>
      <c r="H142" s="126"/>
      <c r="I142" s="126"/>
      <c r="K142" s="151"/>
    </row>
    <row r="143" spans="2:11" ht="15.75" customHeight="1">
      <c r="B143" s="126"/>
      <c r="C143" s="126"/>
      <c r="G143" s="126"/>
      <c r="H143" s="126"/>
      <c r="I143" s="126"/>
      <c r="K143" s="151"/>
    </row>
    <row r="144" spans="2:11" ht="15.75" customHeight="1">
      <c r="B144" s="126"/>
      <c r="C144" s="126"/>
      <c r="G144" s="126"/>
      <c r="H144" s="126"/>
      <c r="I144" s="126"/>
      <c r="K144" s="151"/>
    </row>
    <row r="145" spans="2:11" ht="15.75" customHeight="1">
      <c r="B145" s="126"/>
      <c r="C145" s="126"/>
      <c r="G145" s="126"/>
      <c r="H145" s="126"/>
      <c r="I145" s="126"/>
      <c r="K145" s="151"/>
    </row>
    <row r="146" spans="2:11" ht="15.75" customHeight="1">
      <c r="B146" s="126"/>
      <c r="C146" s="126"/>
      <c r="G146" s="126"/>
      <c r="H146" s="126"/>
      <c r="I146" s="126"/>
      <c r="K146" s="151"/>
    </row>
    <row r="147" spans="2:11" ht="15.75" customHeight="1">
      <c r="B147" s="126"/>
      <c r="C147" s="126"/>
      <c r="G147" s="126"/>
      <c r="H147" s="126"/>
      <c r="I147" s="126"/>
      <c r="K147" s="151"/>
    </row>
    <row r="148" spans="2:11" ht="15.75" customHeight="1">
      <c r="B148" s="126"/>
      <c r="C148" s="126"/>
      <c r="G148" s="126"/>
      <c r="H148" s="126"/>
      <c r="I148" s="126"/>
      <c r="K148" s="151"/>
    </row>
    <row r="149" spans="2:11" ht="15.75" customHeight="1">
      <c r="B149" s="126"/>
      <c r="C149" s="126"/>
      <c r="G149" s="126"/>
      <c r="H149" s="126"/>
      <c r="I149" s="126"/>
      <c r="K149" s="151"/>
    </row>
    <row r="150" spans="2:11" ht="15.75" customHeight="1">
      <c r="B150" s="126"/>
      <c r="C150" s="126"/>
      <c r="G150" s="126"/>
      <c r="H150" s="126"/>
      <c r="I150" s="126"/>
      <c r="K150" s="151"/>
    </row>
    <row r="151" spans="2:11" ht="15.75" customHeight="1">
      <c r="B151" s="126"/>
      <c r="C151" s="126"/>
      <c r="G151" s="126"/>
      <c r="H151" s="126"/>
      <c r="I151" s="126"/>
      <c r="K151" s="151"/>
    </row>
    <row r="152" spans="2:11" ht="15.75" customHeight="1">
      <c r="B152" s="126"/>
      <c r="C152" s="126"/>
      <c r="G152" s="126"/>
      <c r="H152" s="126"/>
      <c r="I152" s="126"/>
      <c r="K152" s="151"/>
    </row>
    <row r="153" spans="2:11" ht="15.75" customHeight="1">
      <c r="B153" s="126"/>
      <c r="C153" s="126"/>
      <c r="G153" s="126"/>
      <c r="H153" s="126"/>
      <c r="I153" s="126"/>
      <c r="K153" s="151"/>
    </row>
    <row r="154" spans="2:11" ht="15.75" customHeight="1">
      <c r="B154" s="126"/>
      <c r="C154" s="126"/>
      <c r="G154" s="126"/>
      <c r="H154" s="126"/>
      <c r="I154" s="126"/>
      <c r="K154" s="151"/>
    </row>
    <row r="155" spans="2:11" ht="15.75" customHeight="1">
      <c r="B155" s="126"/>
      <c r="C155" s="126"/>
      <c r="G155" s="126"/>
      <c r="H155" s="126"/>
      <c r="I155" s="126"/>
      <c r="K155" s="151"/>
    </row>
    <row r="156" spans="2:11" ht="15.75" customHeight="1">
      <c r="B156" s="126"/>
      <c r="C156" s="126"/>
      <c r="G156" s="126"/>
      <c r="H156" s="126"/>
      <c r="I156" s="126"/>
      <c r="K156" s="151"/>
    </row>
    <row r="157" spans="2:11" ht="15.75" customHeight="1">
      <c r="B157" s="126"/>
      <c r="C157" s="126"/>
      <c r="G157" s="126"/>
      <c r="H157" s="126"/>
      <c r="I157" s="126"/>
      <c r="K157" s="151"/>
    </row>
    <row r="158" spans="2:11" ht="15.75" customHeight="1">
      <c r="B158" s="126"/>
      <c r="C158" s="126"/>
      <c r="G158" s="126"/>
      <c r="H158" s="126"/>
      <c r="I158" s="126"/>
      <c r="K158" s="151"/>
    </row>
    <row r="159" spans="2:11" ht="15.75" customHeight="1">
      <c r="B159" s="126"/>
      <c r="C159" s="126"/>
      <c r="G159" s="126"/>
      <c r="H159" s="126"/>
      <c r="I159" s="126"/>
      <c r="K159" s="151"/>
    </row>
    <row r="160" spans="2:11" ht="15.75" customHeight="1">
      <c r="B160" s="126"/>
      <c r="C160" s="126"/>
      <c r="G160" s="126"/>
      <c r="H160" s="126"/>
      <c r="I160" s="126"/>
      <c r="K160" s="151"/>
    </row>
    <row r="161" spans="2:11" ht="15.75" customHeight="1">
      <c r="B161" s="126"/>
      <c r="C161" s="126"/>
      <c r="G161" s="126"/>
      <c r="H161" s="126"/>
      <c r="I161" s="126"/>
      <c r="K161" s="151"/>
    </row>
    <row r="162" spans="2:11" ht="15.75" customHeight="1">
      <c r="B162" s="126"/>
      <c r="C162" s="126"/>
      <c r="G162" s="126"/>
      <c r="H162" s="126"/>
      <c r="I162" s="126"/>
      <c r="K162" s="151"/>
    </row>
    <row r="163" spans="2:11" ht="15.75" customHeight="1">
      <c r="B163" s="126"/>
      <c r="C163" s="126"/>
      <c r="G163" s="126"/>
      <c r="H163" s="126"/>
      <c r="I163" s="126"/>
      <c r="K163" s="151"/>
    </row>
    <row r="164" spans="2:11" ht="15.75" customHeight="1">
      <c r="B164" s="126"/>
      <c r="C164" s="126"/>
      <c r="G164" s="126"/>
      <c r="H164" s="126"/>
      <c r="I164" s="126"/>
      <c r="K164" s="151"/>
    </row>
    <row r="165" spans="2:11" ht="15.75" customHeight="1">
      <c r="B165" s="126"/>
      <c r="C165" s="126"/>
      <c r="G165" s="126"/>
      <c r="H165" s="126"/>
      <c r="I165" s="126"/>
      <c r="K165" s="151"/>
    </row>
    <row r="166" spans="2:11" ht="15.75" customHeight="1">
      <c r="B166" s="126"/>
      <c r="C166" s="126"/>
      <c r="G166" s="126"/>
      <c r="H166" s="126"/>
      <c r="I166" s="126"/>
      <c r="K166" s="151"/>
    </row>
    <row r="167" spans="2:11" ht="15.75" customHeight="1">
      <c r="B167" s="126"/>
      <c r="C167" s="126"/>
      <c r="G167" s="126"/>
      <c r="H167" s="126"/>
      <c r="I167" s="126"/>
      <c r="K167" s="151"/>
    </row>
    <row r="168" spans="2:11" ht="15.75" customHeight="1">
      <c r="B168" s="126"/>
      <c r="C168" s="126"/>
      <c r="G168" s="126"/>
      <c r="H168" s="126"/>
      <c r="I168" s="126"/>
      <c r="K168" s="151"/>
    </row>
    <row r="169" spans="2:11" ht="15.75" customHeight="1">
      <c r="B169" s="126"/>
      <c r="C169" s="126"/>
      <c r="G169" s="126"/>
      <c r="H169" s="126"/>
      <c r="I169" s="126"/>
      <c r="K169" s="151"/>
    </row>
    <row r="170" spans="2:11" ht="15.75" customHeight="1">
      <c r="B170" s="126"/>
      <c r="C170" s="126"/>
      <c r="G170" s="126"/>
      <c r="H170" s="126"/>
      <c r="I170" s="126"/>
      <c r="K170" s="151"/>
    </row>
    <row r="171" spans="2:11" ht="15.75" customHeight="1">
      <c r="B171" s="126"/>
      <c r="C171" s="126"/>
      <c r="G171" s="126"/>
      <c r="H171" s="126"/>
      <c r="I171" s="126"/>
      <c r="K171" s="151"/>
    </row>
    <row r="172" spans="2:11" ht="15.75" customHeight="1">
      <c r="B172" s="126"/>
      <c r="C172" s="126"/>
      <c r="G172" s="126"/>
      <c r="H172" s="126"/>
      <c r="I172" s="126"/>
      <c r="K172" s="151"/>
    </row>
    <row r="173" spans="2:11" ht="15.75" customHeight="1">
      <c r="B173" s="126"/>
      <c r="C173" s="126"/>
      <c r="G173" s="126"/>
      <c r="H173" s="126"/>
      <c r="I173" s="126"/>
      <c r="K173" s="151"/>
    </row>
    <row r="174" spans="2:11" ht="15.75" customHeight="1">
      <c r="B174" s="126"/>
      <c r="C174" s="126"/>
      <c r="G174" s="126"/>
      <c r="H174" s="126"/>
      <c r="I174" s="126"/>
      <c r="K174" s="151"/>
    </row>
    <row r="175" spans="2:11" ht="15.75" customHeight="1">
      <c r="B175" s="126"/>
      <c r="C175" s="126"/>
      <c r="G175" s="126"/>
      <c r="H175" s="126"/>
      <c r="I175" s="126"/>
      <c r="K175" s="151"/>
    </row>
    <row r="176" spans="2:11" ht="15.75" customHeight="1">
      <c r="B176" s="126"/>
      <c r="C176" s="126"/>
      <c r="G176" s="126"/>
      <c r="H176" s="126"/>
      <c r="I176" s="126"/>
      <c r="K176" s="151"/>
    </row>
    <row r="177" spans="2:11" ht="15.75" customHeight="1">
      <c r="B177" s="126"/>
      <c r="C177" s="126"/>
      <c r="G177" s="126"/>
      <c r="H177" s="126"/>
      <c r="I177" s="126"/>
      <c r="K177" s="151"/>
    </row>
    <row r="178" spans="2:11" ht="15.75" customHeight="1">
      <c r="B178" s="126"/>
      <c r="C178" s="126"/>
      <c r="G178" s="126"/>
      <c r="H178" s="126"/>
      <c r="I178" s="126"/>
      <c r="K178" s="151"/>
    </row>
    <row r="179" spans="2:11" ht="15.75" customHeight="1">
      <c r="B179" s="126"/>
      <c r="C179" s="126"/>
      <c r="G179" s="126"/>
      <c r="H179" s="126"/>
      <c r="I179" s="126"/>
      <c r="K179" s="151"/>
    </row>
    <row r="180" spans="2:11" ht="15.75" customHeight="1">
      <c r="B180" s="126"/>
      <c r="C180" s="126"/>
      <c r="G180" s="126"/>
      <c r="H180" s="126"/>
      <c r="I180" s="126"/>
      <c r="K180" s="151"/>
    </row>
    <row r="181" spans="2:11" ht="15.75" customHeight="1">
      <c r="B181" s="126"/>
      <c r="C181" s="126"/>
      <c r="G181" s="126"/>
      <c r="H181" s="126"/>
      <c r="I181" s="126"/>
      <c r="K181" s="151"/>
    </row>
    <row r="182" spans="2:11" ht="15.75" customHeight="1">
      <c r="B182" s="126"/>
      <c r="C182" s="126"/>
      <c r="G182" s="126"/>
      <c r="H182" s="126"/>
      <c r="I182" s="126"/>
      <c r="K182" s="151"/>
    </row>
    <row r="183" spans="2:11" ht="15.75" customHeight="1">
      <c r="B183" s="126"/>
      <c r="C183" s="126"/>
      <c r="G183" s="126"/>
      <c r="H183" s="126"/>
      <c r="I183" s="126"/>
      <c r="K183" s="151"/>
    </row>
    <row r="184" spans="2:11" ht="15.75" customHeight="1">
      <c r="B184" s="126"/>
      <c r="C184" s="126"/>
      <c r="G184" s="126"/>
      <c r="H184" s="126"/>
      <c r="I184" s="126"/>
      <c r="K184" s="151"/>
    </row>
    <row r="185" spans="2:11" ht="15.75" customHeight="1">
      <c r="B185" s="126"/>
      <c r="C185" s="126"/>
      <c r="G185" s="126"/>
      <c r="H185" s="126"/>
      <c r="I185" s="126"/>
      <c r="K185" s="151"/>
    </row>
    <row r="186" spans="2:11" ht="15.75" customHeight="1">
      <c r="B186" s="126"/>
      <c r="C186" s="126"/>
      <c r="G186" s="126"/>
      <c r="H186" s="126"/>
      <c r="I186" s="126"/>
      <c r="K186" s="151"/>
    </row>
    <row r="187" spans="2:11" ht="15.75" customHeight="1">
      <c r="B187" s="126"/>
      <c r="C187" s="126"/>
      <c r="G187" s="126"/>
      <c r="H187" s="126"/>
      <c r="I187" s="126"/>
      <c r="K187" s="151"/>
    </row>
    <row r="188" spans="2:11" ht="15.75" customHeight="1">
      <c r="B188" s="126"/>
      <c r="C188" s="126"/>
      <c r="G188" s="126"/>
      <c r="H188" s="126"/>
      <c r="I188" s="126"/>
      <c r="K188" s="151"/>
    </row>
    <row r="189" spans="2:11" ht="15.75" customHeight="1">
      <c r="B189" s="126"/>
      <c r="C189" s="126"/>
      <c r="G189" s="126"/>
      <c r="H189" s="126"/>
      <c r="I189" s="126"/>
      <c r="K189" s="151"/>
    </row>
    <row r="190" spans="2:11" ht="15.75" customHeight="1">
      <c r="B190" s="126"/>
      <c r="C190" s="126"/>
      <c r="G190" s="126"/>
      <c r="H190" s="126"/>
      <c r="I190" s="126"/>
      <c r="K190" s="151"/>
    </row>
    <row r="191" spans="2:11" ht="15.75" customHeight="1">
      <c r="B191" s="126"/>
      <c r="C191" s="126"/>
      <c r="G191" s="126"/>
      <c r="H191" s="126"/>
      <c r="I191" s="126"/>
      <c r="K191" s="151"/>
    </row>
    <row r="192" spans="2:11" ht="15.75" customHeight="1">
      <c r="B192" s="126"/>
      <c r="C192" s="126"/>
      <c r="G192" s="126"/>
      <c r="H192" s="126"/>
      <c r="I192" s="126"/>
      <c r="K192" s="151"/>
    </row>
    <row r="193" spans="2:11" ht="15.75" customHeight="1">
      <c r="B193" s="126"/>
      <c r="C193" s="126"/>
      <c r="G193" s="126"/>
      <c r="H193" s="126"/>
      <c r="I193" s="126"/>
      <c r="K193" s="151"/>
    </row>
    <row r="194" spans="2:11" ht="15.75" customHeight="1">
      <c r="B194" s="126"/>
      <c r="C194" s="126"/>
      <c r="G194" s="126"/>
      <c r="H194" s="126"/>
      <c r="I194" s="126"/>
      <c r="K194" s="151"/>
    </row>
    <row r="195" spans="2:11" ht="15.75" customHeight="1">
      <c r="B195" s="126"/>
      <c r="C195" s="126"/>
      <c r="G195" s="126"/>
      <c r="H195" s="126"/>
      <c r="I195" s="126"/>
      <c r="K195" s="151"/>
    </row>
    <row r="196" spans="2:11" ht="15.75" customHeight="1">
      <c r="B196" s="126"/>
      <c r="C196" s="126"/>
      <c r="G196" s="126"/>
      <c r="H196" s="126"/>
      <c r="I196" s="126"/>
      <c r="K196" s="151"/>
    </row>
    <row r="197" spans="2:11" ht="15.75" customHeight="1">
      <c r="B197" s="126"/>
      <c r="C197" s="126"/>
      <c r="G197" s="126"/>
      <c r="H197" s="126"/>
      <c r="I197" s="126"/>
      <c r="K197" s="151"/>
    </row>
    <row r="198" spans="2:11" ht="15.75" customHeight="1">
      <c r="B198" s="126"/>
      <c r="C198" s="126"/>
      <c r="G198" s="126"/>
      <c r="H198" s="126"/>
      <c r="I198" s="126"/>
      <c r="K198" s="151"/>
    </row>
    <row r="199" spans="2:11" ht="15.75" customHeight="1">
      <c r="B199" s="126"/>
      <c r="C199" s="126"/>
      <c r="G199" s="126"/>
      <c r="H199" s="126"/>
      <c r="I199" s="126"/>
      <c r="K199" s="151"/>
    </row>
    <row r="200" spans="2:11" ht="15.75" customHeight="1">
      <c r="B200" s="126"/>
      <c r="C200" s="126"/>
      <c r="G200" s="126"/>
      <c r="H200" s="126"/>
      <c r="I200" s="126"/>
      <c r="K200" s="151"/>
    </row>
    <row r="201" spans="2:11" ht="15.75" customHeight="1">
      <c r="B201" s="126"/>
      <c r="C201" s="126"/>
      <c r="G201" s="126"/>
      <c r="H201" s="126"/>
      <c r="I201" s="126"/>
      <c r="K201" s="151"/>
    </row>
    <row r="202" spans="2:11" ht="15.75" customHeight="1">
      <c r="B202" s="126"/>
      <c r="C202" s="126"/>
      <c r="G202" s="126"/>
      <c r="H202" s="126"/>
      <c r="I202" s="126"/>
      <c r="K202" s="151"/>
    </row>
    <row r="203" spans="2:11" ht="15.75" customHeight="1">
      <c r="B203" s="126"/>
      <c r="C203" s="126"/>
      <c r="G203" s="126"/>
      <c r="H203" s="126"/>
      <c r="I203" s="126"/>
      <c r="K203" s="151"/>
    </row>
    <row r="204" spans="2:11" ht="15.75" customHeight="1">
      <c r="B204" s="126"/>
      <c r="C204" s="126"/>
      <c r="G204" s="126"/>
      <c r="H204" s="126"/>
      <c r="I204" s="126"/>
      <c r="K204" s="151"/>
    </row>
    <row r="205" spans="2:11" ht="15.75" customHeight="1">
      <c r="B205" s="126"/>
      <c r="C205" s="126"/>
      <c r="G205" s="126"/>
      <c r="H205" s="126"/>
      <c r="I205" s="126"/>
      <c r="K205" s="151"/>
    </row>
    <row r="206" spans="2:11" ht="15.75" customHeight="1">
      <c r="B206" s="126"/>
      <c r="C206" s="126"/>
      <c r="G206" s="126"/>
      <c r="H206" s="126"/>
      <c r="I206" s="126"/>
      <c r="K206" s="151"/>
    </row>
    <row r="207" spans="2:11" ht="15.75" customHeight="1">
      <c r="B207" s="126"/>
      <c r="C207" s="126"/>
      <c r="G207" s="126"/>
      <c r="H207" s="126"/>
      <c r="I207" s="126"/>
      <c r="K207" s="151"/>
    </row>
    <row r="208" spans="2:11" ht="15.75" customHeight="1">
      <c r="B208" s="126"/>
      <c r="C208" s="126"/>
      <c r="G208" s="126"/>
      <c r="H208" s="126"/>
      <c r="I208" s="126"/>
      <c r="K208" s="151"/>
    </row>
    <row r="209" spans="2:11" ht="15.75" customHeight="1">
      <c r="B209" s="126"/>
      <c r="C209" s="126"/>
      <c r="G209" s="126"/>
      <c r="H209" s="126"/>
      <c r="I209" s="126"/>
      <c r="K209" s="151"/>
    </row>
    <row r="210" spans="2:11" ht="15.75" customHeight="1">
      <c r="B210" s="126"/>
      <c r="C210" s="126"/>
      <c r="G210" s="126"/>
      <c r="H210" s="126"/>
      <c r="I210" s="126"/>
      <c r="K210" s="151"/>
    </row>
    <row r="211" spans="2:11" ht="15.75" customHeight="1">
      <c r="B211" s="126"/>
      <c r="C211" s="126"/>
      <c r="G211" s="126"/>
      <c r="H211" s="126"/>
      <c r="I211" s="126"/>
      <c r="K211" s="151"/>
    </row>
    <row r="212" spans="2:11" ht="15.75" customHeight="1">
      <c r="B212" s="126"/>
      <c r="C212" s="126"/>
      <c r="G212" s="126"/>
      <c r="H212" s="126"/>
      <c r="I212" s="126"/>
      <c r="K212" s="151"/>
    </row>
    <row r="213" spans="2:11" ht="15.75" customHeight="1">
      <c r="B213" s="126"/>
      <c r="C213" s="126"/>
      <c r="G213" s="126"/>
      <c r="H213" s="126"/>
      <c r="I213" s="126"/>
      <c r="K213" s="151"/>
    </row>
    <row r="214" spans="2:11" ht="15.75" customHeight="1">
      <c r="B214" s="126"/>
      <c r="C214" s="126"/>
      <c r="G214" s="126"/>
      <c r="H214" s="126"/>
      <c r="I214" s="126"/>
      <c r="K214" s="151"/>
    </row>
    <row r="215" spans="2:11" ht="15.75" customHeight="1">
      <c r="B215" s="126"/>
      <c r="C215" s="126"/>
      <c r="G215" s="126"/>
      <c r="H215" s="126"/>
      <c r="I215" s="126"/>
      <c r="K215" s="151"/>
    </row>
    <row r="216" spans="2:11" ht="15.75" customHeight="1">
      <c r="B216" s="126"/>
      <c r="C216" s="126"/>
      <c r="G216" s="126"/>
      <c r="H216" s="126"/>
      <c r="I216" s="126"/>
      <c r="K216" s="151"/>
    </row>
    <row r="217" spans="2:11" ht="15.75" customHeight="1">
      <c r="B217" s="126"/>
      <c r="C217" s="126"/>
      <c r="G217" s="126"/>
      <c r="H217" s="126"/>
      <c r="I217" s="126"/>
      <c r="K217" s="151"/>
    </row>
    <row r="218" spans="2:11" ht="15.75" customHeight="1">
      <c r="B218" s="126"/>
      <c r="C218" s="126"/>
      <c r="G218" s="126"/>
      <c r="H218" s="126"/>
      <c r="I218" s="126"/>
      <c r="K218" s="151"/>
    </row>
    <row r="219" spans="2:11" ht="15.75" customHeight="1">
      <c r="B219" s="126"/>
      <c r="C219" s="126"/>
      <c r="G219" s="126"/>
      <c r="H219" s="126"/>
      <c r="I219" s="126"/>
      <c r="K219" s="151"/>
    </row>
    <row r="220" spans="2:11" ht="15.75" customHeight="1">
      <c r="B220" s="126"/>
      <c r="C220" s="126"/>
      <c r="G220" s="126"/>
      <c r="H220" s="126"/>
      <c r="I220" s="126"/>
      <c r="K220" s="151"/>
    </row>
    <row r="221" spans="2:11" ht="15.75" customHeight="1">
      <c r="B221" s="126"/>
      <c r="C221" s="126"/>
      <c r="G221" s="126"/>
      <c r="H221" s="126"/>
      <c r="I221" s="126"/>
      <c r="K221" s="151"/>
    </row>
    <row r="222" spans="2:11" ht="15.75" customHeight="1">
      <c r="B222" s="126"/>
      <c r="C222" s="126"/>
      <c r="G222" s="126"/>
      <c r="H222" s="126"/>
      <c r="I222" s="126"/>
      <c r="K222" s="151"/>
    </row>
    <row r="223" spans="2:11" ht="15.75" customHeight="1">
      <c r="B223" s="126"/>
      <c r="C223" s="126"/>
      <c r="G223" s="126"/>
      <c r="H223" s="126"/>
      <c r="I223" s="126"/>
      <c r="K223" s="151"/>
    </row>
    <row r="224" spans="2:11" ht="15.75" customHeight="1">
      <c r="B224" s="126"/>
      <c r="C224" s="126"/>
      <c r="G224" s="126"/>
      <c r="H224" s="126"/>
      <c r="I224" s="126"/>
      <c r="K224" s="151"/>
    </row>
    <row r="225" spans="2:11" ht="15.75" customHeight="1">
      <c r="B225" s="126"/>
      <c r="C225" s="126"/>
      <c r="G225" s="126"/>
      <c r="H225" s="126"/>
      <c r="I225" s="126"/>
      <c r="K225" s="151"/>
    </row>
    <row r="226" spans="2:11" ht="15.75" customHeight="1">
      <c r="B226" s="126"/>
      <c r="C226" s="126"/>
      <c r="G226" s="126"/>
      <c r="H226" s="126"/>
      <c r="I226" s="126"/>
      <c r="K226" s="151"/>
    </row>
    <row r="227" spans="2:11" ht="15.75" customHeight="1">
      <c r="B227" s="126"/>
      <c r="C227" s="126"/>
      <c r="G227" s="126"/>
      <c r="H227" s="126"/>
      <c r="I227" s="126"/>
      <c r="K227" s="151"/>
    </row>
    <row r="228" spans="2:11" ht="15.75" customHeight="1">
      <c r="B228" s="126"/>
      <c r="C228" s="126"/>
      <c r="G228" s="126"/>
      <c r="H228" s="126"/>
      <c r="I228" s="126"/>
      <c r="K228" s="151"/>
    </row>
    <row r="229" spans="2:11" ht="15.75" customHeight="1">
      <c r="B229" s="126"/>
      <c r="C229" s="126"/>
      <c r="G229" s="126"/>
      <c r="H229" s="126"/>
      <c r="I229" s="126"/>
      <c r="K229" s="151"/>
    </row>
    <row r="230" spans="2:11" ht="15.75" customHeight="1">
      <c r="B230" s="126"/>
      <c r="C230" s="126"/>
      <c r="G230" s="126"/>
      <c r="H230" s="126"/>
      <c r="I230" s="126"/>
      <c r="K230" s="151"/>
    </row>
    <row r="231" spans="2:11" ht="15.75" customHeight="1">
      <c r="B231" s="126"/>
      <c r="C231" s="126"/>
      <c r="G231" s="126"/>
      <c r="H231" s="126"/>
      <c r="I231" s="126"/>
      <c r="K231" s="151"/>
    </row>
    <row r="232" spans="2:11" ht="15.75" customHeight="1">
      <c r="B232" s="126"/>
      <c r="C232" s="126"/>
      <c r="G232" s="126"/>
      <c r="H232" s="126"/>
      <c r="I232" s="126"/>
      <c r="K232" s="151"/>
    </row>
    <row r="233" spans="2:11" ht="15.75" customHeight="1">
      <c r="B233" s="126"/>
      <c r="C233" s="126"/>
      <c r="G233" s="126"/>
      <c r="H233" s="126"/>
      <c r="I233" s="126"/>
      <c r="K233" s="151"/>
    </row>
    <row r="234" spans="2:11" ht="15.75" customHeight="1">
      <c r="B234" s="126"/>
      <c r="C234" s="126"/>
      <c r="G234" s="126"/>
      <c r="H234" s="126"/>
      <c r="I234" s="126"/>
      <c r="K234" s="151"/>
    </row>
    <row r="235" spans="2:11" ht="15.75" customHeight="1">
      <c r="B235" s="126"/>
      <c r="C235" s="126"/>
      <c r="G235" s="126"/>
      <c r="H235" s="126"/>
      <c r="I235" s="126"/>
      <c r="K235" s="151"/>
    </row>
    <row r="236" spans="2:11" ht="15.75" customHeight="1">
      <c r="B236" s="126"/>
      <c r="C236" s="126"/>
      <c r="G236" s="126"/>
      <c r="H236" s="126"/>
      <c r="I236" s="126"/>
      <c r="K236" s="151"/>
    </row>
    <row r="237" spans="2:11" ht="15.75" customHeight="1">
      <c r="B237" s="126"/>
      <c r="C237" s="126"/>
      <c r="G237" s="126"/>
      <c r="H237" s="126"/>
      <c r="I237" s="126"/>
      <c r="K237" s="151"/>
    </row>
    <row r="238" spans="2:11" ht="15.75" customHeight="1">
      <c r="B238" s="126"/>
      <c r="C238" s="126"/>
      <c r="G238" s="126"/>
      <c r="H238" s="126"/>
      <c r="I238" s="126"/>
      <c r="K238" s="151"/>
    </row>
    <row r="239" spans="2:11" ht="15.75" customHeight="1">
      <c r="B239" s="126"/>
      <c r="C239" s="126"/>
      <c r="G239" s="126"/>
      <c r="H239" s="126"/>
      <c r="I239" s="126"/>
      <c r="K239" s="151"/>
    </row>
    <row r="240" spans="2: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2" sqref="A2:A4"/>
    </sheetView>
  </sheetViews>
  <sheetFormatPr baseColWidth="10" defaultColWidth="12.625" defaultRowHeight="15" customHeight="1"/>
  <cols>
    <col min="1" max="1" width="56.625" bestFit="1" customWidth="1"/>
    <col min="2" max="2" width="15.625" style="376" customWidth="1"/>
    <col min="3" max="3" width="11.5" style="376" bestFit="1" customWidth="1"/>
    <col min="4" max="6" width="12.625" style="376" customWidth="1"/>
    <col min="7" max="9" width="12.625" style="376"/>
    <col min="10" max="10" width="15.25" style="376" customWidth="1"/>
    <col min="11" max="11" width="13.75" customWidth="1"/>
  </cols>
  <sheetData>
    <row r="1" spans="1:11">
      <c r="A1" s="46"/>
      <c r="B1" s="154"/>
      <c r="C1" s="154"/>
      <c r="D1" s="154"/>
      <c r="E1" s="154"/>
      <c r="F1" s="154"/>
      <c r="G1" s="402"/>
      <c r="H1" s="402"/>
      <c r="I1" s="402"/>
      <c r="J1" s="154"/>
      <c r="K1" s="46"/>
    </row>
    <row r="2" spans="1:11">
      <c r="A2" s="55" t="s">
        <v>100</v>
      </c>
      <c r="B2" s="368"/>
      <c r="C2" s="368"/>
      <c r="D2" s="368"/>
      <c r="E2" s="368"/>
      <c r="F2" s="368"/>
      <c r="G2" s="403"/>
      <c r="H2" s="403"/>
      <c r="I2" s="403"/>
      <c r="J2" s="368"/>
      <c r="K2" s="49" t="s">
        <v>101</v>
      </c>
    </row>
    <row r="3" spans="1:11">
      <c r="A3" s="57" t="s">
        <v>173</v>
      </c>
      <c r="B3" s="368"/>
      <c r="C3" s="368"/>
      <c r="D3" s="368"/>
      <c r="E3" s="368"/>
      <c r="F3" s="368"/>
      <c r="G3" s="403"/>
      <c r="H3" s="403"/>
      <c r="I3" s="403"/>
      <c r="J3" s="368"/>
      <c r="K3" s="48"/>
    </row>
    <row r="4" spans="1:11">
      <c r="A4" s="400" t="s">
        <v>2473</v>
      </c>
      <c r="B4" s="368"/>
      <c r="C4" s="368"/>
      <c r="D4" s="368"/>
      <c r="E4" s="368"/>
      <c r="F4" s="368"/>
      <c r="G4" s="403"/>
      <c r="H4" s="403"/>
      <c r="I4" s="403"/>
      <c r="J4" s="368"/>
      <c r="K4" s="48"/>
    </row>
    <row r="5" spans="1:11">
      <c r="A5" s="46"/>
      <c r="B5" s="154"/>
      <c r="C5" s="154"/>
      <c r="D5" s="154"/>
      <c r="E5" s="154"/>
      <c r="F5" s="154"/>
      <c r="G5" s="402"/>
      <c r="H5" s="402"/>
      <c r="I5" s="402"/>
      <c r="J5" s="154"/>
      <c r="K5" s="46"/>
    </row>
    <row r="6" spans="1:11">
      <c r="A6" s="58" t="s">
        <v>102</v>
      </c>
      <c r="B6" s="59" t="s">
        <v>103</v>
      </c>
      <c r="C6" s="61" t="s">
        <v>104</v>
      </c>
      <c r="D6" s="61"/>
      <c r="E6" s="926" t="s">
        <v>105</v>
      </c>
      <c r="F6" s="910"/>
      <c r="G6" s="404" t="s">
        <v>106</v>
      </c>
      <c r="H6" s="927" t="s">
        <v>107</v>
      </c>
      <c r="I6" s="910"/>
      <c r="J6" s="61" t="s">
        <v>108</v>
      </c>
      <c r="K6" s="62" t="s">
        <v>109</v>
      </c>
    </row>
    <row r="7" spans="1:11" ht="14.25">
      <c r="A7" s="907" t="s">
        <v>110</v>
      </c>
      <c r="B7" s="918" t="s">
        <v>111</v>
      </c>
      <c r="C7" s="918" t="s">
        <v>112</v>
      </c>
      <c r="D7" s="918" t="s">
        <v>113</v>
      </c>
      <c r="E7" s="920" t="s">
        <v>114</v>
      </c>
      <c r="F7" s="921"/>
      <c r="G7" s="929" t="s">
        <v>115</v>
      </c>
      <c r="H7" s="928" t="s">
        <v>116</v>
      </c>
      <c r="I7" s="921"/>
      <c r="J7" s="918" t="s">
        <v>117</v>
      </c>
      <c r="K7" s="922" t="s">
        <v>313</v>
      </c>
    </row>
    <row r="8" spans="1:11" ht="14.25">
      <c r="A8" s="908"/>
      <c r="B8" s="919"/>
      <c r="C8" s="919"/>
      <c r="D8" s="919"/>
      <c r="E8" s="63" t="s">
        <v>119</v>
      </c>
      <c r="F8" s="63" t="s">
        <v>120</v>
      </c>
      <c r="G8" s="919"/>
      <c r="H8" s="120" t="s">
        <v>119</v>
      </c>
      <c r="I8" s="120" t="s">
        <v>120</v>
      </c>
      <c r="J8" s="919"/>
      <c r="K8" s="908"/>
    </row>
    <row r="9" spans="1:11">
      <c r="A9" s="67" t="s">
        <v>314</v>
      </c>
      <c r="B9" s="160"/>
      <c r="C9" s="160"/>
      <c r="D9" s="160"/>
      <c r="E9" s="160"/>
      <c r="F9" s="160"/>
      <c r="G9" s="405"/>
      <c r="H9" s="405"/>
      <c r="I9" s="405"/>
      <c r="J9" s="160"/>
      <c r="K9" s="105" t="s">
        <v>315</v>
      </c>
    </row>
    <row r="10" spans="1:11">
      <c r="A10" s="73"/>
      <c r="B10" s="141"/>
      <c r="C10" s="141"/>
      <c r="D10" s="141"/>
      <c r="E10" s="141"/>
      <c r="F10" s="141"/>
      <c r="G10" s="333"/>
      <c r="H10" s="333"/>
      <c r="I10" s="333"/>
      <c r="J10" s="141"/>
      <c r="K10" s="73"/>
    </row>
    <row r="11" spans="1:11">
      <c r="A11" s="67" t="s">
        <v>316</v>
      </c>
      <c r="B11" s="160"/>
      <c r="C11" s="160"/>
      <c r="D11" s="160"/>
      <c r="E11" s="160"/>
      <c r="F11" s="160"/>
      <c r="G11" s="405"/>
      <c r="H11" s="405"/>
      <c r="I11" s="405"/>
      <c r="J11" s="160"/>
      <c r="K11" s="105">
        <f>SUM(K12:K18)</f>
        <v>49160000</v>
      </c>
    </row>
    <row r="12" spans="1:11">
      <c r="A12" s="73" t="s">
        <v>317</v>
      </c>
      <c r="B12" s="141" t="s">
        <v>318</v>
      </c>
      <c r="C12" s="141" t="s">
        <v>184</v>
      </c>
      <c r="D12" s="142">
        <v>0.01</v>
      </c>
      <c r="E12" s="146">
        <v>0.01</v>
      </c>
      <c r="F12" s="146">
        <v>7.0000000000000007E-2</v>
      </c>
      <c r="G12" s="333"/>
      <c r="H12" s="333"/>
      <c r="I12" s="333"/>
      <c r="J12" s="141" t="s">
        <v>319</v>
      </c>
      <c r="K12" s="106">
        <v>20000000</v>
      </c>
    </row>
    <row r="13" spans="1:11">
      <c r="A13" s="73" t="s">
        <v>270</v>
      </c>
      <c r="B13" s="141" t="s">
        <v>320</v>
      </c>
      <c r="C13" s="141" t="s">
        <v>178</v>
      </c>
      <c r="D13" s="142"/>
      <c r="E13" s="146">
        <v>1.5900000000000001E-2</v>
      </c>
      <c r="F13" s="146">
        <v>3.4000000000000002E-2</v>
      </c>
      <c r="G13" s="333"/>
      <c r="H13" s="333">
        <v>250.97</v>
      </c>
      <c r="I13" s="333">
        <v>468.93</v>
      </c>
      <c r="J13" s="141" t="s">
        <v>319</v>
      </c>
      <c r="K13" s="106">
        <v>7000000</v>
      </c>
    </row>
    <row r="14" spans="1:11">
      <c r="A14" s="73" t="s">
        <v>321</v>
      </c>
      <c r="B14" s="141" t="s">
        <v>322</v>
      </c>
      <c r="C14" s="141" t="s">
        <v>184</v>
      </c>
      <c r="D14" s="142"/>
      <c r="E14" s="142">
        <v>0.28000000000000003</v>
      </c>
      <c r="F14" s="142">
        <v>0.42</v>
      </c>
      <c r="G14" s="333"/>
      <c r="H14" s="333"/>
      <c r="I14" s="333"/>
      <c r="J14" s="141" t="s">
        <v>319</v>
      </c>
      <c r="K14" s="106">
        <v>6500000</v>
      </c>
    </row>
    <row r="15" spans="1:11">
      <c r="A15" s="73" t="s">
        <v>323</v>
      </c>
      <c r="B15" s="141" t="s">
        <v>320</v>
      </c>
      <c r="C15" s="141" t="s">
        <v>178</v>
      </c>
      <c r="D15" s="142"/>
      <c r="E15" s="406">
        <v>1.9E-2</v>
      </c>
      <c r="F15" s="406">
        <v>2.7E-2</v>
      </c>
      <c r="G15" s="333"/>
      <c r="H15" s="333">
        <v>317.10000000000002</v>
      </c>
      <c r="I15" s="333">
        <v>468.93</v>
      </c>
      <c r="J15" s="141" t="s">
        <v>319</v>
      </c>
      <c r="K15" s="106">
        <v>5850000</v>
      </c>
    </row>
    <row r="16" spans="1:11">
      <c r="A16" s="73" t="s">
        <v>324</v>
      </c>
      <c r="B16" s="141" t="s">
        <v>325</v>
      </c>
      <c r="C16" s="141" t="s">
        <v>184</v>
      </c>
      <c r="D16" s="146">
        <v>8.6999999999999994E-2</v>
      </c>
      <c r="E16" s="146"/>
      <c r="F16" s="146"/>
      <c r="G16" s="333"/>
      <c r="H16" s="333"/>
      <c r="I16" s="333"/>
      <c r="J16" s="141" t="s">
        <v>319</v>
      </c>
      <c r="K16" s="106">
        <v>5500000</v>
      </c>
    </row>
    <row r="17" spans="1:26">
      <c r="A17" s="73" t="s">
        <v>326</v>
      </c>
      <c r="B17" s="141" t="s">
        <v>327</v>
      </c>
      <c r="C17" s="141" t="s">
        <v>184</v>
      </c>
      <c r="D17" s="141"/>
      <c r="E17" s="141"/>
      <c r="F17" s="141"/>
      <c r="G17" s="333"/>
      <c r="H17" s="333"/>
      <c r="I17" s="333"/>
      <c r="J17" s="141" t="s">
        <v>319</v>
      </c>
      <c r="K17" s="106">
        <v>3910000</v>
      </c>
    </row>
    <row r="18" spans="1:26">
      <c r="A18" s="73" t="s">
        <v>328</v>
      </c>
      <c r="B18" s="141" t="s">
        <v>329</v>
      </c>
      <c r="C18" s="141"/>
      <c r="D18" s="141"/>
      <c r="E18" s="141"/>
      <c r="F18" s="141"/>
      <c r="G18" s="333">
        <v>6.46</v>
      </c>
      <c r="H18" s="333"/>
      <c r="I18" s="333"/>
      <c r="J18" s="141" t="s">
        <v>319</v>
      </c>
      <c r="K18" s="106">
        <v>400000</v>
      </c>
    </row>
    <row r="19" spans="1:26">
      <c r="A19" s="73"/>
      <c r="B19" s="141"/>
      <c r="C19" s="141"/>
      <c r="D19" s="141"/>
      <c r="E19" s="141"/>
      <c r="F19" s="141"/>
      <c r="G19" s="333"/>
      <c r="H19" s="407"/>
      <c r="I19" s="407"/>
      <c r="J19" s="141"/>
      <c r="K19" s="106"/>
    </row>
    <row r="20" spans="1:26">
      <c r="A20" s="67" t="s">
        <v>330</v>
      </c>
      <c r="B20" s="160"/>
      <c r="C20" s="160"/>
      <c r="D20" s="160"/>
      <c r="E20" s="160"/>
      <c r="F20" s="160"/>
      <c r="G20" s="405"/>
      <c r="H20" s="405"/>
      <c r="I20" s="405"/>
      <c r="J20" s="160"/>
      <c r="K20" s="105">
        <f>K21</f>
        <v>0</v>
      </c>
    </row>
    <row r="21" spans="1:26" ht="15.75" customHeight="1">
      <c r="A21" s="73"/>
      <c r="B21" s="141"/>
      <c r="C21" s="141"/>
      <c r="D21" s="141"/>
      <c r="E21" s="141"/>
      <c r="F21" s="141"/>
      <c r="G21" s="333"/>
      <c r="H21" s="333"/>
      <c r="I21" s="333"/>
      <c r="J21" s="141"/>
      <c r="K21" s="73"/>
    </row>
    <row r="22" spans="1:26" ht="15.75" customHeight="1">
      <c r="A22" s="67" t="s">
        <v>331</v>
      </c>
      <c r="B22" s="160"/>
      <c r="C22" s="160"/>
      <c r="D22" s="160"/>
      <c r="E22" s="160"/>
      <c r="F22" s="160"/>
      <c r="G22" s="405"/>
      <c r="H22" s="405"/>
      <c r="I22" s="405"/>
      <c r="J22" s="160"/>
      <c r="K22" s="105">
        <f>SUM(K23:K29)</f>
        <v>4540000</v>
      </c>
    </row>
    <row r="23" spans="1:26" ht="15.75" customHeight="1">
      <c r="A23" s="73" t="s">
        <v>332</v>
      </c>
      <c r="B23" s="141" t="s">
        <v>333</v>
      </c>
      <c r="C23" s="141" t="s">
        <v>334</v>
      </c>
      <c r="D23" s="141"/>
      <c r="E23" s="141"/>
      <c r="F23" s="141"/>
      <c r="G23" s="333"/>
      <c r="H23" s="333">
        <v>160</v>
      </c>
      <c r="I23" s="333">
        <v>553</v>
      </c>
      <c r="J23" s="141" t="s">
        <v>319</v>
      </c>
      <c r="K23" s="106">
        <v>1300000</v>
      </c>
    </row>
    <row r="24" spans="1:26" ht="15.75" customHeight="1">
      <c r="A24" s="73" t="s">
        <v>335</v>
      </c>
      <c r="B24" s="141"/>
      <c r="C24" s="141"/>
      <c r="D24" s="141"/>
      <c r="E24" s="141"/>
      <c r="F24" s="141"/>
      <c r="G24" s="333"/>
      <c r="H24" s="333"/>
      <c r="I24" s="333"/>
      <c r="J24" s="141" t="s">
        <v>319</v>
      </c>
      <c r="K24" s="106">
        <v>1140000</v>
      </c>
    </row>
    <row r="25" spans="1:26" ht="15.75" customHeight="1">
      <c r="A25" s="73" t="s">
        <v>336</v>
      </c>
      <c r="B25" s="141"/>
      <c r="C25" s="141"/>
      <c r="D25" s="141"/>
      <c r="E25" s="141"/>
      <c r="F25" s="141"/>
      <c r="G25" s="333">
        <v>258.39999999999998</v>
      </c>
      <c r="H25" s="333"/>
      <c r="I25" s="333"/>
      <c r="J25" s="141" t="s">
        <v>319</v>
      </c>
      <c r="K25" s="106">
        <v>800000</v>
      </c>
    </row>
    <row r="26" spans="1:26" ht="15.75" customHeight="1">
      <c r="A26" s="73" t="s">
        <v>337</v>
      </c>
      <c r="B26" s="141" t="s">
        <v>338</v>
      </c>
      <c r="C26" s="141"/>
      <c r="D26" s="141" t="s">
        <v>339</v>
      </c>
      <c r="E26" s="141"/>
      <c r="F26" s="141"/>
      <c r="G26" s="333"/>
      <c r="H26" s="333"/>
      <c r="I26" s="333"/>
      <c r="J26" s="141" t="s">
        <v>319</v>
      </c>
      <c r="K26" s="106">
        <v>550000</v>
      </c>
    </row>
    <row r="27" spans="1:26" ht="15.75" customHeight="1">
      <c r="A27" s="73" t="s">
        <v>340</v>
      </c>
      <c r="B27" s="141"/>
      <c r="C27" s="141"/>
      <c r="D27" s="141"/>
      <c r="E27" s="141"/>
      <c r="F27" s="141"/>
      <c r="G27" s="333"/>
      <c r="H27" s="333">
        <v>400</v>
      </c>
      <c r="I27" s="333"/>
      <c r="J27" s="141" t="s">
        <v>319</v>
      </c>
      <c r="K27" s="106">
        <v>300000</v>
      </c>
    </row>
    <row r="28" spans="1:26" ht="15.75" customHeight="1">
      <c r="A28" s="73" t="s">
        <v>341</v>
      </c>
      <c r="B28" s="141" t="s">
        <v>342</v>
      </c>
      <c r="C28" s="141"/>
      <c r="D28" s="142">
        <v>0.1</v>
      </c>
      <c r="E28" s="141"/>
      <c r="F28" s="141"/>
      <c r="G28" s="333"/>
      <c r="H28" s="407"/>
      <c r="I28" s="407"/>
      <c r="J28" s="141" t="s">
        <v>319</v>
      </c>
      <c r="K28" s="106">
        <v>250000</v>
      </c>
    </row>
    <row r="29" spans="1:26" ht="15.75" customHeight="1">
      <c r="A29" s="73" t="s">
        <v>343</v>
      </c>
      <c r="B29" s="141" t="s">
        <v>344</v>
      </c>
      <c r="C29" s="141"/>
      <c r="D29" s="141"/>
      <c r="E29" s="141"/>
      <c r="F29" s="141"/>
      <c r="G29" s="333"/>
      <c r="H29" s="407"/>
      <c r="I29" s="407"/>
      <c r="J29" s="141" t="s">
        <v>319</v>
      </c>
      <c r="K29" s="106">
        <v>200000</v>
      </c>
    </row>
    <row r="30" spans="1:26" ht="15.75" customHeight="1">
      <c r="A30" s="110"/>
      <c r="B30" s="141"/>
      <c r="C30" s="141"/>
      <c r="D30" s="141"/>
      <c r="E30" s="141"/>
      <c r="F30" s="141"/>
      <c r="G30" s="333"/>
      <c r="H30" s="333"/>
      <c r="I30" s="333"/>
      <c r="J30" s="141"/>
      <c r="K30" s="89"/>
      <c r="L30" s="111"/>
      <c r="M30" s="111"/>
      <c r="N30" s="111"/>
      <c r="O30" s="111"/>
      <c r="P30" s="111"/>
      <c r="Q30" s="111"/>
      <c r="R30" s="111"/>
      <c r="S30" s="111"/>
      <c r="T30" s="111"/>
      <c r="U30" s="111"/>
      <c r="V30" s="111"/>
      <c r="W30" s="111"/>
      <c r="X30" s="111"/>
      <c r="Y30" s="111"/>
      <c r="Z30" s="111"/>
    </row>
    <row r="31" spans="1:26" ht="15.75" customHeight="1">
      <c r="A31" s="67" t="s">
        <v>345</v>
      </c>
      <c r="B31" s="160"/>
      <c r="C31" s="160"/>
      <c r="D31" s="160"/>
      <c r="E31" s="160"/>
      <c r="F31" s="160"/>
      <c r="G31" s="405"/>
      <c r="H31" s="405"/>
      <c r="I31" s="405"/>
      <c r="J31" s="160"/>
      <c r="K31" s="105">
        <f>K32</f>
        <v>0</v>
      </c>
    </row>
    <row r="32" spans="1:26" ht="15.75" customHeight="1">
      <c r="A32" s="73"/>
      <c r="B32" s="141"/>
      <c r="C32" s="141"/>
      <c r="D32" s="141"/>
      <c r="E32" s="141"/>
      <c r="F32" s="141"/>
      <c r="G32" s="333"/>
      <c r="H32" s="333"/>
      <c r="I32" s="333"/>
      <c r="J32" s="141"/>
      <c r="K32" s="73"/>
    </row>
    <row r="33" spans="1:11" ht="15.75" customHeight="1">
      <c r="A33" s="67" t="s">
        <v>346</v>
      </c>
      <c r="B33" s="160"/>
      <c r="C33" s="160"/>
      <c r="D33" s="160"/>
      <c r="E33" s="160"/>
      <c r="F33" s="160"/>
      <c r="G33" s="405"/>
      <c r="H33" s="405"/>
      <c r="I33" s="405"/>
      <c r="J33" s="160"/>
      <c r="K33" s="105">
        <f>SUM(K34:K35)</f>
        <v>3050000</v>
      </c>
    </row>
    <row r="34" spans="1:11" ht="15.75" customHeight="1">
      <c r="A34" s="73" t="s">
        <v>347</v>
      </c>
      <c r="B34" s="141" t="s">
        <v>348</v>
      </c>
      <c r="C34" s="141"/>
      <c r="D34" s="141"/>
      <c r="E34" s="141"/>
      <c r="F34" s="141"/>
      <c r="G34" s="333"/>
      <c r="H34" s="333"/>
      <c r="I34" s="333"/>
      <c r="J34" s="141" t="s">
        <v>319</v>
      </c>
      <c r="K34" s="106">
        <v>1850000</v>
      </c>
    </row>
    <row r="35" spans="1:11" ht="15.75" customHeight="1">
      <c r="A35" s="73" t="s">
        <v>349</v>
      </c>
      <c r="B35" s="141" t="s">
        <v>350</v>
      </c>
      <c r="C35" s="141"/>
      <c r="D35" s="141"/>
      <c r="E35" s="141"/>
      <c r="F35" s="141"/>
      <c r="G35" s="333"/>
      <c r="H35" s="333"/>
      <c r="I35" s="333"/>
      <c r="J35" s="141" t="s">
        <v>319</v>
      </c>
      <c r="K35" s="106">
        <v>1200000</v>
      </c>
    </row>
    <row r="36" spans="1:11" ht="15.75" customHeight="1">
      <c r="A36" s="73"/>
      <c r="B36" s="141"/>
      <c r="C36" s="141"/>
      <c r="D36" s="141"/>
      <c r="E36" s="141"/>
      <c r="F36" s="141"/>
      <c r="G36" s="333"/>
      <c r="H36" s="333"/>
      <c r="I36" s="333"/>
      <c r="J36" s="141"/>
      <c r="K36" s="73"/>
    </row>
    <row r="37" spans="1:11" ht="15.75" customHeight="1">
      <c r="A37" s="67" t="s">
        <v>351</v>
      </c>
      <c r="B37" s="160"/>
      <c r="C37" s="160"/>
      <c r="D37" s="160"/>
      <c r="E37" s="160"/>
      <c r="F37" s="160"/>
      <c r="G37" s="405"/>
      <c r="H37" s="405"/>
      <c r="I37" s="405"/>
      <c r="J37" s="160"/>
      <c r="K37" s="105">
        <f>K38</f>
        <v>0</v>
      </c>
    </row>
    <row r="38" spans="1:11" ht="15.75" customHeight="1">
      <c r="A38" s="73"/>
      <c r="B38" s="141"/>
      <c r="C38" s="141"/>
      <c r="D38" s="141"/>
      <c r="E38" s="141"/>
      <c r="F38" s="141"/>
      <c r="G38" s="333"/>
      <c r="H38" s="333"/>
      <c r="I38" s="333"/>
      <c r="J38" s="141"/>
      <c r="K38" s="73"/>
    </row>
    <row r="39" spans="1:11" ht="15.75" customHeight="1">
      <c r="A39" s="67" t="s">
        <v>352</v>
      </c>
      <c r="B39" s="160"/>
      <c r="C39" s="160"/>
      <c r="D39" s="160"/>
      <c r="E39" s="160"/>
      <c r="F39" s="160"/>
      <c r="G39" s="405"/>
      <c r="H39" s="405"/>
      <c r="I39" s="405"/>
      <c r="J39" s="160"/>
      <c r="K39" s="105">
        <f>K40</f>
        <v>0</v>
      </c>
    </row>
    <row r="40" spans="1:11" ht="15.75" customHeight="1">
      <c r="A40" s="73"/>
      <c r="B40" s="141"/>
      <c r="C40" s="141"/>
      <c r="D40" s="141"/>
      <c r="E40" s="141"/>
      <c r="F40" s="141"/>
      <c r="G40" s="333"/>
      <c r="H40" s="333"/>
      <c r="I40" s="333"/>
      <c r="J40" s="141"/>
      <c r="K40" s="73"/>
    </row>
    <row r="41" spans="1:11" ht="15.75" customHeight="1">
      <c r="A41" s="100" t="s">
        <v>137</v>
      </c>
      <c r="B41" s="103"/>
      <c r="C41" s="103"/>
      <c r="D41" s="401"/>
      <c r="E41" s="401"/>
      <c r="F41" s="401"/>
      <c r="G41" s="408"/>
      <c r="H41" s="408"/>
      <c r="I41" s="408"/>
      <c r="J41" s="103"/>
      <c r="K41" s="104">
        <f>K39+K37+K33+K31+K22+K20+K11</f>
        <v>56750000</v>
      </c>
    </row>
    <row r="42" spans="1:11" ht="15.75" customHeight="1">
      <c r="B42" s="175"/>
      <c r="C42" s="175"/>
      <c r="D42" s="175"/>
      <c r="E42" s="175"/>
      <c r="F42" s="175"/>
      <c r="G42" s="409"/>
      <c r="H42" s="409"/>
      <c r="I42" s="409"/>
    </row>
    <row r="43" spans="1:11" ht="15.75" customHeight="1">
      <c r="B43" s="175"/>
      <c r="C43" s="175"/>
      <c r="D43" s="175"/>
      <c r="E43" s="175"/>
      <c r="F43" s="175"/>
      <c r="G43" s="409"/>
      <c r="H43" s="409"/>
      <c r="I43" s="409"/>
    </row>
    <row r="44" spans="1:11" ht="15.75" customHeight="1">
      <c r="B44" s="175"/>
      <c r="C44" s="175"/>
      <c r="D44" s="175"/>
      <c r="E44" s="175"/>
      <c r="F44" s="175"/>
      <c r="G44" s="409"/>
      <c r="H44" s="409"/>
      <c r="I44" s="409"/>
    </row>
    <row r="45" spans="1:11" ht="15.75" customHeight="1">
      <c r="B45" s="175"/>
      <c r="C45" s="175"/>
      <c r="D45" s="175"/>
      <c r="E45" s="175"/>
      <c r="F45" s="175"/>
      <c r="G45" s="409"/>
      <c r="H45" s="409"/>
      <c r="I45" s="409"/>
    </row>
    <row r="46" spans="1:11" ht="15.75" customHeight="1">
      <c r="B46" s="175"/>
      <c r="C46" s="175"/>
      <c r="D46" s="175"/>
      <c r="E46" s="175"/>
      <c r="F46" s="175"/>
      <c r="G46" s="409"/>
      <c r="H46" s="409"/>
      <c r="I46" s="409"/>
    </row>
    <row r="47" spans="1:11" ht="15.75" customHeight="1">
      <c r="B47" s="175"/>
      <c r="C47" s="175"/>
      <c r="D47" s="175"/>
      <c r="E47" s="175"/>
      <c r="F47" s="175"/>
      <c r="G47" s="409"/>
      <c r="H47" s="409"/>
      <c r="I47" s="409"/>
    </row>
    <row r="48" spans="1:11" ht="15.75" customHeight="1">
      <c r="B48" s="175"/>
      <c r="C48" s="175"/>
      <c r="D48" s="175"/>
      <c r="E48" s="175"/>
      <c r="F48" s="175"/>
      <c r="G48" s="409"/>
      <c r="H48" s="409"/>
      <c r="I48" s="409"/>
    </row>
    <row r="49" spans="2:9" ht="15.75" customHeight="1">
      <c r="B49" s="175"/>
      <c r="C49" s="175"/>
      <c r="D49" s="175"/>
      <c r="E49" s="175"/>
      <c r="F49" s="175"/>
      <c r="G49" s="409"/>
      <c r="H49" s="409"/>
      <c r="I49" s="409"/>
    </row>
    <row r="50" spans="2:9" ht="15.75" customHeight="1">
      <c r="B50" s="175"/>
      <c r="C50" s="175"/>
      <c r="D50" s="175"/>
      <c r="E50" s="175"/>
      <c r="F50" s="175"/>
      <c r="G50" s="409"/>
      <c r="H50" s="409"/>
      <c r="I50" s="409"/>
    </row>
    <row r="51" spans="2:9" ht="15.75" customHeight="1">
      <c r="B51" s="175"/>
      <c r="C51" s="175"/>
      <c r="D51" s="175"/>
      <c r="E51" s="175"/>
      <c r="F51" s="175"/>
      <c r="G51" s="409"/>
      <c r="H51" s="409"/>
      <c r="I51" s="409"/>
    </row>
    <row r="52" spans="2:9" ht="15.75" customHeight="1">
      <c r="B52" s="175"/>
      <c r="C52" s="175"/>
      <c r="D52" s="175"/>
      <c r="E52" s="175"/>
      <c r="F52" s="175"/>
      <c r="G52" s="409"/>
      <c r="H52" s="409"/>
      <c r="I52" s="409"/>
    </row>
    <row r="53" spans="2:9" ht="15.75" customHeight="1">
      <c r="B53" s="175"/>
      <c r="C53" s="175"/>
      <c r="D53" s="175"/>
      <c r="E53" s="175"/>
      <c r="F53" s="175"/>
      <c r="G53" s="409"/>
      <c r="H53" s="409"/>
      <c r="I53" s="409"/>
    </row>
    <row r="54" spans="2:9" ht="15.75" customHeight="1">
      <c r="B54" s="175"/>
      <c r="C54" s="175"/>
      <c r="D54" s="175"/>
      <c r="E54" s="175"/>
      <c r="F54" s="175"/>
      <c r="G54" s="409"/>
      <c r="H54" s="409"/>
      <c r="I54" s="409"/>
    </row>
    <row r="55" spans="2:9" ht="15.75" customHeight="1">
      <c r="B55" s="175"/>
      <c r="C55" s="175"/>
      <c r="D55" s="175"/>
      <c r="E55" s="175"/>
      <c r="F55" s="175"/>
      <c r="G55" s="409"/>
      <c r="H55" s="409"/>
      <c r="I55" s="409"/>
    </row>
    <row r="56" spans="2:9" ht="15.75" customHeight="1">
      <c r="B56" s="175"/>
      <c r="C56" s="175"/>
      <c r="D56" s="175"/>
      <c r="E56" s="175"/>
      <c r="F56" s="175"/>
      <c r="G56" s="409"/>
      <c r="H56" s="409"/>
      <c r="I56" s="409"/>
    </row>
    <row r="57" spans="2:9" ht="15.75" customHeight="1">
      <c r="B57" s="175"/>
      <c r="C57" s="175"/>
      <c r="D57" s="175"/>
      <c r="E57" s="175"/>
      <c r="F57" s="175"/>
      <c r="G57" s="409"/>
      <c r="H57" s="409"/>
      <c r="I57" s="409"/>
    </row>
    <row r="58" spans="2:9" ht="15.75" customHeight="1">
      <c r="B58" s="175"/>
      <c r="C58" s="175"/>
      <c r="D58" s="175"/>
      <c r="E58" s="175"/>
      <c r="F58" s="175"/>
      <c r="G58" s="409"/>
      <c r="H58" s="409"/>
      <c r="I58" s="409"/>
    </row>
    <row r="59" spans="2:9" ht="15.75" customHeight="1">
      <c r="B59" s="175"/>
      <c r="C59" s="175"/>
      <c r="D59" s="175"/>
      <c r="E59" s="175"/>
      <c r="F59" s="175"/>
      <c r="G59" s="409"/>
      <c r="H59" s="409"/>
      <c r="I59" s="409"/>
    </row>
    <row r="60" spans="2:9" ht="15.75" customHeight="1">
      <c r="B60" s="175"/>
      <c r="C60" s="175"/>
      <c r="D60" s="175"/>
      <c r="E60" s="175"/>
      <c r="F60" s="175"/>
      <c r="G60" s="409"/>
      <c r="H60" s="409"/>
      <c r="I60" s="409"/>
    </row>
    <row r="61" spans="2:9" ht="15.75" customHeight="1">
      <c r="B61" s="175"/>
      <c r="C61" s="175"/>
      <c r="D61" s="175"/>
      <c r="E61" s="175"/>
      <c r="F61" s="175"/>
      <c r="G61" s="409"/>
      <c r="H61" s="409"/>
      <c r="I61" s="409"/>
    </row>
    <row r="62" spans="2:9" ht="15.75" customHeight="1">
      <c r="B62" s="175"/>
      <c r="C62" s="175"/>
      <c r="D62" s="175"/>
      <c r="E62" s="175"/>
      <c r="F62" s="175"/>
      <c r="G62" s="409"/>
      <c r="H62" s="409"/>
      <c r="I62" s="409"/>
    </row>
    <row r="63" spans="2:9" ht="15.75" customHeight="1">
      <c r="B63" s="175"/>
      <c r="C63" s="175"/>
      <c r="D63" s="175"/>
      <c r="E63" s="175"/>
      <c r="F63" s="175"/>
      <c r="G63" s="409"/>
      <c r="H63" s="409"/>
      <c r="I63" s="409"/>
    </row>
    <row r="64" spans="2:9" ht="15.75" customHeight="1">
      <c r="B64" s="175"/>
      <c r="C64" s="175"/>
      <c r="D64" s="175"/>
      <c r="E64" s="175"/>
      <c r="F64" s="175"/>
      <c r="G64" s="409"/>
      <c r="H64" s="409"/>
      <c r="I64" s="409"/>
    </row>
    <row r="65" spans="2:9" ht="15.75" customHeight="1">
      <c r="B65" s="175"/>
      <c r="C65" s="175"/>
      <c r="D65" s="175"/>
      <c r="E65" s="175"/>
      <c r="F65" s="175"/>
      <c r="G65" s="409"/>
      <c r="H65" s="409"/>
      <c r="I65" s="409"/>
    </row>
    <row r="66" spans="2:9" ht="15.75" customHeight="1">
      <c r="B66" s="175"/>
      <c r="C66" s="175"/>
      <c r="D66" s="175"/>
      <c r="E66" s="175"/>
      <c r="F66" s="175"/>
      <c r="G66" s="409"/>
      <c r="H66" s="409"/>
      <c r="I66" s="409"/>
    </row>
    <row r="67" spans="2:9" ht="15.75" customHeight="1">
      <c r="B67" s="175"/>
      <c r="C67" s="175"/>
      <c r="D67" s="175"/>
      <c r="E67" s="175"/>
      <c r="F67" s="175"/>
      <c r="G67" s="409"/>
      <c r="H67" s="409"/>
      <c r="I67" s="409"/>
    </row>
    <row r="68" spans="2:9" ht="15.75" customHeight="1">
      <c r="B68" s="175"/>
      <c r="C68" s="175"/>
      <c r="D68" s="175"/>
      <c r="E68" s="175"/>
      <c r="F68" s="175"/>
      <c r="G68" s="409"/>
      <c r="H68" s="409"/>
      <c r="I68" s="409"/>
    </row>
    <row r="69" spans="2:9" ht="15.75" customHeight="1">
      <c r="B69" s="175"/>
      <c r="C69" s="175"/>
      <c r="D69" s="175"/>
      <c r="E69" s="175"/>
      <c r="F69" s="175"/>
      <c r="G69" s="409"/>
      <c r="H69" s="409"/>
      <c r="I69" s="409"/>
    </row>
    <row r="70" spans="2:9" ht="15.75" customHeight="1">
      <c r="B70" s="175"/>
      <c r="C70" s="175"/>
      <c r="D70" s="175"/>
      <c r="E70" s="175"/>
      <c r="F70" s="175"/>
      <c r="G70" s="409"/>
      <c r="H70" s="409"/>
      <c r="I70" s="409"/>
    </row>
    <row r="71" spans="2:9" ht="15.75" customHeight="1">
      <c r="B71" s="175"/>
      <c r="C71" s="175"/>
      <c r="D71" s="175"/>
      <c r="E71" s="175"/>
      <c r="F71" s="175"/>
      <c r="G71" s="409"/>
      <c r="H71" s="409"/>
      <c r="I71" s="409"/>
    </row>
    <row r="72" spans="2:9" ht="15.75" customHeight="1">
      <c r="B72" s="175"/>
      <c r="C72" s="175"/>
      <c r="D72" s="175"/>
      <c r="E72" s="175"/>
      <c r="F72" s="175"/>
      <c r="G72" s="409"/>
      <c r="H72" s="409"/>
      <c r="I72" s="409"/>
    </row>
    <row r="73" spans="2:9" ht="15.75" customHeight="1">
      <c r="B73" s="175"/>
      <c r="C73" s="175"/>
      <c r="D73" s="175"/>
      <c r="E73" s="175"/>
      <c r="F73" s="175"/>
      <c r="G73" s="409"/>
      <c r="H73" s="409"/>
      <c r="I73" s="409"/>
    </row>
    <row r="74" spans="2:9" ht="15.75" customHeight="1">
      <c r="B74" s="175"/>
      <c r="C74" s="175"/>
      <c r="D74" s="175"/>
      <c r="E74" s="175"/>
      <c r="F74" s="175"/>
      <c r="G74" s="409"/>
      <c r="H74" s="409"/>
      <c r="I74" s="409"/>
    </row>
    <row r="75" spans="2:9" ht="15.75" customHeight="1">
      <c r="B75" s="175"/>
      <c r="C75" s="175"/>
      <c r="D75" s="175"/>
      <c r="E75" s="175"/>
      <c r="F75" s="175"/>
      <c r="G75" s="409"/>
      <c r="H75" s="409"/>
      <c r="I75" s="409"/>
    </row>
    <row r="76" spans="2:9" ht="15.75" customHeight="1">
      <c r="B76" s="175"/>
      <c r="C76" s="175"/>
      <c r="D76" s="175"/>
      <c r="E76" s="175"/>
      <c r="F76" s="175"/>
      <c r="G76" s="409"/>
      <c r="H76" s="409"/>
      <c r="I76" s="409"/>
    </row>
    <row r="77" spans="2:9" ht="15.75" customHeight="1">
      <c r="B77" s="175"/>
      <c r="C77" s="175"/>
      <c r="D77" s="175"/>
      <c r="E77" s="175"/>
      <c r="F77" s="175"/>
      <c r="G77" s="409"/>
      <c r="H77" s="409"/>
      <c r="I77" s="409"/>
    </row>
    <row r="78" spans="2:9" ht="15.75" customHeight="1">
      <c r="B78" s="175"/>
      <c r="C78" s="175"/>
      <c r="D78" s="175"/>
      <c r="E78" s="175"/>
      <c r="F78" s="175"/>
      <c r="G78" s="409"/>
      <c r="H78" s="409"/>
      <c r="I78" s="409"/>
    </row>
    <row r="79" spans="2:9" ht="15.75" customHeight="1">
      <c r="B79" s="175"/>
      <c r="C79" s="175"/>
      <c r="D79" s="175"/>
      <c r="E79" s="175"/>
      <c r="F79" s="175"/>
      <c r="G79" s="409"/>
      <c r="H79" s="409"/>
      <c r="I79" s="409"/>
    </row>
    <row r="80" spans="2:9" ht="15.75" customHeight="1">
      <c r="B80" s="175"/>
      <c r="C80" s="175"/>
      <c r="D80" s="175"/>
      <c r="E80" s="175"/>
      <c r="F80" s="175"/>
      <c r="G80" s="409"/>
      <c r="H80" s="409"/>
      <c r="I80" s="409"/>
    </row>
    <row r="81" spans="2:9" ht="15.75" customHeight="1">
      <c r="B81" s="175"/>
      <c r="C81" s="175"/>
      <c r="D81" s="175"/>
      <c r="E81" s="175"/>
      <c r="F81" s="175"/>
      <c r="G81" s="409"/>
      <c r="H81" s="409"/>
      <c r="I81" s="409"/>
    </row>
    <row r="82" spans="2:9" ht="15.75" customHeight="1">
      <c r="B82" s="175"/>
      <c r="C82" s="175"/>
      <c r="D82" s="175"/>
      <c r="E82" s="175"/>
      <c r="F82" s="175"/>
      <c r="G82" s="409"/>
      <c r="H82" s="409"/>
      <c r="I82" s="409"/>
    </row>
    <row r="83" spans="2:9" ht="15.75" customHeight="1">
      <c r="B83" s="175"/>
      <c r="C83" s="175"/>
      <c r="D83" s="175"/>
      <c r="E83" s="175"/>
      <c r="F83" s="175"/>
      <c r="G83" s="409"/>
      <c r="H83" s="409"/>
      <c r="I83" s="409"/>
    </row>
    <row r="84" spans="2:9" ht="15.75" customHeight="1">
      <c r="B84" s="175"/>
      <c r="C84" s="175"/>
      <c r="D84" s="175"/>
      <c r="E84" s="175"/>
      <c r="F84" s="175"/>
      <c r="G84" s="409"/>
      <c r="H84" s="409"/>
      <c r="I84" s="409"/>
    </row>
    <row r="85" spans="2:9" ht="15.75" customHeight="1">
      <c r="B85" s="175"/>
      <c r="C85" s="175"/>
      <c r="D85" s="175"/>
      <c r="E85" s="175"/>
      <c r="F85" s="175"/>
      <c r="G85" s="409"/>
      <c r="H85" s="409"/>
      <c r="I85" s="409"/>
    </row>
    <row r="86" spans="2:9" ht="15.75" customHeight="1">
      <c r="B86" s="175"/>
      <c r="C86" s="175"/>
      <c r="D86" s="175"/>
      <c r="E86" s="175"/>
      <c r="F86" s="175"/>
      <c r="G86" s="409"/>
      <c r="H86" s="409"/>
      <c r="I86" s="409"/>
    </row>
    <row r="87" spans="2:9" ht="15.75" customHeight="1">
      <c r="B87" s="175"/>
      <c r="C87" s="175"/>
      <c r="D87" s="175"/>
      <c r="E87" s="175"/>
      <c r="F87" s="175"/>
      <c r="G87" s="409"/>
      <c r="H87" s="409"/>
      <c r="I87" s="409"/>
    </row>
    <row r="88" spans="2:9" ht="15.75" customHeight="1">
      <c r="B88" s="175"/>
      <c r="C88" s="175"/>
      <c r="D88" s="175"/>
      <c r="E88" s="175"/>
      <c r="F88" s="175"/>
      <c r="G88" s="409"/>
      <c r="H88" s="409"/>
      <c r="I88" s="409"/>
    </row>
    <row r="89" spans="2:9" ht="15.75" customHeight="1">
      <c r="B89" s="175"/>
      <c r="C89" s="175"/>
      <c r="D89" s="175"/>
      <c r="E89" s="175"/>
      <c r="F89" s="175"/>
      <c r="G89" s="409"/>
      <c r="H89" s="409"/>
      <c r="I89" s="409"/>
    </row>
    <row r="90" spans="2:9" ht="15.75" customHeight="1">
      <c r="B90" s="175"/>
      <c r="C90" s="175"/>
      <c r="D90" s="175"/>
      <c r="E90" s="175"/>
      <c r="F90" s="175"/>
      <c r="G90" s="409"/>
      <c r="H90" s="409"/>
      <c r="I90" s="409"/>
    </row>
    <row r="91" spans="2:9" ht="15.75" customHeight="1">
      <c r="B91" s="175"/>
      <c r="C91" s="175"/>
      <c r="D91" s="175"/>
      <c r="E91" s="175"/>
      <c r="F91" s="175"/>
      <c r="G91" s="409"/>
      <c r="H91" s="409"/>
      <c r="I91" s="409"/>
    </row>
    <row r="92" spans="2:9" ht="15.75" customHeight="1">
      <c r="B92" s="175"/>
      <c r="C92" s="175"/>
      <c r="D92" s="175"/>
      <c r="E92" s="175"/>
      <c r="F92" s="175"/>
      <c r="G92" s="409"/>
      <c r="H92" s="409"/>
      <c r="I92" s="409"/>
    </row>
    <row r="93" spans="2:9" ht="15.75" customHeight="1">
      <c r="B93" s="175"/>
      <c r="C93" s="175"/>
      <c r="D93" s="175"/>
      <c r="E93" s="175"/>
      <c r="F93" s="175"/>
      <c r="G93" s="409"/>
      <c r="H93" s="409"/>
      <c r="I93" s="409"/>
    </row>
    <row r="94" spans="2:9" ht="15.75" customHeight="1">
      <c r="B94" s="175"/>
      <c r="C94" s="175"/>
      <c r="D94" s="175"/>
      <c r="E94" s="175"/>
      <c r="F94" s="175"/>
      <c r="G94" s="409"/>
      <c r="H94" s="409"/>
      <c r="I94" s="409"/>
    </row>
    <row r="95" spans="2:9" ht="15.75" customHeight="1">
      <c r="B95" s="175"/>
      <c r="C95" s="175"/>
      <c r="D95" s="175"/>
      <c r="E95" s="175"/>
      <c r="F95" s="175"/>
      <c r="G95" s="409"/>
      <c r="H95" s="409"/>
      <c r="I95" s="409"/>
    </row>
    <row r="96" spans="2:9" ht="15.75" customHeight="1">
      <c r="B96" s="175"/>
      <c r="C96" s="175"/>
      <c r="D96" s="175"/>
      <c r="E96" s="175"/>
      <c r="F96" s="175"/>
      <c r="G96" s="409"/>
      <c r="H96" s="409"/>
      <c r="I96" s="409"/>
    </row>
    <row r="97" spans="2:9" ht="15.75" customHeight="1">
      <c r="B97" s="175"/>
      <c r="C97" s="175"/>
      <c r="D97" s="175"/>
      <c r="E97" s="175"/>
      <c r="F97" s="175"/>
      <c r="G97" s="409"/>
      <c r="H97" s="409"/>
      <c r="I97" s="409"/>
    </row>
    <row r="98" spans="2:9" ht="15.75" customHeight="1">
      <c r="B98" s="175"/>
      <c r="C98" s="175"/>
      <c r="D98" s="175"/>
      <c r="E98" s="175"/>
      <c r="F98" s="175"/>
      <c r="G98" s="409"/>
      <c r="H98" s="409"/>
      <c r="I98" s="409"/>
    </row>
    <row r="99" spans="2:9" ht="15.75" customHeight="1">
      <c r="B99" s="175"/>
      <c r="C99" s="175"/>
      <c r="D99" s="175"/>
      <c r="E99" s="175"/>
      <c r="F99" s="175"/>
      <c r="G99" s="409"/>
      <c r="H99" s="409"/>
      <c r="I99" s="409"/>
    </row>
    <row r="100" spans="2:9" ht="15.75" customHeight="1">
      <c r="B100" s="175"/>
      <c r="C100" s="175"/>
      <c r="D100" s="175"/>
      <c r="E100" s="175"/>
      <c r="F100" s="175"/>
      <c r="G100" s="409"/>
      <c r="H100" s="409"/>
      <c r="I100" s="409"/>
    </row>
    <row r="101" spans="2:9" ht="15.75" customHeight="1">
      <c r="B101" s="175"/>
      <c r="C101" s="175"/>
      <c r="D101" s="175"/>
      <c r="E101" s="175"/>
      <c r="F101" s="175"/>
      <c r="G101" s="409"/>
      <c r="H101" s="409"/>
      <c r="I101" s="409"/>
    </row>
    <row r="102" spans="2:9" ht="15.75" customHeight="1">
      <c r="B102" s="175"/>
      <c r="C102" s="175"/>
      <c r="D102" s="175"/>
      <c r="E102" s="175"/>
      <c r="F102" s="175"/>
      <c r="G102" s="409"/>
      <c r="H102" s="409"/>
      <c r="I102" s="409"/>
    </row>
    <row r="103" spans="2:9" ht="15.75" customHeight="1">
      <c r="B103" s="175"/>
      <c r="C103" s="175"/>
      <c r="D103" s="175"/>
      <c r="E103" s="175"/>
      <c r="F103" s="175"/>
      <c r="G103" s="409"/>
      <c r="H103" s="409"/>
      <c r="I103" s="409"/>
    </row>
    <row r="104" spans="2:9" ht="15.75" customHeight="1">
      <c r="B104" s="175"/>
      <c r="C104" s="175"/>
      <c r="D104" s="175"/>
      <c r="E104" s="175"/>
      <c r="F104" s="175"/>
      <c r="G104" s="409"/>
      <c r="H104" s="409"/>
      <c r="I104" s="409"/>
    </row>
    <row r="105" spans="2:9" ht="15.75" customHeight="1">
      <c r="B105" s="175"/>
      <c r="C105" s="175"/>
      <c r="D105" s="175"/>
      <c r="E105" s="175"/>
      <c r="F105" s="175"/>
      <c r="G105" s="409"/>
      <c r="H105" s="409"/>
      <c r="I105" s="409"/>
    </row>
    <row r="106" spans="2:9" ht="15.75" customHeight="1">
      <c r="B106" s="175"/>
      <c r="C106" s="175"/>
      <c r="D106" s="175"/>
      <c r="E106" s="175"/>
      <c r="F106" s="175"/>
      <c r="G106" s="409"/>
      <c r="H106" s="409"/>
      <c r="I106" s="409"/>
    </row>
    <row r="107" spans="2:9" ht="15.75" customHeight="1">
      <c r="B107" s="175"/>
      <c r="C107" s="175"/>
      <c r="D107" s="175"/>
      <c r="E107" s="175"/>
      <c r="F107" s="175"/>
      <c r="G107" s="409"/>
      <c r="H107" s="409"/>
      <c r="I107" s="409"/>
    </row>
    <row r="108" spans="2:9" ht="15.75" customHeight="1">
      <c r="B108" s="175"/>
      <c r="C108" s="175"/>
      <c r="D108" s="175"/>
      <c r="E108" s="175"/>
      <c r="F108" s="175"/>
      <c r="G108" s="409"/>
      <c r="H108" s="409"/>
      <c r="I108" s="409"/>
    </row>
    <row r="109" spans="2:9" ht="15.75" customHeight="1">
      <c r="B109" s="175"/>
      <c r="C109" s="175"/>
      <c r="D109" s="175"/>
      <c r="E109" s="175"/>
      <c r="F109" s="175"/>
      <c r="G109" s="409"/>
      <c r="H109" s="409"/>
      <c r="I109" s="409"/>
    </row>
    <row r="110" spans="2:9" ht="15.75" customHeight="1">
      <c r="B110" s="175"/>
      <c r="C110" s="175"/>
      <c r="D110" s="175"/>
      <c r="E110" s="175"/>
      <c r="F110" s="175"/>
      <c r="G110" s="409"/>
      <c r="H110" s="409"/>
      <c r="I110" s="409"/>
    </row>
    <row r="111" spans="2:9" ht="15.75" customHeight="1">
      <c r="B111" s="175"/>
      <c r="C111" s="175"/>
      <c r="D111" s="175"/>
      <c r="E111" s="175"/>
      <c r="F111" s="175"/>
      <c r="G111" s="409"/>
      <c r="H111" s="409"/>
      <c r="I111" s="409"/>
    </row>
    <row r="112" spans="2:9" ht="15.75" customHeight="1">
      <c r="B112" s="175"/>
      <c r="C112" s="175"/>
      <c r="D112" s="175"/>
      <c r="E112" s="175"/>
      <c r="F112" s="175"/>
      <c r="G112" s="409"/>
      <c r="H112" s="409"/>
      <c r="I112" s="409"/>
    </row>
    <row r="113" spans="2:9" ht="15.75" customHeight="1">
      <c r="B113" s="175"/>
      <c r="C113" s="175"/>
      <c r="D113" s="175"/>
      <c r="E113" s="175"/>
      <c r="F113" s="175"/>
      <c r="G113" s="409"/>
      <c r="H113" s="409"/>
      <c r="I113" s="409"/>
    </row>
    <row r="114" spans="2:9" ht="15.75" customHeight="1">
      <c r="B114" s="175"/>
      <c r="C114" s="175"/>
      <c r="D114" s="175"/>
      <c r="E114" s="175"/>
      <c r="F114" s="175"/>
      <c r="G114" s="409"/>
      <c r="H114" s="409"/>
      <c r="I114" s="409"/>
    </row>
    <row r="115" spans="2:9" ht="15.75" customHeight="1">
      <c r="B115" s="175"/>
      <c r="C115" s="175"/>
      <c r="D115" s="175"/>
      <c r="E115" s="175"/>
      <c r="F115" s="175"/>
      <c r="G115" s="409"/>
      <c r="H115" s="409"/>
      <c r="I115" s="409"/>
    </row>
    <row r="116" spans="2:9" ht="15.75" customHeight="1">
      <c r="B116" s="175"/>
      <c r="C116" s="175"/>
      <c r="D116" s="175"/>
      <c r="E116" s="175"/>
      <c r="F116" s="175"/>
      <c r="G116" s="409"/>
      <c r="H116" s="409"/>
      <c r="I116" s="409"/>
    </row>
    <row r="117" spans="2:9" ht="15.75" customHeight="1">
      <c r="B117" s="175"/>
      <c r="C117" s="175"/>
      <c r="D117" s="175"/>
      <c r="E117" s="175"/>
      <c r="F117" s="175"/>
      <c r="G117" s="409"/>
      <c r="H117" s="409"/>
      <c r="I117" s="409"/>
    </row>
    <row r="118" spans="2:9" ht="15.75" customHeight="1">
      <c r="B118" s="175"/>
      <c r="C118" s="175"/>
      <c r="D118" s="175"/>
      <c r="E118" s="175"/>
      <c r="F118" s="175"/>
      <c r="G118" s="409"/>
      <c r="H118" s="409"/>
      <c r="I118" s="409"/>
    </row>
    <row r="119" spans="2:9" ht="15.75" customHeight="1">
      <c r="B119" s="175"/>
      <c r="C119" s="175"/>
      <c r="D119" s="175"/>
      <c r="E119" s="175"/>
      <c r="F119" s="175"/>
      <c r="G119" s="409"/>
      <c r="H119" s="409"/>
      <c r="I119" s="409"/>
    </row>
    <row r="120" spans="2:9" ht="15.75" customHeight="1">
      <c r="B120" s="175"/>
      <c r="C120" s="175"/>
      <c r="D120" s="175"/>
      <c r="E120" s="175"/>
      <c r="F120" s="175"/>
      <c r="G120" s="409"/>
      <c r="H120" s="409"/>
      <c r="I120" s="409"/>
    </row>
    <row r="121" spans="2:9" ht="15.75" customHeight="1">
      <c r="B121" s="175"/>
      <c r="C121" s="175"/>
      <c r="D121" s="175"/>
      <c r="E121" s="175"/>
      <c r="F121" s="175"/>
      <c r="G121" s="409"/>
      <c r="H121" s="409"/>
      <c r="I121" s="409"/>
    </row>
    <row r="122" spans="2:9" ht="15.75" customHeight="1">
      <c r="B122" s="175"/>
      <c r="C122" s="175"/>
      <c r="D122" s="175"/>
      <c r="E122" s="175"/>
      <c r="F122" s="175"/>
      <c r="G122" s="409"/>
      <c r="H122" s="409"/>
      <c r="I122" s="409"/>
    </row>
    <row r="123" spans="2:9" ht="15.75" customHeight="1">
      <c r="B123" s="175"/>
      <c r="C123" s="175"/>
      <c r="D123" s="175"/>
      <c r="E123" s="175"/>
      <c r="F123" s="175"/>
      <c r="G123" s="409"/>
      <c r="H123" s="409"/>
      <c r="I123" s="409"/>
    </row>
    <row r="124" spans="2:9" ht="15.75" customHeight="1">
      <c r="B124" s="175"/>
      <c r="C124" s="175"/>
      <c r="D124" s="175"/>
      <c r="E124" s="175"/>
      <c r="F124" s="175"/>
      <c r="G124" s="409"/>
      <c r="H124" s="409"/>
      <c r="I124" s="409"/>
    </row>
    <row r="125" spans="2:9" ht="15.75" customHeight="1">
      <c r="B125" s="175"/>
      <c r="C125" s="175"/>
      <c r="D125" s="175"/>
      <c r="E125" s="175"/>
      <c r="F125" s="175"/>
      <c r="G125" s="409"/>
      <c r="H125" s="409"/>
      <c r="I125" s="409"/>
    </row>
    <row r="126" spans="2:9" ht="15.75" customHeight="1">
      <c r="B126" s="175"/>
      <c r="C126" s="175"/>
      <c r="D126" s="175"/>
      <c r="E126" s="175"/>
      <c r="F126" s="175"/>
      <c r="G126" s="409"/>
      <c r="H126" s="409"/>
      <c r="I126" s="409"/>
    </row>
    <row r="127" spans="2:9" ht="15.75" customHeight="1">
      <c r="B127" s="175"/>
      <c r="C127" s="175"/>
      <c r="D127" s="175"/>
      <c r="E127" s="175"/>
      <c r="F127" s="175"/>
      <c r="G127" s="409"/>
      <c r="H127" s="409"/>
      <c r="I127" s="409"/>
    </row>
    <row r="128" spans="2:9" ht="15.75" customHeight="1">
      <c r="B128" s="175"/>
      <c r="C128" s="175"/>
      <c r="D128" s="175"/>
      <c r="E128" s="175"/>
      <c r="F128" s="175"/>
      <c r="G128" s="409"/>
      <c r="H128" s="409"/>
      <c r="I128" s="409"/>
    </row>
    <row r="129" spans="2:9" ht="15.75" customHeight="1">
      <c r="B129" s="175"/>
      <c r="C129" s="175"/>
      <c r="D129" s="175"/>
      <c r="E129" s="175"/>
      <c r="F129" s="175"/>
      <c r="G129" s="409"/>
      <c r="H129" s="409"/>
      <c r="I129" s="409"/>
    </row>
    <row r="130" spans="2:9" ht="15.75" customHeight="1">
      <c r="B130" s="175"/>
      <c r="C130" s="175"/>
      <c r="D130" s="175"/>
      <c r="E130" s="175"/>
      <c r="F130" s="175"/>
      <c r="G130" s="409"/>
      <c r="H130" s="409"/>
      <c r="I130" s="409"/>
    </row>
    <row r="131" spans="2:9" ht="15.75" customHeight="1">
      <c r="B131" s="175"/>
      <c r="C131" s="175"/>
      <c r="D131" s="175"/>
      <c r="E131" s="175"/>
      <c r="F131" s="175"/>
      <c r="G131" s="409"/>
      <c r="H131" s="409"/>
      <c r="I131" s="409"/>
    </row>
    <row r="132" spans="2:9" ht="15.75" customHeight="1">
      <c r="B132" s="175"/>
      <c r="C132" s="175"/>
      <c r="D132" s="175"/>
      <c r="E132" s="175"/>
      <c r="F132" s="175"/>
      <c r="G132" s="409"/>
      <c r="H132" s="409"/>
      <c r="I132" s="409"/>
    </row>
    <row r="133" spans="2:9" ht="15.75" customHeight="1">
      <c r="B133" s="175"/>
      <c r="C133" s="175"/>
      <c r="D133" s="175"/>
      <c r="E133" s="175"/>
      <c r="F133" s="175"/>
      <c r="G133" s="409"/>
      <c r="H133" s="409"/>
      <c r="I133" s="409"/>
    </row>
    <row r="134" spans="2:9" ht="15.75" customHeight="1">
      <c r="B134" s="175"/>
      <c r="C134" s="175"/>
      <c r="D134" s="175"/>
      <c r="E134" s="175"/>
      <c r="F134" s="175"/>
      <c r="G134" s="409"/>
      <c r="H134" s="409"/>
      <c r="I134" s="409"/>
    </row>
    <row r="135" spans="2:9" ht="15.75" customHeight="1">
      <c r="B135" s="175"/>
      <c r="C135" s="175"/>
      <c r="D135" s="175"/>
      <c r="E135" s="175"/>
      <c r="F135" s="175"/>
      <c r="G135" s="409"/>
      <c r="H135" s="409"/>
      <c r="I135" s="409"/>
    </row>
    <row r="136" spans="2:9" ht="15.75" customHeight="1">
      <c r="B136" s="175"/>
      <c r="C136" s="175"/>
      <c r="D136" s="175"/>
      <c r="E136" s="175"/>
      <c r="F136" s="175"/>
      <c r="G136" s="409"/>
      <c r="H136" s="409"/>
      <c r="I136" s="409"/>
    </row>
    <row r="137" spans="2:9" ht="15.75" customHeight="1">
      <c r="B137" s="175"/>
      <c r="C137" s="175"/>
      <c r="D137" s="175"/>
      <c r="E137" s="175"/>
      <c r="F137" s="175"/>
      <c r="G137" s="409"/>
      <c r="H137" s="409"/>
      <c r="I137" s="409"/>
    </row>
    <row r="138" spans="2:9" ht="15.75" customHeight="1">
      <c r="B138" s="175"/>
      <c r="C138" s="175"/>
      <c r="D138" s="175"/>
      <c r="E138" s="175"/>
      <c r="F138" s="175"/>
      <c r="G138" s="409"/>
      <c r="H138" s="409"/>
      <c r="I138" s="409"/>
    </row>
    <row r="139" spans="2:9" ht="15.75" customHeight="1">
      <c r="B139" s="175"/>
      <c r="C139" s="175"/>
      <c r="D139" s="175"/>
      <c r="E139" s="175"/>
      <c r="F139" s="175"/>
      <c r="G139" s="409"/>
      <c r="H139" s="409"/>
      <c r="I139" s="409"/>
    </row>
    <row r="140" spans="2:9" ht="15.75" customHeight="1">
      <c r="B140" s="175"/>
      <c r="C140" s="175"/>
      <c r="D140" s="175"/>
      <c r="E140" s="175"/>
      <c r="F140" s="175"/>
      <c r="G140" s="409"/>
      <c r="H140" s="409"/>
      <c r="I140" s="409"/>
    </row>
    <row r="141" spans="2:9" ht="15.75" customHeight="1">
      <c r="B141" s="175"/>
      <c r="C141" s="175"/>
      <c r="D141" s="175"/>
      <c r="E141" s="175"/>
      <c r="F141" s="175"/>
      <c r="G141" s="409"/>
      <c r="H141" s="409"/>
      <c r="I141" s="409"/>
    </row>
    <row r="142" spans="2:9" ht="15.75" customHeight="1">
      <c r="B142" s="175"/>
      <c r="C142" s="175"/>
      <c r="D142" s="175"/>
      <c r="E142" s="175"/>
      <c r="F142" s="175"/>
      <c r="G142" s="409"/>
      <c r="H142" s="409"/>
      <c r="I142" s="409"/>
    </row>
    <row r="143" spans="2:9" ht="15.75" customHeight="1">
      <c r="B143" s="175"/>
      <c r="C143" s="175"/>
      <c r="D143" s="175"/>
      <c r="E143" s="175"/>
      <c r="F143" s="175"/>
      <c r="G143" s="409"/>
      <c r="H143" s="409"/>
      <c r="I143" s="409"/>
    </row>
    <row r="144" spans="2:9" ht="15.75" customHeight="1">
      <c r="B144" s="175"/>
      <c r="C144" s="175"/>
      <c r="D144" s="175"/>
      <c r="E144" s="175"/>
      <c r="F144" s="175"/>
      <c r="G144" s="409"/>
      <c r="H144" s="409"/>
      <c r="I144" s="409"/>
    </row>
    <row r="145" spans="2:9" ht="15.75" customHeight="1">
      <c r="B145" s="175"/>
      <c r="C145" s="175"/>
      <c r="D145" s="175"/>
      <c r="E145" s="175"/>
      <c r="F145" s="175"/>
      <c r="G145" s="409"/>
      <c r="H145" s="409"/>
      <c r="I145" s="409"/>
    </row>
    <row r="146" spans="2:9" ht="15.75" customHeight="1">
      <c r="B146" s="175"/>
      <c r="C146" s="175"/>
      <c r="D146" s="175"/>
      <c r="E146" s="175"/>
      <c r="F146" s="175"/>
      <c r="G146" s="409"/>
      <c r="H146" s="409"/>
      <c r="I146" s="409"/>
    </row>
    <row r="147" spans="2:9" ht="15.75" customHeight="1">
      <c r="B147" s="175"/>
      <c r="C147" s="175"/>
      <c r="D147" s="175"/>
      <c r="E147" s="175"/>
      <c r="F147" s="175"/>
      <c r="G147" s="409"/>
      <c r="H147" s="409"/>
      <c r="I147" s="409"/>
    </row>
    <row r="148" spans="2:9" ht="15.75" customHeight="1">
      <c r="B148" s="175"/>
      <c r="C148" s="175"/>
      <c r="D148" s="175"/>
      <c r="E148" s="175"/>
      <c r="F148" s="175"/>
      <c r="G148" s="409"/>
      <c r="H148" s="409"/>
      <c r="I148" s="409"/>
    </row>
    <row r="149" spans="2:9" ht="15.75" customHeight="1">
      <c r="B149" s="175"/>
      <c r="C149" s="175"/>
      <c r="D149" s="175"/>
      <c r="E149" s="175"/>
      <c r="F149" s="175"/>
      <c r="G149" s="409"/>
      <c r="H149" s="409"/>
      <c r="I149" s="409"/>
    </row>
    <row r="150" spans="2:9" ht="15.75" customHeight="1">
      <c r="B150" s="175"/>
      <c r="C150" s="175"/>
      <c r="D150" s="175"/>
      <c r="E150" s="175"/>
      <c r="F150" s="175"/>
      <c r="G150" s="409"/>
      <c r="H150" s="409"/>
      <c r="I150" s="409"/>
    </row>
    <row r="151" spans="2:9" ht="15.75" customHeight="1">
      <c r="B151" s="175"/>
      <c r="C151" s="175"/>
      <c r="D151" s="175"/>
      <c r="E151" s="175"/>
      <c r="F151" s="175"/>
      <c r="G151" s="409"/>
      <c r="H151" s="409"/>
      <c r="I151" s="409"/>
    </row>
    <row r="152" spans="2:9" ht="15.75" customHeight="1">
      <c r="B152" s="175"/>
      <c r="C152" s="175"/>
      <c r="D152" s="175"/>
      <c r="E152" s="175"/>
      <c r="F152" s="175"/>
      <c r="G152" s="409"/>
      <c r="H152" s="409"/>
      <c r="I152" s="409"/>
    </row>
    <row r="153" spans="2:9" ht="15.75" customHeight="1">
      <c r="B153" s="175"/>
      <c r="C153" s="175"/>
      <c r="D153" s="175"/>
      <c r="E153" s="175"/>
      <c r="F153" s="175"/>
      <c r="G153" s="409"/>
      <c r="H153" s="409"/>
      <c r="I153" s="409"/>
    </row>
    <row r="154" spans="2:9" ht="15.75" customHeight="1">
      <c r="B154" s="175"/>
      <c r="C154" s="175"/>
      <c r="D154" s="175"/>
      <c r="E154" s="175"/>
      <c r="F154" s="175"/>
      <c r="G154" s="409"/>
      <c r="H154" s="409"/>
      <c r="I154" s="409"/>
    </row>
    <row r="155" spans="2:9" ht="15.75" customHeight="1">
      <c r="B155" s="175"/>
      <c r="C155" s="175"/>
      <c r="D155" s="175"/>
      <c r="E155" s="175"/>
      <c r="F155" s="175"/>
      <c r="G155" s="409"/>
      <c r="H155" s="409"/>
      <c r="I155" s="409"/>
    </row>
    <row r="156" spans="2:9" ht="15.75" customHeight="1">
      <c r="B156" s="175"/>
      <c r="C156" s="175"/>
      <c r="D156" s="175"/>
      <c r="E156" s="175"/>
      <c r="F156" s="175"/>
      <c r="G156" s="409"/>
      <c r="H156" s="409"/>
      <c r="I156" s="409"/>
    </row>
    <row r="157" spans="2:9" ht="15.75" customHeight="1">
      <c r="B157" s="175"/>
      <c r="C157" s="175"/>
      <c r="D157" s="175"/>
      <c r="E157" s="175"/>
      <c r="F157" s="175"/>
      <c r="G157" s="409"/>
      <c r="H157" s="409"/>
      <c r="I157" s="409"/>
    </row>
    <row r="158" spans="2:9" ht="15.75" customHeight="1">
      <c r="B158" s="175"/>
      <c r="C158" s="175"/>
      <c r="D158" s="175"/>
      <c r="E158" s="175"/>
      <c r="F158" s="175"/>
      <c r="G158" s="409"/>
      <c r="H158" s="409"/>
      <c r="I158" s="409"/>
    </row>
    <row r="159" spans="2:9" ht="15.75" customHeight="1">
      <c r="B159" s="175"/>
      <c r="C159" s="175"/>
      <c r="D159" s="175"/>
      <c r="E159" s="175"/>
      <c r="F159" s="175"/>
      <c r="G159" s="409"/>
      <c r="H159" s="409"/>
      <c r="I159" s="409"/>
    </row>
    <row r="160" spans="2:9" ht="15.75" customHeight="1">
      <c r="B160" s="175"/>
      <c r="C160" s="175"/>
      <c r="D160" s="175"/>
      <c r="E160" s="175"/>
      <c r="F160" s="175"/>
      <c r="G160" s="409"/>
      <c r="H160" s="409"/>
      <c r="I160" s="409"/>
    </row>
    <row r="161" spans="2:9" ht="15.75" customHeight="1">
      <c r="B161" s="175"/>
      <c r="C161" s="175"/>
      <c r="D161" s="175"/>
      <c r="E161" s="175"/>
      <c r="F161" s="175"/>
      <c r="G161" s="409"/>
      <c r="H161" s="409"/>
      <c r="I161" s="409"/>
    </row>
    <row r="162" spans="2:9" ht="15.75" customHeight="1">
      <c r="B162" s="175"/>
      <c r="C162" s="175"/>
      <c r="D162" s="175"/>
      <c r="E162" s="175"/>
      <c r="F162" s="175"/>
      <c r="G162" s="409"/>
      <c r="H162" s="409"/>
      <c r="I162" s="409"/>
    </row>
    <row r="163" spans="2:9" ht="15.75" customHeight="1">
      <c r="B163" s="175"/>
      <c r="C163" s="175"/>
      <c r="D163" s="175"/>
      <c r="E163" s="175"/>
      <c r="F163" s="175"/>
      <c r="G163" s="409"/>
      <c r="H163" s="409"/>
      <c r="I163" s="409"/>
    </row>
    <row r="164" spans="2:9" ht="15.75" customHeight="1">
      <c r="B164" s="175"/>
      <c r="C164" s="175"/>
      <c r="D164" s="175"/>
      <c r="E164" s="175"/>
      <c r="F164" s="175"/>
      <c r="G164" s="409"/>
      <c r="H164" s="409"/>
      <c r="I164" s="409"/>
    </row>
    <row r="165" spans="2:9" ht="15.75" customHeight="1">
      <c r="B165" s="175"/>
      <c r="C165" s="175"/>
      <c r="D165" s="175"/>
      <c r="E165" s="175"/>
      <c r="F165" s="175"/>
      <c r="G165" s="409"/>
      <c r="H165" s="409"/>
      <c r="I165" s="409"/>
    </row>
    <row r="166" spans="2:9" ht="15.75" customHeight="1">
      <c r="B166" s="175"/>
      <c r="C166" s="175"/>
      <c r="D166" s="175"/>
      <c r="E166" s="175"/>
      <c r="F166" s="175"/>
      <c r="G166" s="409"/>
      <c r="H166" s="409"/>
      <c r="I166" s="409"/>
    </row>
    <row r="167" spans="2:9" ht="15.75" customHeight="1">
      <c r="B167" s="175"/>
      <c r="C167" s="175"/>
      <c r="D167" s="175"/>
      <c r="E167" s="175"/>
      <c r="F167" s="175"/>
      <c r="G167" s="409"/>
      <c r="H167" s="409"/>
      <c r="I167" s="409"/>
    </row>
    <row r="168" spans="2:9" ht="15.75" customHeight="1">
      <c r="B168" s="175"/>
      <c r="C168" s="175"/>
      <c r="D168" s="175"/>
      <c r="E168" s="175"/>
      <c r="F168" s="175"/>
      <c r="G168" s="409"/>
      <c r="H168" s="409"/>
      <c r="I168" s="409"/>
    </row>
    <row r="169" spans="2:9" ht="15.75" customHeight="1">
      <c r="B169" s="175"/>
      <c r="C169" s="175"/>
      <c r="D169" s="175"/>
      <c r="E169" s="175"/>
      <c r="F169" s="175"/>
      <c r="G169" s="409"/>
      <c r="H169" s="409"/>
      <c r="I169" s="409"/>
    </row>
    <row r="170" spans="2:9" ht="15.75" customHeight="1">
      <c r="B170" s="175"/>
      <c r="C170" s="175"/>
      <c r="D170" s="175"/>
      <c r="E170" s="175"/>
      <c r="F170" s="175"/>
      <c r="G170" s="409"/>
      <c r="H170" s="409"/>
      <c r="I170" s="409"/>
    </row>
    <row r="171" spans="2:9" ht="15.75" customHeight="1">
      <c r="B171" s="175"/>
      <c r="C171" s="175"/>
      <c r="D171" s="175"/>
      <c r="E171" s="175"/>
      <c r="F171" s="175"/>
      <c r="G171" s="409"/>
      <c r="H171" s="409"/>
      <c r="I171" s="409"/>
    </row>
    <row r="172" spans="2:9" ht="15.75" customHeight="1">
      <c r="B172" s="175"/>
      <c r="C172" s="175"/>
      <c r="D172" s="175"/>
      <c r="E172" s="175"/>
      <c r="F172" s="175"/>
      <c r="G172" s="409"/>
      <c r="H172" s="409"/>
      <c r="I172" s="409"/>
    </row>
    <row r="173" spans="2:9" ht="15.75" customHeight="1">
      <c r="B173" s="175"/>
      <c r="C173" s="175"/>
      <c r="D173" s="175"/>
      <c r="E173" s="175"/>
      <c r="F173" s="175"/>
      <c r="G173" s="409"/>
      <c r="H173" s="409"/>
      <c r="I173" s="409"/>
    </row>
    <row r="174" spans="2:9" ht="15.75" customHeight="1">
      <c r="B174" s="175"/>
      <c r="C174" s="175"/>
      <c r="D174" s="175"/>
      <c r="E174" s="175"/>
      <c r="F174" s="175"/>
      <c r="G174" s="409"/>
      <c r="H174" s="409"/>
      <c r="I174" s="409"/>
    </row>
    <row r="175" spans="2:9" ht="15.75" customHeight="1">
      <c r="B175" s="175"/>
      <c r="C175" s="175"/>
      <c r="D175" s="175"/>
      <c r="E175" s="175"/>
      <c r="F175" s="175"/>
      <c r="G175" s="409"/>
      <c r="H175" s="409"/>
      <c r="I175" s="409"/>
    </row>
    <row r="176" spans="2:9" ht="15.75" customHeight="1">
      <c r="B176" s="175"/>
      <c r="C176" s="175"/>
      <c r="D176" s="175"/>
      <c r="E176" s="175"/>
      <c r="F176" s="175"/>
      <c r="G176" s="409"/>
      <c r="H176" s="409"/>
      <c r="I176" s="409"/>
    </row>
    <row r="177" spans="2:9" ht="15.75" customHeight="1">
      <c r="B177" s="175"/>
      <c r="C177" s="175"/>
      <c r="D177" s="175"/>
      <c r="E177" s="175"/>
      <c r="F177" s="175"/>
      <c r="G177" s="409"/>
      <c r="H177" s="409"/>
      <c r="I177" s="409"/>
    </row>
    <row r="178" spans="2:9" ht="15.75" customHeight="1">
      <c r="B178" s="175"/>
      <c r="C178" s="175"/>
      <c r="D178" s="175"/>
      <c r="E178" s="175"/>
      <c r="F178" s="175"/>
      <c r="G178" s="409"/>
      <c r="H178" s="409"/>
      <c r="I178" s="409"/>
    </row>
    <row r="179" spans="2:9" ht="15.75" customHeight="1">
      <c r="B179" s="175"/>
      <c r="C179" s="175"/>
      <c r="D179" s="175"/>
      <c r="E179" s="175"/>
      <c r="F179" s="175"/>
      <c r="G179" s="409"/>
      <c r="H179" s="409"/>
      <c r="I179" s="409"/>
    </row>
    <row r="180" spans="2:9" ht="15.75" customHeight="1">
      <c r="B180" s="175"/>
      <c r="C180" s="175"/>
      <c r="D180" s="175"/>
      <c r="E180" s="175"/>
      <c r="F180" s="175"/>
      <c r="G180" s="409"/>
      <c r="H180" s="409"/>
      <c r="I180" s="409"/>
    </row>
    <row r="181" spans="2:9" ht="15.75" customHeight="1">
      <c r="B181" s="175"/>
      <c r="C181" s="175"/>
      <c r="D181" s="175"/>
      <c r="E181" s="175"/>
      <c r="F181" s="175"/>
      <c r="G181" s="409"/>
      <c r="H181" s="409"/>
      <c r="I181" s="409"/>
    </row>
    <row r="182" spans="2:9" ht="15.75" customHeight="1">
      <c r="B182" s="175"/>
      <c r="C182" s="175"/>
      <c r="D182" s="175"/>
      <c r="E182" s="175"/>
      <c r="F182" s="175"/>
      <c r="G182" s="409"/>
      <c r="H182" s="409"/>
      <c r="I182" s="409"/>
    </row>
    <row r="183" spans="2:9" ht="15.75" customHeight="1">
      <c r="B183" s="175"/>
      <c r="C183" s="175"/>
      <c r="D183" s="175"/>
      <c r="E183" s="175"/>
      <c r="F183" s="175"/>
      <c r="G183" s="409"/>
      <c r="H183" s="409"/>
      <c r="I183" s="409"/>
    </row>
    <row r="184" spans="2:9" ht="15.75" customHeight="1">
      <c r="B184" s="175"/>
      <c r="C184" s="175"/>
      <c r="D184" s="175"/>
      <c r="E184" s="175"/>
      <c r="F184" s="175"/>
      <c r="G184" s="409"/>
      <c r="H184" s="409"/>
      <c r="I184" s="409"/>
    </row>
    <row r="185" spans="2:9" ht="15.75" customHeight="1">
      <c r="B185" s="175"/>
      <c r="C185" s="175"/>
      <c r="D185" s="175"/>
      <c r="E185" s="175"/>
      <c r="F185" s="175"/>
      <c r="G185" s="409"/>
      <c r="H185" s="409"/>
      <c r="I185" s="409"/>
    </row>
    <row r="186" spans="2:9" ht="15.75" customHeight="1">
      <c r="B186" s="175"/>
      <c r="C186" s="175"/>
      <c r="D186" s="175"/>
      <c r="E186" s="175"/>
      <c r="F186" s="175"/>
      <c r="G186" s="409"/>
      <c r="H186" s="409"/>
      <c r="I186" s="409"/>
    </row>
    <row r="187" spans="2:9" ht="15.75" customHeight="1">
      <c r="B187" s="175"/>
      <c r="C187" s="175"/>
      <c r="D187" s="175"/>
      <c r="E187" s="175"/>
      <c r="F187" s="175"/>
      <c r="G187" s="409"/>
      <c r="H187" s="409"/>
      <c r="I187" s="409"/>
    </row>
    <row r="188" spans="2:9" ht="15.75" customHeight="1">
      <c r="B188" s="175"/>
      <c r="C188" s="175"/>
      <c r="D188" s="175"/>
      <c r="E188" s="175"/>
      <c r="F188" s="175"/>
      <c r="G188" s="409"/>
      <c r="H188" s="409"/>
      <c r="I188" s="409"/>
    </row>
    <row r="189" spans="2:9" ht="15.75" customHeight="1">
      <c r="B189" s="175"/>
      <c r="C189" s="175"/>
      <c r="D189" s="175"/>
      <c r="E189" s="175"/>
      <c r="F189" s="175"/>
      <c r="G189" s="409"/>
      <c r="H189" s="409"/>
      <c r="I189" s="409"/>
    </row>
    <row r="190" spans="2:9" ht="15.75" customHeight="1">
      <c r="B190" s="175"/>
      <c r="C190" s="175"/>
      <c r="D190" s="175"/>
      <c r="E190" s="175"/>
      <c r="F190" s="175"/>
      <c r="G190" s="409"/>
      <c r="H190" s="409"/>
      <c r="I190" s="409"/>
    </row>
    <row r="191" spans="2:9" ht="15.75" customHeight="1">
      <c r="B191" s="175"/>
      <c r="C191" s="175"/>
      <c r="D191" s="175"/>
      <c r="E191" s="175"/>
      <c r="F191" s="175"/>
      <c r="G191" s="409"/>
      <c r="H191" s="409"/>
      <c r="I191" s="409"/>
    </row>
    <row r="192" spans="2:9" ht="15.75" customHeight="1">
      <c r="B192" s="175"/>
      <c r="C192" s="175"/>
      <c r="D192" s="175"/>
      <c r="E192" s="175"/>
      <c r="F192" s="175"/>
      <c r="G192" s="409"/>
      <c r="H192" s="409"/>
      <c r="I192" s="409"/>
    </row>
    <row r="193" spans="2:9" ht="15.75" customHeight="1">
      <c r="B193" s="175"/>
      <c r="C193" s="175"/>
      <c r="D193" s="175"/>
      <c r="E193" s="175"/>
      <c r="F193" s="175"/>
      <c r="G193" s="409"/>
      <c r="H193" s="409"/>
      <c r="I193" s="409"/>
    </row>
    <row r="194" spans="2:9" ht="15.75" customHeight="1">
      <c r="B194" s="175"/>
      <c r="C194" s="175"/>
      <c r="D194" s="175"/>
      <c r="E194" s="175"/>
      <c r="F194" s="175"/>
      <c r="G194" s="409"/>
      <c r="H194" s="409"/>
      <c r="I194" s="409"/>
    </row>
    <row r="195" spans="2:9" ht="15.75" customHeight="1">
      <c r="B195" s="175"/>
      <c r="C195" s="175"/>
      <c r="D195" s="175"/>
      <c r="E195" s="175"/>
      <c r="F195" s="175"/>
      <c r="G195" s="409"/>
      <c r="H195" s="409"/>
      <c r="I195" s="409"/>
    </row>
    <row r="196" spans="2:9" ht="15.75" customHeight="1">
      <c r="B196" s="175"/>
      <c r="C196" s="175"/>
      <c r="D196" s="175"/>
      <c r="E196" s="175"/>
      <c r="F196" s="175"/>
      <c r="G196" s="409"/>
      <c r="H196" s="409"/>
      <c r="I196" s="409"/>
    </row>
    <row r="197" spans="2:9" ht="15.75" customHeight="1">
      <c r="B197" s="175"/>
      <c r="C197" s="175"/>
      <c r="D197" s="175"/>
      <c r="E197" s="175"/>
      <c r="F197" s="175"/>
      <c r="G197" s="409"/>
      <c r="H197" s="409"/>
      <c r="I197" s="409"/>
    </row>
    <row r="198" spans="2:9" ht="15.75" customHeight="1">
      <c r="B198" s="175"/>
      <c r="C198" s="175"/>
      <c r="D198" s="175"/>
      <c r="E198" s="175"/>
      <c r="F198" s="175"/>
      <c r="G198" s="409"/>
      <c r="H198" s="409"/>
      <c r="I198" s="409"/>
    </row>
    <row r="199" spans="2:9" ht="15.75" customHeight="1">
      <c r="B199" s="175"/>
      <c r="C199" s="175"/>
      <c r="D199" s="175"/>
      <c r="E199" s="175"/>
      <c r="F199" s="175"/>
      <c r="G199" s="409"/>
      <c r="H199" s="409"/>
      <c r="I199" s="409"/>
    </row>
    <row r="200" spans="2:9" ht="15.75" customHeight="1">
      <c r="B200" s="175"/>
      <c r="C200" s="175"/>
      <c r="D200" s="175"/>
      <c r="E200" s="175"/>
      <c r="F200" s="175"/>
      <c r="G200" s="409"/>
      <c r="H200" s="409"/>
      <c r="I200" s="409"/>
    </row>
    <row r="201" spans="2:9" ht="15.75" customHeight="1">
      <c r="B201" s="175"/>
      <c r="C201" s="175"/>
      <c r="D201" s="175"/>
      <c r="E201" s="175"/>
      <c r="F201" s="175"/>
      <c r="G201" s="409"/>
      <c r="H201" s="409"/>
      <c r="I201" s="409"/>
    </row>
    <row r="202" spans="2:9" ht="15.75" customHeight="1">
      <c r="B202" s="175"/>
      <c r="C202" s="175"/>
      <c r="D202" s="175"/>
      <c r="E202" s="175"/>
      <c r="F202" s="175"/>
      <c r="G202" s="409"/>
      <c r="H202" s="409"/>
      <c r="I202" s="409"/>
    </row>
    <row r="203" spans="2:9" ht="15.75" customHeight="1">
      <c r="B203" s="175"/>
      <c r="C203" s="175"/>
      <c r="D203" s="175"/>
      <c r="E203" s="175"/>
      <c r="F203" s="175"/>
      <c r="G203" s="409"/>
      <c r="H203" s="409"/>
      <c r="I203" s="409"/>
    </row>
    <row r="204" spans="2:9" ht="15.75" customHeight="1">
      <c r="B204" s="175"/>
      <c r="C204" s="175"/>
      <c r="D204" s="175"/>
      <c r="E204" s="175"/>
      <c r="F204" s="175"/>
      <c r="G204" s="409"/>
      <c r="H204" s="409"/>
      <c r="I204" s="409"/>
    </row>
    <row r="205" spans="2:9" ht="15.75" customHeight="1">
      <c r="B205" s="175"/>
      <c r="C205" s="175"/>
      <c r="D205" s="175"/>
      <c r="E205" s="175"/>
      <c r="F205" s="175"/>
      <c r="G205" s="409"/>
      <c r="H205" s="409"/>
      <c r="I205" s="409"/>
    </row>
    <row r="206" spans="2:9" ht="15.75" customHeight="1">
      <c r="B206" s="175"/>
      <c r="C206" s="175"/>
      <c r="D206" s="175"/>
      <c r="E206" s="175"/>
      <c r="F206" s="175"/>
      <c r="G206" s="409"/>
      <c r="H206" s="409"/>
      <c r="I206" s="409"/>
    </row>
    <row r="207" spans="2:9" ht="15.75" customHeight="1">
      <c r="B207" s="175"/>
      <c r="C207" s="175"/>
      <c r="D207" s="175"/>
      <c r="E207" s="175"/>
      <c r="F207" s="175"/>
      <c r="G207" s="409"/>
      <c r="H207" s="409"/>
      <c r="I207" s="409"/>
    </row>
    <row r="208" spans="2:9" ht="15.75" customHeight="1">
      <c r="B208" s="175"/>
      <c r="C208" s="175"/>
      <c r="D208" s="175"/>
      <c r="E208" s="175"/>
      <c r="F208" s="175"/>
      <c r="G208" s="409"/>
      <c r="H208" s="409"/>
      <c r="I208" s="409"/>
    </row>
    <row r="209" spans="2:9" ht="15.75" customHeight="1">
      <c r="B209" s="175"/>
      <c r="C209" s="175"/>
      <c r="D209" s="175"/>
      <c r="E209" s="175"/>
      <c r="F209" s="175"/>
      <c r="G209" s="409"/>
      <c r="H209" s="409"/>
      <c r="I209" s="409"/>
    </row>
    <row r="210" spans="2:9" ht="15.75" customHeight="1">
      <c r="B210" s="175"/>
      <c r="C210" s="175"/>
      <c r="D210" s="175"/>
      <c r="E210" s="175"/>
      <c r="F210" s="175"/>
      <c r="G210" s="409"/>
      <c r="H210" s="409"/>
      <c r="I210" s="409"/>
    </row>
    <row r="211" spans="2:9" ht="15.75" customHeight="1">
      <c r="B211" s="175"/>
      <c r="C211" s="175"/>
      <c r="D211" s="175"/>
      <c r="E211" s="175"/>
      <c r="F211" s="175"/>
      <c r="G211" s="409"/>
      <c r="H211" s="409"/>
      <c r="I211" s="409"/>
    </row>
    <row r="212" spans="2:9" ht="15.75" customHeight="1">
      <c r="B212" s="175"/>
      <c r="C212" s="175"/>
      <c r="D212" s="175"/>
      <c r="E212" s="175"/>
      <c r="F212" s="175"/>
      <c r="G212" s="409"/>
      <c r="H212" s="409"/>
      <c r="I212" s="409"/>
    </row>
    <row r="213" spans="2:9" ht="15.75" customHeight="1">
      <c r="B213" s="175"/>
      <c r="C213" s="175"/>
      <c r="D213" s="175"/>
      <c r="E213" s="175"/>
      <c r="F213" s="175"/>
      <c r="G213" s="409"/>
      <c r="H213" s="409"/>
      <c r="I213" s="409"/>
    </row>
    <row r="214" spans="2:9" ht="15.75" customHeight="1">
      <c r="B214" s="175"/>
      <c r="C214" s="175"/>
      <c r="D214" s="175"/>
      <c r="E214" s="175"/>
      <c r="F214" s="175"/>
      <c r="G214" s="409"/>
      <c r="H214" s="409"/>
      <c r="I214" s="409"/>
    </row>
    <row r="215" spans="2:9" ht="15.75" customHeight="1">
      <c r="B215" s="175"/>
      <c r="C215" s="175"/>
      <c r="D215" s="175"/>
      <c r="E215" s="175"/>
      <c r="F215" s="175"/>
      <c r="G215" s="409"/>
      <c r="H215" s="409"/>
      <c r="I215" s="409"/>
    </row>
    <row r="216" spans="2:9" ht="15.75" customHeight="1">
      <c r="B216" s="175"/>
      <c r="C216" s="175"/>
      <c r="D216" s="175"/>
      <c r="E216" s="175"/>
      <c r="F216" s="175"/>
      <c r="G216" s="409"/>
      <c r="H216" s="409"/>
      <c r="I216" s="409"/>
    </row>
    <row r="217" spans="2:9" ht="15.75" customHeight="1">
      <c r="B217" s="175"/>
      <c r="C217" s="175"/>
      <c r="D217" s="175"/>
      <c r="E217" s="175"/>
      <c r="F217" s="175"/>
      <c r="G217" s="409"/>
      <c r="H217" s="409"/>
      <c r="I217" s="409"/>
    </row>
    <row r="218" spans="2:9" ht="15.75" customHeight="1">
      <c r="B218" s="175"/>
      <c r="C218" s="175"/>
      <c r="D218" s="175"/>
      <c r="E218" s="175"/>
      <c r="F218" s="175"/>
      <c r="G218" s="409"/>
      <c r="H218" s="409"/>
      <c r="I218" s="409"/>
    </row>
    <row r="219" spans="2:9" ht="15.75" customHeight="1">
      <c r="B219" s="175"/>
      <c r="C219" s="175"/>
      <c r="D219" s="175"/>
      <c r="E219" s="175"/>
      <c r="F219" s="175"/>
      <c r="G219" s="409"/>
      <c r="H219" s="409"/>
      <c r="I219" s="409"/>
    </row>
    <row r="220" spans="2:9" ht="15.75" customHeight="1">
      <c r="B220" s="175"/>
      <c r="C220" s="175"/>
      <c r="D220" s="175"/>
      <c r="E220" s="175"/>
      <c r="F220" s="175"/>
      <c r="G220" s="409"/>
      <c r="H220" s="409"/>
      <c r="I220" s="409"/>
    </row>
    <row r="221" spans="2:9" ht="15.75" customHeight="1">
      <c r="B221" s="175"/>
      <c r="C221" s="175"/>
      <c r="D221" s="175"/>
      <c r="E221" s="175"/>
      <c r="F221" s="175"/>
      <c r="G221" s="409"/>
      <c r="H221" s="409"/>
      <c r="I221" s="409"/>
    </row>
    <row r="222" spans="2:9" ht="15.75" customHeight="1">
      <c r="B222" s="175"/>
      <c r="C222" s="175"/>
      <c r="D222" s="175"/>
      <c r="E222" s="175"/>
      <c r="F222" s="175"/>
      <c r="G222" s="409"/>
      <c r="H222" s="409"/>
      <c r="I222" s="409"/>
    </row>
    <row r="223" spans="2:9" ht="15.75" customHeight="1">
      <c r="B223" s="175"/>
      <c r="C223" s="175"/>
      <c r="D223" s="175"/>
      <c r="E223" s="175"/>
      <c r="F223" s="175"/>
      <c r="G223" s="409"/>
      <c r="H223" s="409"/>
      <c r="I223" s="409"/>
    </row>
    <row r="224" spans="2:9" ht="15.75" customHeight="1">
      <c r="B224" s="175"/>
      <c r="C224" s="175"/>
      <c r="D224" s="175"/>
      <c r="E224" s="175"/>
      <c r="F224" s="175"/>
      <c r="G224" s="409"/>
      <c r="H224" s="409"/>
      <c r="I224" s="409"/>
    </row>
    <row r="225" spans="2:9" ht="15.75" customHeight="1">
      <c r="B225" s="175"/>
      <c r="C225" s="175"/>
      <c r="D225" s="175"/>
      <c r="E225" s="175"/>
      <c r="F225" s="175"/>
      <c r="G225" s="409"/>
      <c r="H225" s="409"/>
      <c r="I225" s="409"/>
    </row>
    <row r="226" spans="2:9" ht="15.75" customHeight="1">
      <c r="B226" s="175"/>
      <c r="C226" s="175"/>
      <c r="D226" s="175"/>
      <c r="E226" s="175"/>
      <c r="F226" s="175"/>
      <c r="G226" s="409"/>
      <c r="H226" s="409"/>
      <c r="I226" s="409"/>
    </row>
    <row r="227" spans="2:9" ht="15.75" customHeight="1">
      <c r="B227" s="175"/>
      <c r="C227" s="175"/>
      <c r="D227" s="175"/>
      <c r="E227" s="175"/>
      <c r="F227" s="175"/>
      <c r="G227" s="409"/>
      <c r="H227" s="409"/>
      <c r="I227" s="409"/>
    </row>
    <row r="228" spans="2:9" ht="15.75" customHeight="1">
      <c r="B228" s="175"/>
      <c r="C228" s="175"/>
      <c r="D228" s="175"/>
      <c r="E228" s="175"/>
      <c r="F228" s="175"/>
      <c r="G228" s="409"/>
      <c r="H228" s="409"/>
      <c r="I228" s="409"/>
    </row>
    <row r="229" spans="2:9" ht="15.75" customHeight="1">
      <c r="B229" s="175"/>
      <c r="C229" s="175"/>
      <c r="D229" s="175"/>
      <c r="E229" s="175"/>
      <c r="F229" s="175"/>
      <c r="G229" s="409"/>
      <c r="H229" s="409"/>
      <c r="I229" s="409"/>
    </row>
    <row r="230" spans="2:9" ht="15.75" customHeight="1">
      <c r="B230" s="175"/>
      <c r="C230" s="175"/>
      <c r="D230" s="175"/>
      <c r="E230" s="175"/>
      <c r="F230" s="175"/>
      <c r="G230" s="409"/>
      <c r="H230" s="409"/>
      <c r="I230" s="409"/>
    </row>
    <row r="231" spans="2:9" ht="15.75" customHeight="1">
      <c r="B231" s="175"/>
      <c r="C231" s="175"/>
      <c r="D231" s="175"/>
      <c r="E231" s="175"/>
      <c r="F231" s="175"/>
      <c r="G231" s="409"/>
      <c r="H231" s="409"/>
      <c r="I231" s="409"/>
    </row>
    <row r="232" spans="2:9" ht="15.75" customHeight="1">
      <c r="B232" s="175"/>
      <c r="C232" s="175"/>
      <c r="D232" s="175"/>
      <c r="E232" s="175"/>
      <c r="F232" s="175"/>
      <c r="G232" s="409"/>
      <c r="H232" s="409"/>
      <c r="I232" s="409"/>
    </row>
    <row r="233" spans="2:9" ht="15.75" customHeight="1">
      <c r="B233" s="175"/>
      <c r="C233" s="175"/>
      <c r="D233" s="175"/>
      <c r="E233" s="175"/>
      <c r="F233" s="175"/>
      <c r="G233" s="409"/>
      <c r="H233" s="409"/>
      <c r="I233" s="409"/>
    </row>
    <row r="234" spans="2:9" ht="15.75" customHeight="1">
      <c r="B234" s="175"/>
      <c r="C234" s="175"/>
      <c r="D234" s="175"/>
      <c r="E234" s="175"/>
      <c r="F234" s="175"/>
      <c r="G234" s="409"/>
      <c r="H234" s="409"/>
      <c r="I234" s="409"/>
    </row>
    <row r="235" spans="2:9" ht="15.75" customHeight="1">
      <c r="B235" s="175"/>
      <c r="C235" s="175"/>
      <c r="D235" s="175"/>
      <c r="E235" s="175"/>
      <c r="F235" s="175"/>
      <c r="G235" s="409"/>
      <c r="H235" s="409"/>
      <c r="I235" s="409"/>
    </row>
    <row r="236" spans="2:9" ht="15.75" customHeight="1">
      <c r="B236" s="175"/>
      <c r="C236" s="175"/>
      <c r="D236" s="175"/>
      <c r="E236" s="175"/>
      <c r="F236" s="175"/>
      <c r="G236" s="409"/>
      <c r="H236" s="409"/>
      <c r="I236" s="409"/>
    </row>
    <row r="237" spans="2:9" ht="15.75" customHeight="1">
      <c r="B237" s="175"/>
      <c r="C237" s="175"/>
      <c r="D237" s="175"/>
      <c r="E237" s="175"/>
      <c r="F237" s="175"/>
      <c r="G237" s="409"/>
      <c r="H237" s="409"/>
      <c r="I237" s="409"/>
    </row>
    <row r="238" spans="2:9" ht="15.75" customHeight="1">
      <c r="B238" s="175"/>
      <c r="C238" s="175"/>
      <c r="D238" s="175"/>
      <c r="E238" s="175"/>
      <c r="F238" s="175"/>
      <c r="G238" s="409"/>
      <c r="H238" s="409"/>
      <c r="I238" s="409"/>
    </row>
    <row r="239" spans="2:9" ht="15.75" customHeight="1">
      <c r="B239" s="175"/>
      <c r="C239" s="175"/>
      <c r="D239" s="175"/>
      <c r="E239" s="175"/>
      <c r="F239" s="175"/>
      <c r="G239" s="409"/>
      <c r="H239" s="409"/>
      <c r="I239" s="409"/>
    </row>
    <row r="240" spans="2:9" ht="15.75" customHeight="1">
      <c r="B240" s="175"/>
      <c r="C240" s="175"/>
      <c r="D240" s="175"/>
      <c r="E240" s="175"/>
      <c r="F240" s="175"/>
      <c r="G240" s="409"/>
      <c r="H240" s="409"/>
      <c r="I240" s="409"/>
    </row>
    <row r="241" spans="2:9" ht="15.75" customHeight="1">
      <c r="B241" s="175"/>
      <c r="C241" s="175"/>
      <c r="D241" s="175"/>
      <c r="E241" s="175"/>
      <c r="F241" s="175"/>
      <c r="G241" s="409"/>
      <c r="H241" s="409"/>
      <c r="I241" s="409"/>
    </row>
    <row r="242" spans="2:9" ht="15.75" customHeight="1"/>
    <row r="243" spans="2:9" ht="15.75" customHeight="1"/>
    <row r="244" spans="2:9" ht="15.75" customHeight="1"/>
    <row r="245" spans="2:9" ht="15.75" customHeight="1"/>
    <row r="246" spans="2:9" ht="15.75" customHeight="1"/>
    <row r="247" spans="2:9" ht="15.75" customHeight="1"/>
    <row r="248" spans="2:9" ht="15.75" customHeight="1"/>
    <row r="249" spans="2:9" ht="15.75" customHeight="1"/>
    <row r="250" spans="2:9" ht="15.75" customHeight="1"/>
    <row r="251" spans="2:9" ht="15.75" customHeight="1"/>
    <row r="252" spans="2:9" ht="15.75" customHeight="1"/>
    <row r="253" spans="2:9" ht="15.75" customHeight="1"/>
    <row r="254" spans="2:9" ht="15.75" customHeight="1"/>
    <row r="255" spans="2:9" ht="15.75" customHeight="1"/>
    <row r="256" spans="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H6:I6"/>
    <mergeCell ref="H7:I7"/>
    <mergeCell ref="J7:J8"/>
    <mergeCell ref="K7:K8"/>
    <mergeCell ref="E6:F6"/>
    <mergeCell ref="G7:G8"/>
    <mergeCell ref="A7:A8"/>
    <mergeCell ref="B7:B8"/>
    <mergeCell ref="C7:C8"/>
    <mergeCell ref="D7:D8"/>
    <mergeCell ref="E7:F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7"/>
  <sheetViews>
    <sheetView showGridLines="0" workbookViewId="0">
      <selection activeCell="A43" sqref="A43"/>
    </sheetView>
  </sheetViews>
  <sheetFormatPr baseColWidth="10" defaultColWidth="12.625" defaultRowHeight="15" customHeight="1"/>
  <cols>
    <col min="1" max="1" width="44.125" bestFit="1" customWidth="1"/>
    <col min="2" max="2" width="25.375" bestFit="1" customWidth="1"/>
    <col min="3" max="3" width="12.375" bestFit="1" customWidth="1"/>
    <col min="4" max="6" width="12.625" customWidth="1"/>
    <col min="10" max="10" width="60.125" bestFit="1" customWidth="1"/>
    <col min="11" max="11" width="29.75" style="428" bestFit="1" customWidth="1"/>
  </cols>
  <sheetData>
    <row r="1" spans="1:11">
      <c r="A1" s="46"/>
      <c r="B1" s="46"/>
      <c r="C1" s="46"/>
      <c r="D1" s="46"/>
      <c r="E1" s="46"/>
      <c r="F1" s="46"/>
      <c r="G1" s="46"/>
      <c r="H1" s="46"/>
      <c r="I1" s="46"/>
      <c r="J1" s="46"/>
      <c r="K1" s="420"/>
    </row>
    <row r="2" spans="1:11">
      <c r="A2" s="55" t="s">
        <v>100</v>
      </c>
      <c r="B2" s="48"/>
      <c r="C2" s="48"/>
      <c r="D2" s="48"/>
      <c r="E2" s="48"/>
      <c r="F2" s="48"/>
      <c r="G2" s="48"/>
      <c r="H2" s="48"/>
      <c r="I2" s="48"/>
      <c r="J2" s="48"/>
      <c r="K2" s="49" t="s">
        <v>101</v>
      </c>
    </row>
    <row r="3" spans="1:11">
      <c r="A3" s="57" t="s">
        <v>173</v>
      </c>
      <c r="B3" s="48"/>
      <c r="C3" s="48"/>
      <c r="D3" s="48"/>
      <c r="E3" s="48"/>
      <c r="F3" s="48"/>
      <c r="G3" s="48"/>
      <c r="H3" s="48"/>
      <c r="I3" s="48"/>
      <c r="J3" s="48"/>
      <c r="K3" s="421"/>
    </row>
    <row r="4" spans="1:11">
      <c r="A4" s="400" t="s">
        <v>2474</v>
      </c>
      <c r="B4" s="48"/>
      <c r="C4" s="48"/>
      <c r="D4" s="48"/>
      <c r="E4" s="48"/>
      <c r="F4" s="48"/>
      <c r="G4" s="48"/>
      <c r="H4" s="48"/>
      <c r="I4" s="48"/>
      <c r="J4" s="48"/>
      <c r="K4" s="421"/>
    </row>
    <row r="5" spans="1:11">
      <c r="A5" s="128"/>
      <c r="B5" s="48"/>
      <c r="C5" s="48"/>
      <c r="D5" s="48"/>
      <c r="E5" s="48"/>
      <c r="F5" s="48"/>
      <c r="G5" s="48"/>
      <c r="H5" s="48"/>
      <c r="I5" s="48"/>
      <c r="J5" s="48"/>
      <c r="K5" s="421"/>
    </row>
    <row r="6" spans="1:11">
      <c r="A6" s="42" t="s">
        <v>102</v>
      </c>
      <c r="B6" s="43" t="s">
        <v>103</v>
      </c>
      <c r="C6" s="43" t="s">
        <v>104</v>
      </c>
      <c r="D6" s="43"/>
      <c r="E6" s="936" t="s">
        <v>105</v>
      </c>
      <c r="F6" s="936"/>
      <c r="G6" s="43" t="s">
        <v>106</v>
      </c>
      <c r="H6" s="934" t="s">
        <v>107</v>
      </c>
      <c r="I6" s="897"/>
      <c r="J6" s="43" t="s">
        <v>108</v>
      </c>
      <c r="K6" s="369" t="s">
        <v>109</v>
      </c>
    </row>
    <row r="7" spans="1:11" ht="14.25">
      <c r="A7" s="935" t="s">
        <v>110</v>
      </c>
      <c r="B7" s="930" t="s">
        <v>111</v>
      </c>
      <c r="C7" s="930" t="s">
        <v>112</v>
      </c>
      <c r="D7" s="930" t="s">
        <v>113</v>
      </c>
      <c r="E7" s="930" t="s">
        <v>114</v>
      </c>
      <c r="F7" s="931"/>
      <c r="G7" s="930" t="s">
        <v>115</v>
      </c>
      <c r="H7" s="930" t="s">
        <v>116</v>
      </c>
      <c r="I7" s="931"/>
      <c r="J7" s="930" t="s">
        <v>117</v>
      </c>
      <c r="K7" s="932" t="s">
        <v>353</v>
      </c>
    </row>
    <row r="8" spans="1:11">
      <c r="A8" s="931"/>
      <c r="B8" s="931"/>
      <c r="C8" s="931"/>
      <c r="D8" s="931"/>
      <c r="E8" s="415" t="s">
        <v>119</v>
      </c>
      <c r="F8" s="415" t="s">
        <v>120</v>
      </c>
      <c r="G8" s="931"/>
      <c r="H8" s="415" t="s">
        <v>119</v>
      </c>
      <c r="I8" s="415" t="s">
        <v>120</v>
      </c>
      <c r="J8" s="931"/>
      <c r="K8" s="933"/>
    </row>
    <row r="9" spans="1:11">
      <c r="A9" s="347" t="s">
        <v>121</v>
      </c>
      <c r="B9" s="348"/>
      <c r="C9" s="348"/>
      <c r="D9" s="348"/>
      <c r="E9" s="348"/>
      <c r="F9" s="348"/>
      <c r="G9" s="348"/>
      <c r="H9" s="348"/>
      <c r="I9" s="348"/>
      <c r="J9" s="348"/>
      <c r="K9" s="422">
        <f>SUM(K10)</f>
        <v>0</v>
      </c>
    </row>
    <row r="10" spans="1:11">
      <c r="A10" s="349"/>
      <c r="B10" s="349"/>
      <c r="C10" s="349"/>
      <c r="D10" s="350"/>
      <c r="E10" s="350"/>
      <c r="F10" s="350"/>
      <c r="G10" s="349"/>
      <c r="H10" s="349"/>
      <c r="I10" s="349"/>
      <c r="J10" s="349"/>
      <c r="K10" s="423"/>
    </row>
    <row r="11" spans="1:11">
      <c r="A11" s="347" t="s">
        <v>122</v>
      </c>
      <c r="B11" s="348"/>
      <c r="C11" s="348"/>
      <c r="D11" s="352"/>
      <c r="E11" s="352"/>
      <c r="F11" s="352"/>
      <c r="G11" s="348"/>
      <c r="H11" s="348"/>
      <c r="I11" s="348"/>
      <c r="J11" s="348"/>
      <c r="K11" s="424">
        <f>SUM(K12:K15)</f>
        <v>25485250</v>
      </c>
    </row>
    <row r="12" spans="1:11">
      <c r="A12" s="349" t="s">
        <v>354</v>
      </c>
      <c r="B12" s="410" t="s">
        <v>355</v>
      </c>
      <c r="C12" s="410" t="s">
        <v>125</v>
      </c>
      <c r="D12" s="411" t="s">
        <v>356</v>
      </c>
      <c r="E12" s="411" t="s">
        <v>357</v>
      </c>
      <c r="F12" s="411" t="s">
        <v>358</v>
      </c>
      <c r="G12" s="410"/>
      <c r="H12" s="410"/>
      <c r="I12" s="410"/>
      <c r="J12" s="410" t="s">
        <v>359</v>
      </c>
      <c r="K12" s="425">
        <v>17458000</v>
      </c>
    </row>
    <row r="13" spans="1:11">
      <c r="A13" s="349" t="s">
        <v>360</v>
      </c>
      <c r="B13" s="410" t="s">
        <v>361</v>
      </c>
      <c r="C13" s="410" t="s">
        <v>362</v>
      </c>
      <c r="D13" s="411" t="s">
        <v>363</v>
      </c>
      <c r="E13" s="411" t="s">
        <v>364</v>
      </c>
      <c r="F13" s="411" t="s">
        <v>365</v>
      </c>
      <c r="G13" s="410"/>
      <c r="H13" s="410"/>
      <c r="I13" s="410"/>
      <c r="J13" s="410" t="s">
        <v>366</v>
      </c>
      <c r="K13" s="425">
        <v>7957600</v>
      </c>
    </row>
    <row r="14" spans="1:11">
      <c r="A14" s="349" t="s">
        <v>367</v>
      </c>
      <c r="B14" s="410" t="s">
        <v>356</v>
      </c>
      <c r="C14" s="410" t="s">
        <v>368</v>
      </c>
      <c r="D14" s="411" t="s">
        <v>356</v>
      </c>
      <c r="E14" s="411"/>
      <c r="F14" s="411"/>
      <c r="G14" s="410"/>
      <c r="H14" s="410"/>
      <c r="I14" s="410"/>
      <c r="J14" s="410" t="s">
        <v>369</v>
      </c>
      <c r="K14" s="425">
        <v>56000</v>
      </c>
    </row>
    <row r="15" spans="1:11">
      <c r="A15" s="349" t="s">
        <v>370</v>
      </c>
      <c r="B15" s="410" t="s">
        <v>356</v>
      </c>
      <c r="C15" s="410" t="s">
        <v>368</v>
      </c>
      <c r="D15" s="411" t="s">
        <v>356</v>
      </c>
      <c r="E15" s="411"/>
      <c r="F15" s="411"/>
      <c r="G15" s="410"/>
      <c r="H15" s="412">
        <v>420</v>
      </c>
      <c r="I15" s="412">
        <v>3885</v>
      </c>
      <c r="J15" s="410" t="s">
        <v>371</v>
      </c>
      <c r="K15" s="425">
        <v>13650</v>
      </c>
    </row>
    <row r="16" spans="1:11">
      <c r="A16" s="347" t="s">
        <v>129</v>
      </c>
      <c r="B16" s="348"/>
      <c r="C16" s="348"/>
      <c r="D16" s="352"/>
      <c r="E16" s="352"/>
      <c r="F16" s="352"/>
      <c r="G16" s="348"/>
      <c r="H16" s="348"/>
      <c r="I16" s="348"/>
      <c r="J16" s="348"/>
      <c r="K16" s="424">
        <f>SUM(K17:K18)</f>
        <v>9524550</v>
      </c>
    </row>
    <row r="17" spans="1:11">
      <c r="A17" s="349" t="s">
        <v>372</v>
      </c>
      <c r="B17" s="410" t="s">
        <v>373</v>
      </c>
      <c r="C17" s="410" t="s">
        <v>125</v>
      </c>
      <c r="D17" s="411" t="s">
        <v>356</v>
      </c>
      <c r="E17" s="411"/>
      <c r="F17" s="411"/>
      <c r="G17" s="410"/>
      <c r="H17" s="410"/>
      <c r="I17" s="410"/>
      <c r="J17" s="410" t="s">
        <v>374</v>
      </c>
      <c r="K17" s="425">
        <v>8742000</v>
      </c>
    </row>
    <row r="18" spans="1:11" ht="15.75" customHeight="1">
      <c r="A18" s="349" t="s">
        <v>375</v>
      </c>
      <c r="B18" s="410" t="s">
        <v>376</v>
      </c>
      <c r="C18" s="410" t="s">
        <v>125</v>
      </c>
      <c r="D18" s="411" t="s">
        <v>356</v>
      </c>
      <c r="E18" s="411"/>
      <c r="F18" s="411"/>
      <c r="G18" s="410"/>
      <c r="H18" s="410"/>
      <c r="I18" s="410"/>
      <c r="J18" s="410" t="s">
        <v>374</v>
      </c>
      <c r="K18" s="425">
        <v>782550</v>
      </c>
    </row>
    <row r="19" spans="1:11" ht="15.75" customHeight="1">
      <c r="A19" s="347" t="s">
        <v>130</v>
      </c>
      <c r="B19" s="348"/>
      <c r="C19" s="348"/>
      <c r="D19" s="352"/>
      <c r="E19" s="352"/>
      <c r="F19" s="352"/>
      <c r="G19" s="348"/>
      <c r="H19" s="348"/>
      <c r="I19" s="348"/>
      <c r="J19" s="348"/>
      <c r="K19" s="424">
        <f>SUM(K20:K29)</f>
        <v>9843260</v>
      </c>
    </row>
    <row r="20" spans="1:11" ht="15.75" customHeight="1">
      <c r="A20" s="349" t="s">
        <v>377</v>
      </c>
      <c r="B20" s="410" t="s">
        <v>356</v>
      </c>
      <c r="C20" s="410" t="s">
        <v>362</v>
      </c>
      <c r="D20" s="411" t="s">
        <v>356</v>
      </c>
      <c r="E20" s="411"/>
      <c r="F20" s="411"/>
      <c r="G20" s="412">
        <v>231</v>
      </c>
      <c r="H20" s="410"/>
      <c r="I20" s="410"/>
      <c r="J20" s="410" t="s">
        <v>378</v>
      </c>
      <c r="K20" s="425">
        <v>2820000</v>
      </c>
    </row>
    <row r="21" spans="1:11" ht="15.75" customHeight="1">
      <c r="A21" s="349" t="s">
        <v>211</v>
      </c>
      <c r="B21" s="410" t="s">
        <v>356</v>
      </c>
      <c r="C21" s="410" t="s">
        <v>379</v>
      </c>
      <c r="D21" s="411" t="s">
        <v>356</v>
      </c>
      <c r="E21" s="411"/>
      <c r="F21" s="411"/>
      <c r="G21" s="410"/>
      <c r="H21" s="412">
        <v>30</v>
      </c>
      <c r="I21" s="412">
        <v>1302</v>
      </c>
      <c r="J21" s="410" t="s">
        <v>380</v>
      </c>
      <c r="K21" s="425">
        <v>2310000</v>
      </c>
    </row>
    <row r="22" spans="1:11" ht="15.75" customHeight="1">
      <c r="A22" s="349" t="s">
        <v>381</v>
      </c>
      <c r="B22" s="410" t="s">
        <v>382</v>
      </c>
      <c r="C22" s="410" t="s">
        <v>156</v>
      </c>
      <c r="D22" s="411" t="s">
        <v>356</v>
      </c>
      <c r="E22" s="411"/>
      <c r="F22" s="411"/>
      <c r="G22" s="410"/>
      <c r="H22" s="412">
        <v>200</v>
      </c>
      <c r="I22" s="412">
        <v>5350</v>
      </c>
      <c r="J22" s="410" t="s">
        <v>383</v>
      </c>
      <c r="K22" s="425">
        <v>506800</v>
      </c>
    </row>
    <row r="23" spans="1:11" ht="15.75" customHeight="1">
      <c r="A23" s="349" t="s">
        <v>384</v>
      </c>
      <c r="B23" s="410" t="s">
        <v>361</v>
      </c>
      <c r="C23" s="410" t="s">
        <v>385</v>
      </c>
      <c r="D23" s="411" t="s">
        <v>386</v>
      </c>
      <c r="E23" s="411"/>
      <c r="F23" s="411"/>
      <c r="G23" s="410"/>
      <c r="H23" s="410"/>
      <c r="I23" s="410"/>
      <c r="J23" s="410" t="s">
        <v>387</v>
      </c>
      <c r="K23" s="425">
        <v>73500</v>
      </c>
    </row>
    <row r="24" spans="1:11" ht="15.75" customHeight="1">
      <c r="A24" s="349" t="s">
        <v>229</v>
      </c>
      <c r="B24" s="410" t="s">
        <v>356</v>
      </c>
      <c r="C24" s="410" t="s">
        <v>368</v>
      </c>
      <c r="D24" s="411" t="s">
        <v>356</v>
      </c>
      <c r="E24" s="411"/>
      <c r="F24" s="411"/>
      <c r="G24" s="410"/>
      <c r="H24" s="412">
        <v>783</v>
      </c>
      <c r="I24" s="412">
        <v>5824</v>
      </c>
      <c r="J24" s="410" t="s">
        <v>388</v>
      </c>
      <c r="K24" s="425">
        <v>46200</v>
      </c>
    </row>
    <row r="25" spans="1:11" ht="15.75" customHeight="1">
      <c r="A25" s="349" t="s">
        <v>226</v>
      </c>
      <c r="B25" s="410" t="s">
        <v>356</v>
      </c>
      <c r="C25" s="410" t="s">
        <v>389</v>
      </c>
      <c r="D25" s="411" t="s">
        <v>356</v>
      </c>
      <c r="E25" s="411"/>
      <c r="F25" s="411"/>
      <c r="G25" s="410"/>
      <c r="H25" s="410"/>
      <c r="I25" s="410"/>
      <c r="J25" s="410" t="s">
        <v>390</v>
      </c>
      <c r="K25" s="425">
        <v>56980</v>
      </c>
    </row>
    <row r="26" spans="1:11" ht="15.75" customHeight="1">
      <c r="A26" s="349" t="s">
        <v>391</v>
      </c>
      <c r="B26" s="410" t="s">
        <v>356</v>
      </c>
      <c r="C26" s="410" t="s">
        <v>125</v>
      </c>
      <c r="D26" s="411" t="s">
        <v>356</v>
      </c>
      <c r="E26" s="411"/>
      <c r="F26" s="411"/>
      <c r="G26" s="412">
        <v>60</v>
      </c>
      <c r="H26" s="410"/>
      <c r="I26" s="410"/>
      <c r="J26" s="410" t="s">
        <v>392</v>
      </c>
      <c r="K26" s="425">
        <v>11200</v>
      </c>
    </row>
    <row r="27" spans="1:11" ht="15.75" customHeight="1">
      <c r="A27" s="349" t="s">
        <v>393</v>
      </c>
      <c r="B27" s="410" t="s">
        <v>356</v>
      </c>
      <c r="C27" s="410" t="s">
        <v>368</v>
      </c>
      <c r="D27" s="411" t="s">
        <v>356</v>
      </c>
      <c r="E27" s="411"/>
      <c r="F27" s="411"/>
      <c r="G27" s="410"/>
      <c r="H27" s="412">
        <v>42</v>
      </c>
      <c r="I27" s="412">
        <v>3570</v>
      </c>
      <c r="J27" s="410" t="s">
        <v>394</v>
      </c>
      <c r="K27" s="425">
        <v>3380</v>
      </c>
    </row>
    <row r="28" spans="1:11" ht="15.75" customHeight="1">
      <c r="A28" s="349" t="s">
        <v>395</v>
      </c>
      <c r="B28" s="410" t="s">
        <v>396</v>
      </c>
      <c r="C28" s="410" t="s">
        <v>125</v>
      </c>
      <c r="D28" s="411" t="s">
        <v>356</v>
      </c>
      <c r="E28" s="411"/>
      <c r="F28" s="411"/>
      <c r="G28" s="412">
        <v>560</v>
      </c>
      <c r="H28" s="410"/>
      <c r="I28" s="410"/>
      <c r="J28" s="410" t="s">
        <v>397</v>
      </c>
      <c r="K28" s="425">
        <v>655200</v>
      </c>
    </row>
    <row r="29" spans="1:11" ht="15.75" customHeight="1">
      <c r="A29" s="349" t="s">
        <v>398</v>
      </c>
      <c r="B29" s="410" t="s">
        <v>399</v>
      </c>
      <c r="C29" s="410" t="s">
        <v>125</v>
      </c>
      <c r="D29" s="411" t="s">
        <v>356</v>
      </c>
      <c r="E29" s="411"/>
      <c r="F29" s="411"/>
      <c r="G29" s="412">
        <v>28000</v>
      </c>
      <c r="H29" s="410"/>
      <c r="I29" s="410"/>
      <c r="J29" s="410" t="s">
        <v>400</v>
      </c>
      <c r="K29" s="425">
        <v>3360000</v>
      </c>
    </row>
    <row r="30" spans="1:11" ht="15.75" customHeight="1">
      <c r="A30" s="347" t="s">
        <v>133</v>
      </c>
      <c r="B30" s="348"/>
      <c r="C30" s="348"/>
      <c r="D30" s="352"/>
      <c r="E30" s="352"/>
      <c r="F30" s="352"/>
      <c r="G30" s="348"/>
      <c r="H30" s="348"/>
      <c r="I30" s="348"/>
      <c r="J30" s="348"/>
      <c r="K30" s="422">
        <f>SUM(K31)</f>
        <v>0</v>
      </c>
    </row>
    <row r="31" spans="1:11" ht="15.75" customHeight="1">
      <c r="A31" s="349"/>
      <c r="B31" s="349"/>
      <c r="C31" s="349"/>
      <c r="D31" s="350"/>
      <c r="E31" s="350"/>
      <c r="F31" s="350"/>
      <c r="G31" s="349"/>
      <c r="H31" s="349"/>
      <c r="I31" s="349"/>
      <c r="J31" s="349"/>
      <c r="K31" s="423"/>
    </row>
    <row r="32" spans="1:11" ht="15.75" customHeight="1">
      <c r="A32" s="347" t="s">
        <v>134</v>
      </c>
      <c r="B32" s="348"/>
      <c r="C32" s="348"/>
      <c r="D32" s="352"/>
      <c r="E32" s="352"/>
      <c r="F32" s="352"/>
      <c r="G32" s="348"/>
      <c r="H32" s="348"/>
      <c r="I32" s="348"/>
      <c r="J32" s="348"/>
      <c r="K32" s="424">
        <f>SUM(K33:K34)</f>
        <v>775600</v>
      </c>
    </row>
    <row r="33" spans="1:11" ht="15.75" customHeight="1">
      <c r="A33" s="349" t="s">
        <v>401</v>
      </c>
      <c r="B33" s="410" t="s">
        <v>356</v>
      </c>
      <c r="C33" s="410" t="s">
        <v>379</v>
      </c>
      <c r="D33" s="411" t="s">
        <v>356</v>
      </c>
      <c r="E33" s="411"/>
      <c r="F33" s="411"/>
      <c r="G33" s="410" t="s">
        <v>402</v>
      </c>
      <c r="H33" s="410"/>
      <c r="I33" s="410"/>
      <c r="J33" s="410" t="s">
        <v>403</v>
      </c>
      <c r="K33" s="425">
        <v>730800</v>
      </c>
    </row>
    <row r="34" spans="1:11" ht="15.75" customHeight="1">
      <c r="A34" s="349" t="s">
        <v>404</v>
      </c>
      <c r="B34" s="410" t="s">
        <v>356</v>
      </c>
      <c r="C34" s="410" t="s">
        <v>405</v>
      </c>
      <c r="D34" s="411" t="s">
        <v>356</v>
      </c>
      <c r="E34" s="411"/>
      <c r="F34" s="411"/>
      <c r="G34" s="410"/>
      <c r="H34" s="410" t="s">
        <v>406</v>
      </c>
      <c r="I34" s="410" t="s">
        <v>407</v>
      </c>
      <c r="J34" s="410" t="s">
        <v>408</v>
      </c>
      <c r="K34" s="425">
        <v>44800</v>
      </c>
    </row>
    <row r="35" spans="1:11" ht="15.75" customHeight="1">
      <c r="A35" s="347" t="s">
        <v>135</v>
      </c>
      <c r="B35" s="348"/>
      <c r="C35" s="348"/>
      <c r="D35" s="352"/>
      <c r="E35" s="352"/>
      <c r="F35" s="352"/>
      <c r="G35" s="348"/>
      <c r="H35" s="348"/>
      <c r="I35" s="348"/>
      <c r="J35" s="348"/>
      <c r="K35" s="422">
        <f>SUM(K36)</f>
        <v>0</v>
      </c>
    </row>
    <row r="36" spans="1:11" ht="15.75" customHeight="1">
      <c r="A36" s="349"/>
      <c r="B36" s="349"/>
      <c r="C36" s="349"/>
      <c r="D36" s="350"/>
      <c r="E36" s="350"/>
      <c r="F36" s="350"/>
      <c r="G36" s="349"/>
      <c r="H36" s="349"/>
      <c r="I36" s="349"/>
      <c r="J36" s="349"/>
      <c r="K36" s="423"/>
    </row>
    <row r="37" spans="1:11" ht="15.75" customHeight="1">
      <c r="A37" s="347" t="s">
        <v>136</v>
      </c>
      <c r="B37" s="348"/>
      <c r="C37" s="348"/>
      <c r="D37" s="352"/>
      <c r="E37" s="352"/>
      <c r="F37" s="352"/>
      <c r="G37" s="348"/>
      <c r="H37" s="348"/>
      <c r="I37" s="348"/>
      <c r="J37" s="348"/>
      <c r="K37" s="424">
        <f>SUM(K38:K42)</f>
        <v>18712240</v>
      </c>
    </row>
    <row r="38" spans="1:11" ht="15.75" customHeight="1">
      <c r="A38" s="353" t="s">
        <v>409</v>
      </c>
      <c r="B38" s="413" t="s">
        <v>356</v>
      </c>
      <c r="C38" s="413" t="s">
        <v>125</v>
      </c>
      <c r="D38" s="414" t="s">
        <v>356</v>
      </c>
      <c r="E38" s="414"/>
      <c r="F38" s="414"/>
      <c r="G38" s="413"/>
      <c r="H38" s="413"/>
      <c r="I38" s="413"/>
      <c r="J38" s="413" t="s">
        <v>410</v>
      </c>
      <c r="K38" s="426">
        <v>14523000</v>
      </c>
    </row>
    <row r="39" spans="1:11" ht="15.75" customHeight="1">
      <c r="A39" s="353" t="s">
        <v>411</v>
      </c>
      <c r="B39" s="413" t="s">
        <v>356</v>
      </c>
      <c r="C39" s="413" t="s">
        <v>379</v>
      </c>
      <c r="D39" s="414" t="s">
        <v>356</v>
      </c>
      <c r="E39" s="414"/>
      <c r="F39" s="414"/>
      <c r="G39" s="414">
        <v>0.1</v>
      </c>
      <c r="H39" s="413"/>
      <c r="I39" s="413"/>
      <c r="J39" s="413" t="s">
        <v>412</v>
      </c>
      <c r="K39" s="426">
        <v>2541560</v>
      </c>
    </row>
    <row r="40" spans="1:11" ht="15.75" customHeight="1">
      <c r="A40" s="353" t="s">
        <v>413</v>
      </c>
      <c r="B40" s="413" t="s">
        <v>356</v>
      </c>
      <c r="C40" s="413" t="s">
        <v>125</v>
      </c>
      <c r="D40" s="414" t="s">
        <v>356</v>
      </c>
      <c r="E40" s="414"/>
      <c r="F40" s="414"/>
      <c r="G40" s="413"/>
      <c r="H40" s="413"/>
      <c r="I40" s="413"/>
      <c r="J40" s="413" t="s">
        <v>414</v>
      </c>
      <c r="K40" s="426">
        <v>800880</v>
      </c>
    </row>
    <row r="41" spans="1:11" ht="15.75" customHeight="1">
      <c r="A41" s="353" t="s">
        <v>415</v>
      </c>
      <c r="B41" s="413" t="s">
        <v>356</v>
      </c>
      <c r="C41" s="413" t="s">
        <v>416</v>
      </c>
      <c r="D41" s="414" t="s">
        <v>356</v>
      </c>
      <c r="E41" s="414"/>
      <c r="F41" s="414"/>
      <c r="G41" s="413"/>
      <c r="H41" s="413"/>
      <c r="I41" s="413"/>
      <c r="J41" s="413" t="s">
        <v>417</v>
      </c>
      <c r="K41" s="426">
        <v>500000</v>
      </c>
    </row>
    <row r="42" spans="1:11" ht="15.75" customHeight="1">
      <c r="A42" s="349" t="s">
        <v>418</v>
      </c>
      <c r="B42" s="410" t="s">
        <v>419</v>
      </c>
      <c r="C42" s="410" t="s">
        <v>125</v>
      </c>
      <c r="D42" s="411" t="s">
        <v>356</v>
      </c>
      <c r="E42" s="411"/>
      <c r="F42" s="411"/>
      <c r="G42" s="410"/>
      <c r="H42" s="410"/>
      <c r="I42" s="410"/>
      <c r="J42" s="410" t="s">
        <v>420</v>
      </c>
      <c r="K42" s="425">
        <v>346800</v>
      </c>
    </row>
    <row r="43" spans="1:11" ht="15.75" customHeight="1">
      <c r="A43" s="443" t="s">
        <v>137</v>
      </c>
      <c r="B43" s="417"/>
      <c r="C43" s="417"/>
      <c r="D43" s="418"/>
      <c r="E43" s="418"/>
      <c r="F43" s="418"/>
      <c r="G43" s="417"/>
      <c r="H43" s="417"/>
      <c r="I43" s="417"/>
      <c r="J43" s="417"/>
      <c r="K43" s="427">
        <f>+K9+K11+K16+K19+K30+K32+K35+K37</f>
        <v>64340900</v>
      </c>
    </row>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8"/>
  <sheetViews>
    <sheetView showGridLines="0" workbookViewId="0">
      <selection activeCell="D15" sqref="D15"/>
    </sheetView>
  </sheetViews>
  <sheetFormatPr baseColWidth="10" defaultColWidth="12.625" defaultRowHeight="15" customHeight="1"/>
  <cols>
    <col min="1" max="1" width="49.75" bestFit="1" customWidth="1"/>
    <col min="2" max="2" width="13.875" style="376" bestFit="1" customWidth="1"/>
    <col min="3" max="3" width="11.875" style="376" bestFit="1" customWidth="1"/>
    <col min="4" max="6" width="12.625" style="376" customWidth="1"/>
    <col min="7" max="9" width="12.75" style="442" bestFit="1" customWidth="1"/>
    <col min="10" max="10" width="20.25" style="376" bestFit="1" customWidth="1"/>
    <col min="11" max="11" width="14.375" bestFit="1" customWidth="1"/>
  </cols>
  <sheetData>
    <row r="1" spans="1:11" ht="15.75">
      <c r="A1" s="45"/>
      <c r="B1" s="367"/>
      <c r="C1" s="154"/>
      <c r="D1" s="154"/>
      <c r="E1" s="154"/>
      <c r="F1" s="154"/>
      <c r="G1" s="435"/>
      <c r="H1" s="435"/>
      <c r="I1" s="435"/>
      <c r="J1" s="154"/>
      <c r="K1" s="46"/>
    </row>
    <row r="2" spans="1:11">
      <c r="A2" s="55" t="s">
        <v>100</v>
      </c>
      <c r="B2" s="368"/>
      <c r="C2" s="368"/>
      <c r="D2" s="368"/>
      <c r="E2" s="368"/>
      <c r="F2" s="368"/>
      <c r="G2" s="436"/>
      <c r="H2" s="436"/>
      <c r="I2" s="436"/>
      <c r="J2" s="368"/>
      <c r="K2" s="49" t="s">
        <v>101</v>
      </c>
    </row>
    <row r="3" spans="1:11">
      <c r="A3" s="57" t="s">
        <v>173</v>
      </c>
      <c r="B3" s="368"/>
      <c r="C3" s="368"/>
      <c r="D3" s="368"/>
      <c r="E3" s="368"/>
      <c r="F3" s="368"/>
      <c r="G3" s="436"/>
      <c r="H3" s="436"/>
      <c r="I3" s="436"/>
      <c r="J3" s="368"/>
      <c r="K3" s="48"/>
    </row>
    <row r="4" spans="1:11">
      <c r="A4" s="400" t="s">
        <v>2474</v>
      </c>
      <c r="B4" s="368"/>
      <c r="C4" s="368"/>
      <c r="D4" s="368"/>
      <c r="E4" s="368"/>
      <c r="F4" s="368"/>
      <c r="G4" s="436"/>
      <c r="H4" s="436"/>
      <c r="I4" s="436"/>
      <c r="J4" s="368"/>
      <c r="K4" s="48"/>
    </row>
    <row r="5" spans="1:11">
      <c r="A5" s="51"/>
      <c r="B5" s="368"/>
      <c r="C5" s="368"/>
      <c r="D5" s="368"/>
      <c r="E5" s="368"/>
      <c r="F5" s="368"/>
      <c r="G5" s="436"/>
      <c r="H5" s="436"/>
      <c r="I5" s="436"/>
      <c r="J5" s="368"/>
      <c r="K5" s="48"/>
    </row>
    <row r="6" spans="1:11">
      <c r="A6" s="42" t="s">
        <v>102</v>
      </c>
      <c r="B6" s="369" t="s">
        <v>103</v>
      </c>
      <c r="C6" s="369" t="s">
        <v>104</v>
      </c>
      <c r="D6" s="369"/>
      <c r="E6" s="913" t="s">
        <v>105</v>
      </c>
      <c r="F6" s="913"/>
      <c r="G6" s="437" t="s">
        <v>106</v>
      </c>
      <c r="H6" s="943" t="s">
        <v>107</v>
      </c>
      <c r="I6" s="944"/>
      <c r="J6" s="369" t="s">
        <v>108</v>
      </c>
      <c r="K6" s="43" t="s">
        <v>109</v>
      </c>
    </row>
    <row r="7" spans="1:11">
      <c r="A7" s="941" t="s">
        <v>110</v>
      </c>
      <c r="B7" s="939" t="s">
        <v>111</v>
      </c>
      <c r="C7" s="939" t="s">
        <v>112</v>
      </c>
      <c r="D7" s="939" t="s">
        <v>113</v>
      </c>
      <c r="E7" s="939" t="s">
        <v>114</v>
      </c>
      <c r="F7" s="940"/>
      <c r="G7" s="937" t="s">
        <v>115</v>
      </c>
      <c r="H7" s="937" t="s">
        <v>116</v>
      </c>
      <c r="I7" s="938"/>
      <c r="J7" s="939" t="s">
        <v>117</v>
      </c>
      <c r="K7" s="941" t="s">
        <v>118</v>
      </c>
    </row>
    <row r="8" spans="1:11">
      <c r="A8" s="942"/>
      <c r="B8" s="940"/>
      <c r="C8" s="940"/>
      <c r="D8" s="940"/>
      <c r="E8" s="381" t="s">
        <v>119</v>
      </c>
      <c r="F8" s="381" t="s">
        <v>120</v>
      </c>
      <c r="G8" s="938"/>
      <c r="H8" s="438" t="s">
        <v>119</v>
      </c>
      <c r="I8" s="438" t="s">
        <v>120</v>
      </c>
      <c r="J8" s="940"/>
      <c r="K8" s="942"/>
    </row>
    <row r="9" spans="1:11">
      <c r="A9" s="358" t="s">
        <v>121</v>
      </c>
      <c r="B9" s="370"/>
      <c r="C9" s="370"/>
      <c r="D9" s="370"/>
      <c r="E9" s="370"/>
      <c r="F9" s="370"/>
      <c r="G9" s="439"/>
      <c r="H9" s="439"/>
      <c r="I9" s="439"/>
      <c r="J9" s="370"/>
      <c r="K9" s="363">
        <f>SUM(K10)</f>
        <v>0</v>
      </c>
    </row>
    <row r="10" spans="1:11">
      <c r="A10" s="360"/>
      <c r="B10" s="371"/>
      <c r="C10" s="371"/>
      <c r="D10" s="372"/>
      <c r="E10" s="372"/>
      <c r="F10" s="372"/>
      <c r="G10" s="440"/>
      <c r="H10" s="440"/>
      <c r="I10" s="440"/>
      <c r="J10" s="371"/>
      <c r="K10" s="361"/>
    </row>
    <row r="11" spans="1:11">
      <c r="A11" s="358" t="s">
        <v>122</v>
      </c>
      <c r="B11" s="370"/>
      <c r="C11" s="370"/>
      <c r="D11" s="373"/>
      <c r="E11" s="373"/>
      <c r="F11" s="373"/>
      <c r="G11" s="439"/>
      <c r="H11" s="439"/>
      <c r="I11" s="439"/>
      <c r="J11" s="370"/>
      <c r="K11" s="363">
        <f>SUM(K12:K22)</f>
        <v>397600000</v>
      </c>
    </row>
    <row r="12" spans="1:11">
      <c r="A12" s="362" t="s">
        <v>138</v>
      </c>
      <c r="B12" s="375" t="s">
        <v>361</v>
      </c>
      <c r="C12" s="375" t="s">
        <v>125</v>
      </c>
      <c r="D12" s="429"/>
      <c r="E12" s="431">
        <v>4.0000000000000001E-3</v>
      </c>
      <c r="F12" s="432">
        <v>0.01</v>
      </c>
      <c r="G12" s="441"/>
      <c r="H12" s="441"/>
      <c r="I12" s="441"/>
      <c r="J12" s="375" t="s">
        <v>421</v>
      </c>
      <c r="K12" s="361">
        <v>40000000</v>
      </c>
    </row>
    <row r="13" spans="1:11">
      <c r="A13" s="362" t="s">
        <v>422</v>
      </c>
      <c r="B13" s="375"/>
      <c r="C13" s="375" t="s">
        <v>125</v>
      </c>
      <c r="D13" s="375"/>
      <c r="E13" s="432"/>
      <c r="F13" s="432"/>
      <c r="G13" s="441"/>
      <c r="H13" s="441">
        <v>63</v>
      </c>
      <c r="I13" s="441">
        <v>189</v>
      </c>
      <c r="J13" s="375" t="s">
        <v>423</v>
      </c>
      <c r="K13" s="361">
        <v>40000000</v>
      </c>
    </row>
    <row r="14" spans="1:11">
      <c r="A14" s="362" t="s">
        <v>424</v>
      </c>
      <c r="B14" s="375" t="s">
        <v>425</v>
      </c>
      <c r="C14" s="375" t="s">
        <v>125</v>
      </c>
      <c r="D14" s="375">
        <v>2</v>
      </c>
      <c r="E14" s="431">
        <v>1.4999999999999999E-2</v>
      </c>
      <c r="F14" s="431">
        <v>8.5000000000000006E-2</v>
      </c>
      <c r="G14" s="441">
        <v>910</v>
      </c>
      <c r="H14" s="441">
        <v>630</v>
      </c>
      <c r="I14" s="441">
        <v>378000</v>
      </c>
      <c r="J14" s="375" t="s">
        <v>423</v>
      </c>
      <c r="K14" s="361">
        <v>220000000</v>
      </c>
    </row>
    <row r="15" spans="1:11">
      <c r="A15" s="362" t="s">
        <v>426</v>
      </c>
      <c r="B15" s="375"/>
      <c r="C15" s="375" t="s">
        <v>125</v>
      </c>
      <c r="D15" s="375"/>
      <c r="E15" s="432"/>
      <c r="F15" s="432"/>
      <c r="G15" s="441">
        <v>728</v>
      </c>
      <c r="H15" s="441"/>
      <c r="I15" s="441"/>
      <c r="J15" s="375" t="s">
        <v>423</v>
      </c>
      <c r="K15" s="361">
        <v>1500000</v>
      </c>
    </row>
    <row r="16" spans="1:11">
      <c r="A16" s="362" t="s">
        <v>427</v>
      </c>
      <c r="B16" s="375"/>
      <c r="C16" s="375" t="s">
        <v>125</v>
      </c>
      <c r="D16" s="429"/>
      <c r="E16" s="432"/>
      <c r="F16" s="432"/>
      <c r="G16" s="441"/>
      <c r="H16" s="441">
        <v>378</v>
      </c>
      <c r="I16" s="441">
        <v>504</v>
      </c>
      <c r="J16" s="375" t="s">
        <v>423</v>
      </c>
      <c r="K16" s="361">
        <v>300000</v>
      </c>
    </row>
    <row r="17" spans="1:11">
      <c r="A17" s="362" t="s">
        <v>428</v>
      </c>
      <c r="B17" s="375"/>
      <c r="C17" s="375" t="s">
        <v>125</v>
      </c>
      <c r="D17" s="375"/>
      <c r="E17" s="432"/>
      <c r="F17" s="432"/>
      <c r="G17" s="441">
        <v>364</v>
      </c>
      <c r="H17" s="441"/>
      <c r="I17" s="441"/>
      <c r="J17" s="375" t="s">
        <v>423</v>
      </c>
      <c r="K17" s="361">
        <v>300000</v>
      </c>
    </row>
    <row r="18" spans="1:11">
      <c r="A18" s="362" t="s">
        <v>367</v>
      </c>
      <c r="B18" s="375" t="s">
        <v>425</v>
      </c>
      <c r="C18" s="375" t="s">
        <v>429</v>
      </c>
      <c r="D18" s="375">
        <v>10</v>
      </c>
      <c r="E18" s="432"/>
      <c r="F18" s="432"/>
      <c r="G18" s="441"/>
      <c r="H18" s="441"/>
      <c r="I18" s="441"/>
      <c r="J18" s="375" t="s">
        <v>423</v>
      </c>
      <c r="K18" s="361">
        <v>500000</v>
      </c>
    </row>
    <row r="19" spans="1:11">
      <c r="A19" s="362" t="s">
        <v>430</v>
      </c>
      <c r="B19" s="375" t="s">
        <v>431</v>
      </c>
      <c r="C19" s="375" t="s">
        <v>125</v>
      </c>
      <c r="D19" s="375">
        <v>15</v>
      </c>
      <c r="E19" s="432"/>
      <c r="F19" s="432"/>
      <c r="G19" s="441"/>
      <c r="H19" s="441"/>
      <c r="I19" s="441"/>
      <c r="J19" s="375" t="s">
        <v>423</v>
      </c>
      <c r="K19" s="361">
        <v>39000000</v>
      </c>
    </row>
    <row r="20" spans="1:11" ht="15.75" customHeight="1">
      <c r="A20" s="362" t="s">
        <v>432</v>
      </c>
      <c r="B20" s="375" t="s">
        <v>425</v>
      </c>
      <c r="C20" s="375" t="s">
        <v>125</v>
      </c>
      <c r="D20" s="375"/>
      <c r="E20" s="432">
        <v>0.06</v>
      </c>
      <c r="F20" s="432">
        <v>0.16</v>
      </c>
      <c r="G20" s="441"/>
      <c r="H20" s="441"/>
      <c r="I20" s="441"/>
      <c r="J20" s="375" t="s">
        <v>423</v>
      </c>
      <c r="K20" s="361">
        <v>40000000</v>
      </c>
    </row>
    <row r="21" spans="1:11" ht="15.75" customHeight="1">
      <c r="A21" s="362" t="s">
        <v>433</v>
      </c>
      <c r="B21" s="375" t="s">
        <v>434</v>
      </c>
      <c r="C21" s="375" t="s">
        <v>125</v>
      </c>
      <c r="D21" s="375"/>
      <c r="E21" s="430"/>
      <c r="F21" s="430"/>
      <c r="G21" s="441"/>
      <c r="H21" s="441"/>
      <c r="I21" s="441"/>
      <c r="J21" s="375" t="s">
        <v>423</v>
      </c>
      <c r="K21" s="361">
        <v>16000000</v>
      </c>
    </row>
    <row r="22" spans="1:11" ht="15.75" customHeight="1">
      <c r="A22" s="362"/>
      <c r="B22" s="375"/>
      <c r="C22" s="375"/>
      <c r="D22" s="429"/>
      <c r="E22" s="430"/>
      <c r="F22" s="430"/>
      <c r="G22" s="441"/>
      <c r="H22" s="441"/>
      <c r="I22" s="441"/>
      <c r="J22" s="375"/>
      <c r="K22" s="361"/>
    </row>
    <row r="23" spans="1:11" ht="15.75" customHeight="1">
      <c r="A23" s="358" t="s">
        <v>129</v>
      </c>
      <c r="B23" s="370"/>
      <c r="C23" s="370"/>
      <c r="D23" s="373"/>
      <c r="E23" s="373"/>
      <c r="F23" s="373"/>
      <c r="G23" s="439"/>
      <c r="H23" s="439"/>
      <c r="I23" s="439"/>
      <c r="J23" s="370"/>
      <c r="K23" s="363">
        <f>SUM(K24:K25)</f>
        <v>25000000</v>
      </c>
    </row>
    <row r="24" spans="1:11" ht="15.75" customHeight="1">
      <c r="A24" s="362" t="s">
        <v>435</v>
      </c>
      <c r="B24" s="375" t="s">
        <v>436</v>
      </c>
      <c r="C24" s="375" t="s">
        <v>429</v>
      </c>
      <c r="D24" s="375"/>
      <c r="E24" s="430"/>
      <c r="F24" s="430"/>
      <c r="G24" s="441"/>
      <c r="H24" s="441"/>
      <c r="I24" s="441"/>
      <c r="J24" s="375" t="s">
        <v>423</v>
      </c>
      <c r="K24" s="377">
        <v>25000000</v>
      </c>
    </row>
    <row r="25" spans="1:11" ht="15.75" customHeight="1">
      <c r="A25" s="360"/>
      <c r="B25" s="371"/>
      <c r="C25" s="371"/>
      <c r="D25" s="372"/>
      <c r="E25" s="372"/>
      <c r="F25" s="372"/>
      <c r="G25" s="440"/>
      <c r="H25" s="440"/>
      <c r="I25" s="440"/>
      <c r="J25" s="371"/>
      <c r="K25" s="364"/>
    </row>
    <row r="26" spans="1:11" ht="15.75" customHeight="1">
      <c r="A26" s="358" t="s">
        <v>130</v>
      </c>
      <c r="B26" s="370"/>
      <c r="C26" s="370"/>
      <c r="D26" s="373"/>
      <c r="E26" s="373"/>
      <c r="F26" s="373"/>
      <c r="G26" s="439"/>
      <c r="H26" s="439"/>
      <c r="I26" s="439"/>
      <c r="J26" s="370"/>
      <c r="K26" s="363">
        <f>SUM(K27:K32)</f>
        <v>11900000</v>
      </c>
    </row>
    <row r="27" spans="1:11" ht="15.75" customHeight="1">
      <c r="A27" s="362" t="s">
        <v>226</v>
      </c>
      <c r="B27" s="375"/>
      <c r="C27" s="375" t="s">
        <v>156</v>
      </c>
      <c r="D27" s="375"/>
      <c r="E27" s="430"/>
      <c r="F27" s="430"/>
      <c r="G27" s="441"/>
      <c r="H27" s="441">
        <v>63</v>
      </c>
      <c r="I27" s="441">
        <v>126</v>
      </c>
      <c r="J27" s="375" t="s">
        <v>423</v>
      </c>
      <c r="K27" s="361">
        <v>400000</v>
      </c>
    </row>
    <row r="28" spans="1:11" ht="15.75" customHeight="1">
      <c r="A28" s="362" t="s">
        <v>437</v>
      </c>
      <c r="B28" s="375" t="s">
        <v>438</v>
      </c>
      <c r="C28" s="375" t="s">
        <v>429</v>
      </c>
      <c r="D28" s="375">
        <v>0.2</v>
      </c>
      <c r="E28" s="431">
        <v>0</v>
      </c>
      <c r="F28" s="431">
        <v>0.3</v>
      </c>
      <c r="G28" s="441">
        <v>13650</v>
      </c>
      <c r="H28" s="441"/>
      <c r="I28" s="441"/>
      <c r="J28" s="375" t="s">
        <v>423</v>
      </c>
      <c r="K28" s="361">
        <v>4400000</v>
      </c>
    </row>
    <row r="29" spans="1:11" ht="15.75" customHeight="1">
      <c r="A29" s="362" t="s">
        <v>439</v>
      </c>
      <c r="B29" s="375"/>
      <c r="C29" s="375" t="s">
        <v>429</v>
      </c>
      <c r="D29" s="375"/>
      <c r="E29" s="430"/>
      <c r="F29" s="430"/>
      <c r="G29" s="441"/>
      <c r="H29" s="441">
        <v>31.5</v>
      </c>
      <c r="I29" s="441">
        <v>2520</v>
      </c>
      <c r="J29" s="375" t="s">
        <v>423</v>
      </c>
      <c r="K29" s="361">
        <v>6000000</v>
      </c>
    </row>
    <row r="30" spans="1:11" ht="15.75" customHeight="1">
      <c r="A30" s="362" t="s">
        <v>127</v>
      </c>
      <c r="B30" s="375"/>
      <c r="C30" s="375" t="s">
        <v>429</v>
      </c>
      <c r="D30" s="375"/>
      <c r="E30" s="430"/>
      <c r="F30" s="430"/>
      <c r="G30" s="441"/>
      <c r="H30" s="441">
        <v>126</v>
      </c>
      <c r="I30" s="441">
        <v>3780</v>
      </c>
      <c r="J30" s="375" t="s">
        <v>423</v>
      </c>
      <c r="K30" s="361">
        <v>500000</v>
      </c>
    </row>
    <row r="31" spans="1:11" ht="15.75" customHeight="1">
      <c r="A31" s="362" t="s">
        <v>440</v>
      </c>
      <c r="B31" s="375" t="s">
        <v>438</v>
      </c>
      <c r="C31" s="375" t="s">
        <v>125</v>
      </c>
      <c r="D31" s="375"/>
      <c r="E31" s="430"/>
      <c r="F31" s="430"/>
      <c r="G31" s="441"/>
      <c r="H31" s="441">
        <v>25.2</v>
      </c>
      <c r="I31" s="441">
        <v>252</v>
      </c>
      <c r="J31" s="375" t="s">
        <v>423</v>
      </c>
      <c r="K31" s="361">
        <v>600000</v>
      </c>
    </row>
    <row r="32" spans="1:11" ht="15.75" customHeight="1">
      <c r="A32" s="360"/>
      <c r="B32" s="371"/>
      <c r="C32" s="371"/>
      <c r="D32" s="372"/>
      <c r="E32" s="372"/>
      <c r="F32" s="372"/>
      <c r="G32" s="440"/>
      <c r="H32" s="440"/>
      <c r="I32" s="440"/>
      <c r="J32" s="371"/>
      <c r="K32" s="361"/>
    </row>
    <row r="33" spans="1:11" ht="15.75" customHeight="1">
      <c r="A33" s="358" t="s">
        <v>133</v>
      </c>
      <c r="B33" s="370"/>
      <c r="C33" s="370"/>
      <c r="D33" s="373"/>
      <c r="E33" s="373"/>
      <c r="F33" s="373"/>
      <c r="G33" s="439"/>
      <c r="H33" s="439"/>
      <c r="I33" s="439"/>
      <c r="J33" s="370"/>
      <c r="K33" s="363">
        <f>SUM(K34:K36)</f>
        <v>5300000</v>
      </c>
    </row>
    <row r="34" spans="1:11" ht="15.75" customHeight="1">
      <c r="A34" s="362" t="s">
        <v>215</v>
      </c>
      <c r="B34" s="375"/>
      <c r="C34" s="375" t="s">
        <v>441</v>
      </c>
      <c r="D34" s="375"/>
      <c r="E34" s="430"/>
      <c r="F34" s="430"/>
      <c r="G34" s="441"/>
      <c r="H34" s="441">
        <v>252</v>
      </c>
      <c r="I34" s="441">
        <v>11340</v>
      </c>
      <c r="J34" s="375" t="s">
        <v>423</v>
      </c>
      <c r="K34" s="361">
        <v>5200000</v>
      </c>
    </row>
    <row r="35" spans="1:11" ht="15.75" customHeight="1">
      <c r="A35" s="362" t="s">
        <v>442</v>
      </c>
      <c r="B35" s="375"/>
      <c r="C35" s="375" t="s">
        <v>125</v>
      </c>
      <c r="D35" s="375"/>
      <c r="E35" s="430"/>
      <c r="F35" s="430"/>
      <c r="G35" s="441"/>
      <c r="H35" s="441">
        <v>500</v>
      </c>
      <c r="I35" s="441"/>
      <c r="J35" s="375" t="s">
        <v>423</v>
      </c>
      <c r="K35" s="361">
        <v>100000</v>
      </c>
    </row>
    <row r="36" spans="1:11" ht="15.75" customHeight="1">
      <c r="A36" s="362"/>
      <c r="B36" s="375"/>
      <c r="C36" s="375"/>
      <c r="D36" s="375"/>
      <c r="E36" s="430"/>
      <c r="F36" s="430"/>
      <c r="G36" s="441"/>
      <c r="H36" s="441"/>
      <c r="I36" s="441"/>
      <c r="J36" s="375"/>
      <c r="K36" s="361"/>
    </row>
    <row r="37" spans="1:11" ht="15.75" customHeight="1">
      <c r="A37" s="362"/>
      <c r="B37" s="375"/>
      <c r="C37" s="375"/>
      <c r="D37" s="375"/>
      <c r="E37" s="430"/>
      <c r="F37" s="430"/>
      <c r="G37" s="441"/>
      <c r="H37" s="441"/>
      <c r="I37" s="441"/>
      <c r="J37" s="375"/>
      <c r="K37" s="365"/>
    </row>
    <row r="38" spans="1:11" ht="15.75" customHeight="1">
      <c r="A38" s="360"/>
      <c r="B38" s="371"/>
      <c r="C38" s="371"/>
      <c r="D38" s="372"/>
      <c r="E38" s="372"/>
      <c r="F38" s="372"/>
      <c r="G38" s="440"/>
      <c r="H38" s="440"/>
      <c r="I38" s="440"/>
      <c r="J38" s="371"/>
      <c r="K38" s="365"/>
    </row>
    <row r="39" spans="1:11" ht="15.75" customHeight="1">
      <c r="A39" s="358" t="s">
        <v>134</v>
      </c>
      <c r="B39" s="370"/>
      <c r="C39" s="370"/>
      <c r="D39" s="373"/>
      <c r="E39" s="373"/>
      <c r="F39" s="373"/>
      <c r="G39" s="439"/>
      <c r="H39" s="439"/>
      <c r="I39" s="439"/>
      <c r="J39" s="370"/>
      <c r="K39" s="363">
        <f>SUM(K40:K42)</f>
        <v>13800000</v>
      </c>
    </row>
    <row r="40" spans="1:11" ht="15.75" customHeight="1">
      <c r="A40" s="362" t="s">
        <v>401</v>
      </c>
      <c r="B40" s="375" t="s">
        <v>443</v>
      </c>
      <c r="C40" s="375" t="s">
        <v>125</v>
      </c>
      <c r="D40" s="375">
        <v>36</v>
      </c>
      <c r="E40" s="430"/>
      <c r="F40" s="430"/>
      <c r="G40" s="441">
        <v>91</v>
      </c>
      <c r="H40" s="441"/>
      <c r="I40" s="441"/>
      <c r="J40" s="375" t="s">
        <v>423</v>
      </c>
      <c r="K40" s="361">
        <v>7500000</v>
      </c>
    </row>
    <row r="41" spans="1:11" ht="15.75" customHeight="1">
      <c r="A41" s="362" t="s">
        <v>444</v>
      </c>
      <c r="B41" s="375"/>
      <c r="C41" s="375" t="s">
        <v>429</v>
      </c>
      <c r="D41" s="429"/>
      <c r="E41" s="430"/>
      <c r="F41" s="430"/>
      <c r="G41" s="441"/>
      <c r="H41" s="441"/>
      <c r="I41" s="441"/>
      <c r="J41" s="375" t="s">
        <v>423</v>
      </c>
      <c r="K41" s="361">
        <v>6300000</v>
      </c>
    </row>
    <row r="42" spans="1:11" ht="15.75" customHeight="1">
      <c r="A42" s="360"/>
      <c r="B42" s="371"/>
      <c r="C42" s="371"/>
      <c r="D42" s="372"/>
      <c r="E42" s="372"/>
      <c r="F42" s="372"/>
      <c r="G42" s="440"/>
      <c r="H42" s="440"/>
      <c r="I42" s="440"/>
      <c r="J42" s="371"/>
      <c r="K42" s="361"/>
    </row>
    <row r="43" spans="1:11" ht="15.75" customHeight="1">
      <c r="A43" s="358" t="s">
        <v>135</v>
      </c>
      <c r="B43" s="370"/>
      <c r="C43" s="370"/>
      <c r="D43" s="373"/>
      <c r="E43" s="373"/>
      <c r="F43" s="373"/>
      <c r="G43" s="439"/>
      <c r="H43" s="439"/>
      <c r="I43" s="439"/>
      <c r="J43" s="370"/>
      <c r="K43" s="363">
        <f>+K44+K45</f>
        <v>7400000</v>
      </c>
    </row>
    <row r="44" spans="1:11" ht="15.75" customHeight="1">
      <c r="A44" s="362" t="s">
        <v>445</v>
      </c>
      <c r="B44" s="371"/>
      <c r="C44" s="375" t="s">
        <v>125</v>
      </c>
      <c r="D44" s="372"/>
      <c r="E44" s="372"/>
      <c r="F44" s="372"/>
      <c r="G44" s="440"/>
      <c r="H44" s="440">
        <v>189</v>
      </c>
      <c r="I44" s="440">
        <v>5670</v>
      </c>
      <c r="J44" s="375" t="s">
        <v>423</v>
      </c>
      <c r="K44" s="377">
        <v>7000000</v>
      </c>
    </row>
    <row r="45" spans="1:11" ht="15.75" customHeight="1">
      <c r="A45" s="362" t="s">
        <v>446</v>
      </c>
      <c r="B45" s="371"/>
      <c r="C45" s="375" t="s">
        <v>125</v>
      </c>
      <c r="D45" s="372"/>
      <c r="E45" s="372"/>
      <c r="F45" s="372"/>
      <c r="G45" s="440"/>
      <c r="H45" s="440">
        <v>1000</v>
      </c>
      <c r="I45" s="440">
        <v>2000</v>
      </c>
      <c r="J45" s="375" t="s">
        <v>423</v>
      </c>
      <c r="K45" s="361">
        <v>400000</v>
      </c>
    </row>
    <row r="46" spans="1:11" ht="15.75" customHeight="1">
      <c r="A46" s="362"/>
      <c r="B46" s="371"/>
      <c r="C46" s="371"/>
      <c r="D46" s="372"/>
      <c r="E46" s="372"/>
      <c r="F46" s="372"/>
      <c r="G46" s="440"/>
      <c r="H46" s="440"/>
      <c r="I46" s="440"/>
      <c r="J46" s="371"/>
      <c r="K46" s="361"/>
    </row>
    <row r="47" spans="1:11" ht="15.75" customHeight="1">
      <c r="A47" s="358" t="s">
        <v>136</v>
      </c>
      <c r="B47" s="370"/>
      <c r="C47" s="370"/>
      <c r="D47" s="373"/>
      <c r="E47" s="373"/>
      <c r="F47" s="373"/>
      <c r="G47" s="439"/>
      <c r="H47" s="439"/>
      <c r="I47" s="439"/>
      <c r="J47" s="370"/>
      <c r="K47" s="363">
        <f>SUM(K48:K52)</f>
        <v>59600000</v>
      </c>
    </row>
    <row r="48" spans="1:11" ht="15.75" customHeight="1">
      <c r="A48" s="362" t="s">
        <v>415</v>
      </c>
      <c r="B48" s="375"/>
      <c r="C48" s="375"/>
      <c r="D48" s="375"/>
      <c r="E48" s="430"/>
      <c r="F48" s="430"/>
      <c r="G48" s="441"/>
      <c r="H48" s="440"/>
      <c r="I48" s="440"/>
      <c r="J48" s="375" t="s">
        <v>423</v>
      </c>
      <c r="K48" s="377">
        <v>25000000</v>
      </c>
    </row>
    <row r="49" spans="1:11" ht="15.75" customHeight="1">
      <c r="A49" s="362" t="s">
        <v>447</v>
      </c>
      <c r="B49" s="375"/>
      <c r="C49" s="375"/>
      <c r="D49" s="375"/>
      <c r="E49" s="430"/>
      <c r="F49" s="430"/>
      <c r="G49" s="441"/>
      <c r="H49" s="441"/>
      <c r="I49" s="441"/>
      <c r="J49" s="375" t="s">
        <v>423</v>
      </c>
      <c r="K49" s="361">
        <v>1100000</v>
      </c>
    </row>
    <row r="50" spans="1:11" ht="15.75" customHeight="1">
      <c r="A50" s="362" t="s">
        <v>448</v>
      </c>
      <c r="B50" s="375"/>
      <c r="C50" s="375"/>
      <c r="D50" s="375"/>
      <c r="E50" s="430"/>
      <c r="F50" s="430"/>
      <c r="G50" s="441"/>
      <c r="H50" s="441"/>
      <c r="I50" s="441"/>
      <c r="J50" s="375" t="s">
        <v>423</v>
      </c>
      <c r="K50" s="377">
        <v>30000000</v>
      </c>
    </row>
    <row r="51" spans="1:11" ht="15.75" customHeight="1">
      <c r="A51" s="362" t="s">
        <v>449</v>
      </c>
      <c r="B51" s="375"/>
      <c r="C51" s="375"/>
      <c r="D51" s="429"/>
      <c r="E51" s="430"/>
      <c r="F51" s="430"/>
      <c r="G51" s="441"/>
      <c r="H51" s="441"/>
      <c r="I51" s="441"/>
      <c r="J51" s="375" t="s">
        <v>423</v>
      </c>
      <c r="K51" s="361">
        <v>1000000</v>
      </c>
    </row>
    <row r="52" spans="1:11" ht="15.75" customHeight="1">
      <c r="A52" s="362" t="s">
        <v>450</v>
      </c>
      <c r="B52" s="375"/>
      <c r="C52" s="375"/>
      <c r="D52" s="375"/>
      <c r="E52" s="430"/>
      <c r="F52" s="430"/>
      <c r="G52" s="441"/>
      <c r="H52" s="441"/>
      <c r="I52" s="441"/>
      <c r="J52" s="375" t="s">
        <v>423</v>
      </c>
      <c r="K52" s="377">
        <v>2500000</v>
      </c>
    </row>
    <row r="53" spans="1:11" ht="15.75" customHeight="1">
      <c r="A53" s="362"/>
      <c r="B53" s="375"/>
      <c r="C53" s="375"/>
      <c r="D53" s="375"/>
      <c r="E53" s="430"/>
      <c r="F53" s="430"/>
      <c r="G53" s="441"/>
      <c r="H53" s="441"/>
      <c r="I53" s="441"/>
      <c r="J53" s="375"/>
      <c r="K53" s="365"/>
    </row>
    <row r="54" spans="1:11" ht="15.75" customHeight="1">
      <c r="A54" s="443" t="s">
        <v>137</v>
      </c>
      <c r="B54" s="417"/>
      <c r="C54" s="417"/>
      <c r="D54" s="418"/>
      <c r="E54" s="418"/>
      <c r="F54" s="418"/>
      <c r="G54" s="417"/>
      <c r="H54" s="417"/>
      <c r="I54" s="417"/>
      <c r="J54" s="417"/>
      <c r="K54" s="427">
        <f>+K11+K23+K26+K33+K39+K43+K47</f>
        <v>520600000</v>
      </c>
    </row>
    <row r="55" spans="1:11" ht="15.75" customHeight="1"/>
    <row r="56" spans="1:11" ht="15.75" customHeight="1"/>
    <row r="57" spans="1:11" ht="15.75" customHeight="1"/>
    <row r="58" spans="1:11" ht="15.75" customHeight="1"/>
    <row r="59" spans="1:11" ht="15.75" customHeight="1"/>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H18" sqref="H18:I20"/>
    </sheetView>
  </sheetViews>
  <sheetFormatPr baseColWidth="10" defaultColWidth="12.625" defaultRowHeight="15" customHeight="1"/>
  <cols>
    <col min="1" max="1" width="47.625" bestFit="1" customWidth="1"/>
    <col min="2" max="2" width="14.875" bestFit="1" customWidth="1"/>
    <col min="3" max="3" width="17.25" bestFit="1" customWidth="1"/>
    <col min="4" max="4" width="11.5" customWidth="1"/>
    <col min="5" max="5" width="11.125" customWidth="1"/>
    <col min="6" max="6" width="10.75" customWidth="1"/>
    <col min="7" max="7" width="29.125" bestFit="1" customWidth="1"/>
    <col min="8" max="8" width="14.375" bestFit="1" customWidth="1"/>
    <col min="9" max="9" width="14.625" bestFit="1" customWidth="1"/>
    <col min="10" max="10" width="25.5" bestFit="1" customWidth="1"/>
  </cols>
  <sheetData>
    <row r="1" spans="1:26">
      <c r="A1" s="46"/>
      <c r="B1" s="46"/>
      <c r="C1" s="46"/>
      <c r="D1" s="46"/>
      <c r="E1" s="46"/>
      <c r="F1" s="46"/>
      <c r="G1" s="46"/>
      <c r="H1" s="46"/>
      <c r="I1" s="46"/>
      <c r="J1" s="131"/>
      <c r="K1" s="132"/>
    </row>
    <row r="2" spans="1:26">
      <c r="A2" s="133" t="s">
        <v>100</v>
      </c>
      <c r="B2" s="48"/>
      <c r="C2" s="48"/>
      <c r="D2" s="48"/>
      <c r="E2" s="48"/>
      <c r="F2" s="48"/>
      <c r="G2" s="48"/>
      <c r="H2" s="48"/>
      <c r="I2" s="48"/>
      <c r="J2" s="134"/>
      <c r="K2" s="135" t="s">
        <v>101</v>
      </c>
    </row>
    <row r="3" spans="1:26">
      <c r="A3" s="57" t="s">
        <v>173</v>
      </c>
      <c r="B3" s="48"/>
      <c r="C3" s="48"/>
      <c r="D3" s="48"/>
      <c r="E3" s="48"/>
      <c r="F3" s="48"/>
      <c r="G3" s="48"/>
      <c r="H3" s="48"/>
      <c r="I3" s="48"/>
      <c r="J3" s="134"/>
      <c r="K3" s="136"/>
    </row>
    <row r="4" spans="1:26">
      <c r="A4" s="444" t="s">
        <v>2475</v>
      </c>
      <c r="B4" s="48"/>
      <c r="C4" s="48"/>
      <c r="D4" s="48"/>
      <c r="E4" s="48"/>
      <c r="F4" s="48"/>
      <c r="G4" s="48"/>
      <c r="H4" s="48"/>
      <c r="I4" s="48"/>
      <c r="J4" s="134"/>
      <c r="K4" s="136"/>
    </row>
    <row r="5" spans="1:26">
      <c r="A5" s="130"/>
      <c r="B5" s="48"/>
      <c r="C5" s="48"/>
      <c r="D5" s="48"/>
      <c r="E5" s="48"/>
      <c r="F5" s="48"/>
      <c r="G5" s="48"/>
      <c r="H5" s="48"/>
      <c r="I5" s="48"/>
      <c r="J5" s="134"/>
      <c r="K5" s="136"/>
    </row>
    <row r="6" spans="1:26">
      <c r="A6" s="137">
        <v>-1</v>
      </c>
      <c r="B6" s="60" t="s">
        <v>103</v>
      </c>
      <c r="C6" s="60" t="s">
        <v>104</v>
      </c>
      <c r="D6" s="60"/>
      <c r="E6" s="916" t="s">
        <v>105</v>
      </c>
      <c r="F6" s="897"/>
      <c r="G6" s="60" t="s">
        <v>106</v>
      </c>
      <c r="H6" s="916" t="s">
        <v>107</v>
      </c>
      <c r="I6" s="897"/>
      <c r="J6" s="61" t="s">
        <v>108</v>
      </c>
      <c r="K6" s="62" t="s">
        <v>109</v>
      </c>
    </row>
    <row r="7" spans="1:26" ht="14.25">
      <c r="A7" s="907" t="s">
        <v>110</v>
      </c>
      <c r="B7" s="918" t="s">
        <v>111</v>
      </c>
      <c r="C7" s="918" t="s">
        <v>112</v>
      </c>
      <c r="D7" s="918" t="s">
        <v>113</v>
      </c>
      <c r="E7" s="920" t="s">
        <v>114</v>
      </c>
      <c r="F7" s="915"/>
      <c r="G7" s="918" t="s">
        <v>115</v>
      </c>
      <c r="H7" s="920" t="s">
        <v>116</v>
      </c>
      <c r="I7" s="915"/>
      <c r="J7" s="918" t="s">
        <v>117</v>
      </c>
      <c r="K7" s="922" t="s">
        <v>118</v>
      </c>
    </row>
    <row r="8" spans="1:26" ht="14.25">
      <c r="A8" s="908"/>
      <c r="B8" s="908"/>
      <c r="C8" s="908"/>
      <c r="D8" s="908"/>
      <c r="E8" s="63" t="s">
        <v>119</v>
      </c>
      <c r="F8" s="63" t="s">
        <v>120</v>
      </c>
      <c r="G8" s="908"/>
      <c r="H8" s="63" t="s">
        <v>119</v>
      </c>
      <c r="I8" s="63" t="s">
        <v>120</v>
      </c>
      <c r="J8" s="908"/>
      <c r="K8" s="908"/>
    </row>
    <row r="9" spans="1:26">
      <c r="A9" s="67" t="s">
        <v>478</v>
      </c>
      <c r="B9" s="68"/>
      <c r="C9" s="68"/>
      <c r="D9" s="68"/>
      <c r="E9" s="68"/>
      <c r="F9" s="68"/>
      <c r="G9" s="68"/>
      <c r="H9" s="68"/>
      <c r="I9" s="68"/>
      <c r="J9" s="69"/>
      <c r="K9" s="70">
        <f>K10</f>
        <v>0</v>
      </c>
    </row>
    <row r="10" spans="1:26">
      <c r="A10" s="110"/>
      <c r="B10" s="73"/>
      <c r="C10" s="73"/>
      <c r="D10" s="73"/>
      <c r="E10" s="73"/>
      <c r="F10" s="73"/>
      <c r="G10" s="73"/>
      <c r="H10" s="73"/>
      <c r="I10" s="73"/>
      <c r="J10" s="138"/>
      <c r="K10" s="139"/>
    </row>
    <row r="11" spans="1:26">
      <c r="A11" s="67" t="s">
        <v>479</v>
      </c>
      <c r="B11" s="68"/>
      <c r="C11" s="68"/>
      <c r="D11" s="68"/>
      <c r="E11" s="68"/>
      <c r="F11" s="68"/>
      <c r="G11" s="68"/>
      <c r="H11" s="68"/>
      <c r="I11" s="68"/>
      <c r="J11" s="69"/>
      <c r="K11" s="70">
        <f>SUM(K12:K14)</f>
        <v>20278667</v>
      </c>
    </row>
    <row r="12" spans="1:26" ht="39.75" customHeight="1">
      <c r="A12" s="140" t="s">
        <v>480</v>
      </c>
      <c r="B12" s="141" t="s">
        <v>481</v>
      </c>
      <c r="C12" s="141" t="s">
        <v>125</v>
      </c>
      <c r="D12" s="142">
        <v>0.01</v>
      </c>
      <c r="E12" s="141"/>
      <c r="F12" s="141"/>
      <c r="G12" s="143" t="s">
        <v>482</v>
      </c>
      <c r="H12" s="138"/>
      <c r="I12" s="138"/>
      <c r="J12" s="945" t="s">
        <v>483</v>
      </c>
      <c r="K12" s="144">
        <v>9877358</v>
      </c>
      <c r="L12" s="145"/>
      <c r="M12" s="145"/>
      <c r="N12" s="145"/>
      <c r="O12" s="145"/>
      <c r="P12" s="145"/>
      <c r="Q12" s="145"/>
      <c r="R12" s="145"/>
      <c r="S12" s="145"/>
      <c r="T12" s="145"/>
      <c r="U12" s="145"/>
      <c r="V12" s="145"/>
      <c r="W12" s="145"/>
      <c r="X12" s="145"/>
      <c r="Y12" s="145"/>
      <c r="Z12" s="145"/>
    </row>
    <row r="13" spans="1:26" ht="105">
      <c r="A13" s="138" t="s">
        <v>138</v>
      </c>
      <c r="B13" s="141" t="s">
        <v>438</v>
      </c>
      <c r="C13" s="141" t="s">
        <v>484</v>
      </c>
      <c r="D13" s="141" t="s">
        <v>485</v>
      </c>
      <c r="E13" s="142">
        <v>0.02</v>
      </c>
      <c r="F13" s="146">
        <v>3.2500000000000001E-2</v>
      </c>
      <c r="G13" s="143" t="s">
        <v>486</v>
      </c>
      <c r="H13" s="143" t="s">
        <v>487</v>
      </c>
      <c r="I13" s="143" t="s">
        <v>488</v>
      </c>
      <c r="J13" s="946"/>
      <c r="K13" s="144">
        <v>7095398</v>
      </c>
      <c r="L13" s="145"/>
      <c r="M13" s="145"/>
      <c r="N13" s="145"/>
      <c r="O13" s="145"/>
      <c r="P13" s="145"/>
      <c r="Q13" s="145"/>
      <c r="R13" s="145"/>
      <c r="S13" s="145"/>
      <c r="T13" s="145"/>
      <c r="U13" s="145"/>
      <c r="V13" s="145"/>
      <c r="W13" s="145"/>
      <c r="X13" s="145"/>
      <c r="Y13" s="145"/>
      <c r="Z13" s="145"/>
    </row>
    <row r="14" spans="1:26" ht="30">
      <c r="A14" s="73" t="s">
        <v>489</v>
      </c>
      <c r="B14" s="75" t="s">
        <v>490</v>
      </c>
      <c r="C14" s="147" t="s">
        <v>491</v>
      </c>
      <c r="D14" s="75" t="s">
        <v>485</v>
      </c>
      <c r="E14" s="75"/>
      <c r="F14" s="75"/>
      <c r="G14" s="75"/>
      <c r="H14" s="75" t="s">
        <v>492</v>
      </c>
      <c r="I14" s="75" t="s">
        <v>493</v>
      </c>
      <c r="J14" s="908"/>
      <c r="K14" s="148">
        <v>3305911</v>
      </c>
    </row>
    <row r="15" spans="1:26">
      <c r="A15" s="67" t="s">
        <v>494</v>
      </c>
      <c r="B15" s="68"/>
      <c r="C15" s="68"/>
      <c r="D15" s="68"/>
      <c r="E15" s="68"/>
      <c r="F15" s="68"/>
      <c r="G15" s="68"/>
      <c r="H15" s="68"/>
      <c r="I15" s="68"/>
      <c r="J15" s="69"/>
      <c r="K15" s="70">
        <f>K16</f>
        <v>6726802</v>
      </c>
    </row>
    <row r="16" spans="1:26" ht="30">
      <c r="A16" s="138" t="s">
        <v>495</v>
      </c>
      <c r="B16" s="141" t="s">
        <v>496</v>
      </c>
      <c r="C16" s="141" t="s">
        <v>125</v>
      </c>
      <c r="D16" s="146">
        <v>8.6956000000000006E-2</v>
      </c>
      <c r="E16" s="138"/>
      <c r="F16" s="138"/>
      <c r="G16" s="149" t="s">
        <v>485</v>
      </c>
      <c r="H16" s="149"/>
      <c r="I16" s="149"/>
      <c r="J16" s="143" t="s">
        <v>483</v>
      </c>
      <c r="K16" s="144">
        <v>6726802</v>
      </c>
      <c r="L16" s="145"/>
      <c r="M16" s="145"/>
      <c r="N16" s="145"/>
      <c r="O16" s="145"/>
      <c r="P16" s="145"/>
      <c r="Q16" s="145"/>
      <c r="R16" s="145"/>
      <c r="S16" s="145"/>
      <c r="T16" s="145"/>
      <c r="U16" s="145"/>
      <c r="V16" s="145"/>
      <c r="W16" s="145"/>
      <c r="X16" s="145"/>
      <c r="Y16" s="145"/>
      <c r="Z16" s="145"/>
    </row>
    <row r="17" spans="1:26">
      <c r="A17" s="67" t="s">
        <v>497</v>
      </c>
      <c r="B17" s="68"/>
      <c r="C17" s="68"/>
      <c r="D17" s="68"/>
      <c r="E17" s="68"/>
      <c r="F17" s="68"/>
      <c r="G17" s="68"/>
      <c r="H17" s="68"/>
      <c r="I17" s="68"/>
      <c r="J17" s="69"/>
      <c r="K17" s="70">
        <f>SUM(K18:K20)</f>
        <v>1994625</v>
      </c>
    </row>
    <row r="18" spans="1:26">
      <c r="A18" s="73" t="s">
        <v>498</v>
      </c>
      <c r="B18" s="75" t="s">
        <v>485</v>
      </c>
      <c r="C18" s="75" t="s">
        <v>499</v>
      </c>
      <c r="D18" s="75" t="s">
        <v>485</v>
      </c>
      <c r="E18" s="75"/>
      <c r="F18" s="75"/>
      <c r="G18" s="147"/>
      <c r="H18" s="75" t="s">
        <v>500</v>
      </c>
      <c r="I18" s="75" t="s">
        <v>501</v>
      </c>
      <c r="J18" s="945" t="s">
        <v>483</v>
      </c>
      <c r="K18" s="148">
        <v>1068093</v>
      </c>
    </row>
    <row r="19" spans="1:26">
      <c r="A19" s="73" t="s">
        <v>211</v>
      </c>
      <c r="B19" s="75" t="s">
        <v>485</v>
      </c>
      <c r="C19" s="75" t="s">
        <v>499</v>
      </c>
      <c r="D19" s="75" t="s">
        <v>485</v>
      </c>
      <c r="E19" s="75"/>
      <c r="F19" s="75"/>
      <c r="G19" s="147"/>
      <c r="H19" s="75" t="s">
        <v>502</v>
      </c>
      <c r="I19" s="75" t="s">
        <v>503</v>
      </c>
      <c r="J19" s="946"/>
      <c r="K19" s="148">
        <v>817118</v>
      </c>
    </row>
    <row r="20" spans="1:26">
      <c r="A20" s="73" t="s">
        <v>504</v>
      </c>
      <c r="B20" s="75" t="s">
        <v>485</v>
      </c>
      <c r="C20" s="75" t="s">
        <v>499</v>
      </c>
      <c r="D20" s="75" t="s">
        <v>485</v>
      </c>
      <c r="E20" s="75"/>
      <c r="F20" s="75"/>
      <c r="G20" s="75"/>
      <c r="H20" s="75" t="s">
        <v>492</v>
      </c>
      <c r="I20" s="75" t="s">
        <v>505</v>
      </c>
      <c r="J20" s="908"/>
      <c r="K20" s="148">
        <v>109414</v>
      </c>
    </row>
    <row r="21" spans="1:26" ht="15.75" customHeight="1">
      <c r="A21" s="67" t="s">
        <v>506</v>
      </c>
      <c r="B21" s="68"/>
      <c r="C21" s="68"/>
      <c r="D21" s="68"/>
      <c r="E21" s="68"/>
      <c r="F21" s="68"/>
      <c r="G21" s="68"/>
      <c r="H21" s="68"/>
      <c r="I21" s="68"/>
      <c r="J21" s="69"/>
      <c r="K21" s="70">
        <f>K22</f>
        <v>0</v>
      </c>
    </row>
    <row r="22" spans="1:26" ht="15.75" customHeight="1">
      <c r="A22" s="110"/>
      <c r="B22" s="73"/>
      <c r="C22" s="73"/>
      <c r="D22" s="73"/>
      <c r="E22" s="73"/>
      <c r="F22" s="73"/>
      <c r="G22" s="73"/>
      <c r="H22" s="73"/>
      <c r="I22" s="73"/>
      <c r="J22" s="138"/>
      <c r="K22" s="139"/>
      <c r="L22" s="111"/>
      <c r="M22" s="111"/>
      <c r="N22" s="111"/>
      <c r="O22" s="111"/>
      <c r="P22" s="111"/>
      <c r="Q22" s="111"/>
      <c r="R22" s="111"/>
      <c r="S22" s="111"/>
      <c r="T22" s="111"/>
      <c r="U22" s="111"/>
      <c r="V22" s="111"/>
      <c r="W22" s="111"/>
      <c r="X22" s="111"/>
      <c r="Y22" s="111"/>
      <c r="Z22" s="111"/>
    </row>
    <row r="23" spans="1:26" ht="15.75" customHeight="1">
      <c r="A23" s="67" t="s">
        <v>507</v>
      </c>
      <c r="B23" s="68"/>
      <c r="C23" s="68"/>
      <c r="D23" s="68"/>
      <c r="E23" s="68"/>
      <c r="F23" s="68"/>
      <c r="G23" s="68"/>
      <c r="H23" s="68"/>
      <c r="I23" s="68"/>
      <c r="J23" s="69"/>
      <c r="K23" s="70">
        <f>K24</f>
        <v>1179900</v>
      </c>
    </row>
    <row r="24" spans="1:26" ht="60">
      <c r="A24" s="138" t="s">
        <v>508</v>
      </c>
      <c r="B24" s="141" t="s">
        <v>485</v>
      </c>
      <c r="C24" s="141" t="s">
        <v>499</v>
      </c>
      <c r="D24" s="141" t="s">
        <v>485</v>
      </c>
      <c r="E24" s="141"/>
      <c r="F24" s="141"/>
      <c r="G24" s="150" t="s">
        <v>509</v>
      </c>
      <c r="H24" s="138"/>
      <c r="I24" s="138"/>
      <c r="J24" s="143" t="s">
        <v>483</v>
      </c>
      <c r="K24" s="144">
        <v>1179900</v>
      </c>
      <c r="L24" s="145"/>
      <c r="M24" s="145"/>
      <c r="N24" s="145"/>
      <c r="O24" s="145"/>
      <c r="P24" s="145"/>
      <c r="Q24" s="145"/>
      <c r="R24" s="145"/>
      <c r="S24" s="145"/>
      <c r="T24" s="145"/>
      <c r="U24" s="145"/>
      <c r="V24" s="145"/>
      <c r="W24" s="145"/>
      <c r="X24" s="145"/>
      <c r="Y24" s="145"/>
      <c r="Z24" s="145"/>
    </row>
    <row r="25" spans="1:26" ht="15.75" customHeight="1">
      <c r="A25" s="67" t="s">
        <v>510</v>
      </c>
      <c r="B25" s="68"/>
      <c r="C25" s="68"/>
      <c r="D25" s="68"/>
      <c r="E25" s="68"/>
      <c r="F25" s="68"/>
      <c r="G25" s="68"/>
      <c r="H25" s="68"/>
      <c r="I25" s="68"/>
      <c r="J25" s="69"/>
      <c r="K25" s="70">
        <f>K26</f>
        <v>0</v>
      </c>
    </row>
    <row r="26" spans="1:26" ht="15.75" customHeight="1">
      <c r="A26" s="110"/>
      <c r="B26" s="73"/>
      <c r="C26" s="73"/>
      <c r="D26" s="73"/>
      <c r="E26" s="73"/>
      <c r="F26" s="73"/>
      <c r="G26" s="73"/>
      <c r="H26" s="73"/>
      <c r="I26" s="73"/>
      <c r="J26" s="138"/>
      <c r="K26" s="139"/>
    </row>
    <row r="27" spans="1:26" ht="15.75" customHeight="1">
      <c r="A27" s="67" t="s">
        <v>511</v>
      </c>
      <c r="B27" s="68"/>
      <c r="C27" s="68"/>
      <c r="D27" s="68"/>
      <c r="E27" s="68"/>
      <c r="F27" s="68"/>
      <c r="G27" s="68"/>
      <c r="H27" s="68"/>
      <c r="I27" s="68"/>
      <c r="J27" s="69"/>
      <c r="K27" s="70">
        <f>SUM(K28:K30)</f>
        <v>6572278</v>
      </c>
    </row>
    <row r="28" spans="1:26" ht="15.75" customHeight="1">
      <c r="A28" s="73" t="s">
        <v>415</v>
      </c>
      <c r="B28" s="75" t="s">
        <v>485</v>
      </c>
      <c r="C28" s="75" t="s">
        <v>499</v>
      </c>
      <c r="D28" s="75" t="s">
        <v>485</v>
      </c>
      <c r="E28" s="75"/>
      <c r="F28" s="75"/>
      <c r="G28" s="73" t="s">
        <v>485</v>
      </c>
      <c r="H28" s="73"/>
      <c r="I28" s="73"/>
      <c r="J28" s="945" t="s">
        <v>483</v>
      </c>
      <c r="K28" s="148">
        <v>6030696</v>
      </c>
    </row>
    <row r="29" spans="1:26" ht="15.75" customHeight="1">
      <c r="A29" s="73" t="s">
        <v>512</v>
      </c>
      <c r="B29" s="75" t="s">
        <v>485</v>
      </c>
      <c r="C29" s="75" t="s">
        <v>125</v>
      </c>
      <c r="D29" s="76">
        <v>0.03</v>
      </c>
      <c r="E29" s="75"/>
      <c r="F29" s="75"/>
      <c r="G29" s="75" t="s">
        <v>485</v>
      </c>
      <c r="H29" s="73"/>
      <c r="I29" s="73"/>
      <c r="J29" s="946"/>
      <c r="K29" s="148">
        <v>405377</v>
      </c>
    </row>
    <row r="30" spans="1:26" ht="15.75" customHeight="1">
      <c r="A30" s="73" t="s">
        <v>513</v>
      </c>
      <c r="B30" s="75" t="s">
        <v>485</v>
      </c>
      <c r="C30" s="75" t="s">
        <v>499</v>
      </c>
      <c r="D30" s="75" t="s">
        <v>485</v>
      </c>
      <c r="E30" s="75"/>
      <c r="F30" s="75"/>
      <c r="G30" s="73" t="s">
        <v>485</v>
      </c>
      <c r="H30" s="73"/>
      <c r="I30" s="73"/>
      <c r="J30" s="908"/>
      <c r="K30" s="148">
        <v>136205</v>
      </c>
    </row>
    <row r="31" spans="1:26" ht="15.75" customHeight="1">
      <c r="A31" s="112"/>
      <c r="B31" s="113"/>
      <c r="C31" s="113"/>
      <c r="D31" s="73"/>
      <c r="E31" s="73"/>
      <c r="F31" s="73"/>
      <c r="G31" s="113"/>
      <c r="H31" s="113"/>
      <c r="I31" s="113"/>
      <c r="J31" s="114"/>
      <c r="K31" s="115"/>
    </row>
    <row r="32" spans="1:26" ht="15.75" customHeight="1">
      <c r="A32" s="100" t="s">
        <v>514</v>
      </c>
      <c r="B32" s="101"/>
      <c r="C32" s="101"/>
      <c r="D32" s="102"/>
      <c r="E32" s="102"/>
      <c r="F32" s="102"/>
      <c r="G32" s="101"/>
      <c r="H32" s="101"/>
      <c r="I32" s="101"/>
      <c r="J32" s="103"/>
      <c r="K32" s="104">
        <f>K27+K25+K23+K21+K17+K15+K11+K9</f>
        <v>36752272</v>
      </c>
    </row>
    <row r="33" spans="10:11" ht="15.75" customHeight="1">
      <c r="J33" s="145"/>
      <c r="K33" s="151"/>
    </row>
    <row r="34" spans="10:11" ht="15.75" customHeight="1">
      <c r="J34" s="145"/>
      <c r="K34" s="151"/>
    </row>
    <row r="35" spans="10:11" ht="15.75" customHeight="1">
      <c r="J35" s="145"/>
      <c r="K35" s="151"/>
    </row>
    <row r="36" spans="10:11" ht="15.75" customHeight="1">
      <c r="J36" s="145"/>
      <c r="K36" s="151"/>
    </row>
    <row r="37" spans="10:11" ht="15.75" customHeight="1">
      <c r="J37" s="145"/>
      <c r="K37" s="151"/>
    </row>
    <row r="38" spans="10:11" ht="15.75" customHeight="1">
      <c r="J38" s="145"/>
      <c r="K38" s="151"/>
    </row>
    <row r="39" spans="10:11" ht="15.75" customHeight="1">
      <c r="J39" s="145"/>
      <c r="K39" s="151"/>
    </row>
    <row r="40" spans="10:11" ht="15.75" customHeight="1">
      <c r="J40" s="145"/>
      <c r="K40" s="151"/>
    </row>
    <row r="41" spans="10:11" ht="15.75" customHeight="1">
      <c r="J41" s="145"/>
      <c r="K41" s="151"/>
    </row>
    <row r="42" spans="10:11" ht="15.75" customHeight="1">
      <c r="J42" s="145"/>
      <c r="K42" s="151"/>
    </row>
    <row r="43" spans="10:11" ht="15.75" customHeight="1">
      <c r="J43" s="145"/>
      <c r="K43" s="151"/>
    </row>
    <row r="44" spans="10:11" ht="15.75" customHeight="1">
      <c r="J44" s="145"/>
      <c r="K44" s="151"/>
    </row>
    <row r="45" spans="10:11" ht="15.75" customHeight="1">
      <c r="J45" s="145"/>
      <c r="K45" s="151"/>
    </row>
    <row r="46" spans="10:11" ht="15.75" customHeight="1">
      <c r="J46" s="145"/>
      <c r="K46" s="151"/>
    </row>
    <row r="47" spans="10:11" ht="15.75" customHeight="1">
      <c r="J47" s="145"/>
      <c r="K47" s="151"/>
    </row>
    <row r="48" spans="10:11" ht="15.75" customHeight="1">
      <c r="J48" s="145"/>
      <c r="K48" s="151"/>
    </row>
    <row r="49" spans="10:11" ht="15.75" customHeight="1">
      <c r="J49" s="145"/>
      <c r="K49" s="151"/>
    </row>
    <row r="50" spans="10:11" ht="15.75" customHeight="1">
      <c r="J50" s="145"/>
      <c r="K50" s="151"/>
    </row>
    <row r="51" spans="10:11" ht="15.75" customHeight="1">
      <c r="J51" s="145"/>
      <c r="K51" s="151"/>
    </row>
    <row r="52" spans="10:11" ht="15.75" customHeight="1">
      <c r="J52" s="145"/>
      <c r="K52" s="151"/>
    </row>
    <row r="53" spans="10:11" ht="15.75" customHeight="1">
      <c r="J53" s="145"/>
      <c r="K53" s="151"/>
    </row>
    <row r="54" spans="10:11" ht="15.75" customHeight="1">
      <c r="J54" s="145"/>
      <c r="K54" s="151"/>
    </row>
    <row r="55" spans="10:11" ht="15.75" customHeight="1">
      <c r="J55" s="145"/>
      <c r="K55" s="151"/>
    </row>
    <row r="56" spans="10:11" ht="15.75" customHeight="1">
      <c r="J56" s="145"/>
      <c r="K56" s="151"/>
    </row>
    <row r="57" spans="10:11" ht="15.75" customHeight="1">
      <c r="J57" s="145"/>
      <c r="K57" s="151"/>
    </row>
    <row r="58" spans="10:11" ht="15.75" customHeight="1">
      <c r="J58" s="145"/>
      <c r="K58" s="151"/>
    </row>
    <row r="59" spans="10:11" ht="15.75" customHeight="1">
      <c r="J59" s="145"/>
      <c r="K59" s="151"/>
    </row>
    <row r="60" spans="10:11" ht="15.75" customHeight="1">
      <c r="J60" s="145"/>
      <c r="K60" s="151"/>
    </row>
    <row r="61" spans="10:11" ht="15.75" customHeight="1">
      <c r="J61" s="145"/>
      <c r="K61" s="151"/>
    </row>
    <row r="62" spans="10:11" ht="15.75" customHeight="1">
      <c r="J62" s="145"/>
      <c r="K62" s="151"/>
    </row>
    <row r="63" spans="10:11" ht="15.75" customHeight="1">
      <c r="J63" s="145"/>
      <c r="K63" s="151"/>
    </row>
    <row r="64" spans="10:11" ht="15.75" customHeight="1">
      <c r="J64" s="145"/>
      <c r="K64" s="151"/>
    </row>
    <row r="65" spans="10:11" ht="15.75" customHeight="1">
      <c r="J65" s="145"/>
      <c r="K65" s="151"/>
    </row>
    <row r="66" spans="10:11" ht="15.75" customHeight="1">
      <c r="J66" s="145"/>
      <c r="K66" s="151"/>
    </row>
    <row r="67" spans="10:11" ht="15.75" customHeight="1">
      <c r="J67" s="145"/>
      <c r="K67" s="151"/>
    </row>
    <row r="68" spans="10:11" ht="15.75" customHeight="1">
      <c r="J68" s="145"/>
      <c r="K68" s="151"/>
    </row>
    <row r="69" spans="10:11" ht="15.75" customHeight="1">
      <c r="J69" s="145"/>
      <c r="K69" s="151"/>
    </row>
    <row r="70" spans="10:11" ht="15.75" customHeight="1">
      <c r="J70" s="145"/>
      <c r="K70" s="151"/>
    </row>
    <row r="71" spans="10:11" ht="15.75" customHeight="1">
      <c r="J71" s="145"/>
      <c r="K71" s="151"/>
    </row>
    <row r="72" spans="10:11" ht="15.75" customHeight="1">
      <c r="J72" s="145"/>
      <c r="K72" s="151"/>
    </row>
    <row r="73" spans="10:11" ht="15.75" customHeight="1">
      <c r="J73" s="145"/>
      <c r="K73" s="151"/>
    </row>
    <row r="74" spans="10:11" ht="15.75" customHeight="1">
      <c r="J74" s="145"/>
      <c r="K74" s="151"/>
    </row>
    <row r="75" spans="10:11" ht="15.75" customHeight="1">
      <c r="J75" s="145"/>
      <c r="K75" s="151"/>
    </row>
    <row r="76" spans="10:11" ht="15.75" customHeight="1">
      <c r="J76" s="145"/>
      <c r="K76" s="151"/>
    </row>
    <row r="77" spans="10:11" ht="15.75" customHeight="1">
      <c r="J77" s="145"/>
      <c r="K77" s="151"/>
    </row>
    <row r="78" spans="10:11" ht="15.75" customHeight="1">
      <c r="J78" s="145"/>
      <c r="K78" s="151"/>
    </row>
    <row r="79" spans="10:11" ht="15.75" customHeight="1">
      <c r="J79" s="145"/>
      <c r="K79" s="151"/>
    </row>
    <row r="80" spans="10:11" ht="15.75" customHeight="1">
      <c r="J80" s="145"/>
      <c r="K80" s="151"/>
    </row>
    <row r="81" spans="10:11" ht="15.75" customHeight="1">
      <c r="J81" s="145"/>
      <c r="K81" s="151"/>
    </row>
    <row r="82" spans="10:11" ht="15.75" customHeight="1">
      <c r="J82" s="145"/>
      <c r="K82" s="151"/>
    </row>
    <row r="83" spans="10:11" ht="15.75" customHeight="1">
      <c r="J83" s="145"/>
      <c r="K83" s="151"/>
    </row>
    <row r="84" spans="10:11" ht="15.75" customHeight="1">
      <c r="J84" s="145"/>
      <c r="K84" s="151"/>
    </row>
    <row r="85" spans="10:11" ht="15.75" customHeight="1">
      <c r="J85" s="145"/>
      <c r="K85" s="151"/>
    </row>
    <row r="86" spans="10:11" ht="15.75" customHeight="1">
      <c r="J86" s="145"/>
      <c r="K86" s="151"/>
    </row>
    <row r="87" spans="10:11" ht="15.75" customHeight="1">
      <c r="J87" s="145"/>
      <c r="K87" s="151"/>
    </row>
    <row r="88" spans="10:11" ht="15.75" customHeight="1">
      <c r="J88" s="145"/>
      <c r="K88" s="151"/>
    </row>
    <row r="89" spans="10:11" ht="15.75" customHeight="1">
      <c r="J89" s="145"/>
      <c r="K89" s="151"/>
    </row>
    <row r="90" spans="10:11" ht="15.75" customHeight="1">
      <c r="J90" s="145"/>
      <c r="K90" s="151"/>
    </row>
    <row r="91" spans="10:11" ht="15.75" customHeight="1">
      <c r="J91" s="145"/>
      <c r="K91" s="151"/>
    </row>
    <row r="92" spans="10:11" ht="15.75" customHeight="1">
      <c r="J92" s="145"/>
      <c r="K92" s="151"/>
    </row>
    <row r="93" spans="10:11" ht="15.75" customHeight="1">
      <c r="J93" s="145"/>
      <c r="K93" s="151"/>
    </row>
    <row r="94" spans="10:11" ht="15.75" customHeight="1">
      <c r="J94" s="145"/>
      <c r="K94" s="151"/>
    </row>
    <row r="95" spans="10:11" ht="15.75" customHeight="1">
      <c r="J95" s="145"/>
      <c r="K95" s="151"/>
    </row>
    <row r="96" spans="10:11" ht="15.75" customHeight="1">
      <c r="J96" s="145"/>
      <c r="K96" s="151"/>
    </row>
    <row r="97" spans="10:11" ht="15.75" customHeight="1">
      <c r="J97" s="145"/>
      <c r="K97" s="151"/>
    </row>
    <row r="98" spans="10:11" ht="15.75" customHeight="1">
      <c r="J98" s="145"/>
      <c r="K98" s="151"/>
    </row>
    <row r="99" spans="10:11" ht="15.75" customHeight="1">
      <c r="J99" s="145"/>
      <c r="K99" s="151"/>
    </row>
    <row r="100" spans="10:11" ht="15.75" customHeight="1">
      <c r="J100" s="145"/>
      <c r="K100" s="151"/>
    </row>
    <row r="101" spans="10:11" ht="15.75" customHeight="1">
      <c r="J101" s="145"/>
      <c r="K101" s="151"/>
    </row>
    <row r="102" spans="10:11" ht="15.75" customHeight="1">
      <c r="J102" s="145"/>
      <c r="K102" s="151"/>
    </row>
    <row r="103" spans="10:11" ht="15.75" customHeight="1">
      <c r="J103" s="145"/>
      <c r="K103" s="151"/>
    </row>
    <row r="104" spans="10:11" ht="15.75" customHeight="1">
      <c r="J104" s="145"/>
      <c r="K104" s="151"/>
    </row>
    <row r="105" spans="10:11" ht="15.75" customHeight="1">
      <c r="J105" s="145"/>
      <c r="K105" s="151"/>
    </row>
    <row r="106" spans="10:11" ht="15.75" customHeight="1">
      <c r="J106" s="145"/>
      <c r="K106" s="151"/>
    </row>
    <row r="107" spans="10:11" ht="15.75" customHeight="1">
      <c r="J107" s="145"/>
      <c r="K107" s="151"/>
    </row>
    <row r="108" spans="10:11" ht="15.75" customHeight="1">
      <c r="J108" s="145"/>
      <c r="K108" s="151"/>
    </row>
    <row r="109" spans="10:11" ht="15.75" customHeight="1">
      <c r="J109" s="145"/>
      <c r="K109" s="151"/>
    </row>
    <row r="110" spans="10:11" ht="15.75" customHeight="1">
      <c r="J110" s="145"/>
      <c r="K110" s="151"/>
    </row>
    <row r="111" spans="10:11" ht="15.75" customHeight="1">
      <c r="J111" s="145"/>
      <c r="K111" s="151"/>
    </row>
    <row r="112" spans="10:11" ht="15.75" customHeight="1">
      <c r="J112" s="145"/>
      <c r="K112" s="151"/>
    </row>
    <row r="113" spans="10:11" ht="15.75" customHeight="1">
      <c r="J113" s="145"/>
      <c r="K113" s="151"/>
    </row>
    <row r="114" spans="10:11" ht="15.75" customHeight="1">
      <c r="J114" s="145"/>
      <c r="K114" s="151"/>
    </row>
    <row r="115" spans="10:11" ht="15.75" customHeight="1">
      <c r="J115" s="145"/>
      <c r="K115" s="151"/>
    </row>
    <row r="116" spans="10:11" ht="15.75" customHeight="1">
      <c r="J116" s="145"/>
      <c r="K116" s="151"/>
    </row>
    <row r="117" spans="10:11" ht="15.75" customHeight="1">
      <c r="J117" s="145"/>
      <c r="K117" s="151"/>
    </row>
    <row r="118" spans="10:11" ht="15.75" customHeight="1">
      <c r="J118" s="145"/>
      <c r="K118" s="151"/>
    </row>
    <row r="119" spans="10:11" ht="15.75" customHeight="1">
      <c r="J119" s="145"/>
      <c r="K119" s="151"/>
    </row>
    <row r="120" spans="10:11" ht="15.75" customHeight="1">
      <c r="J120" s="145"/>
      <c r="K120" s="151"/>
    </row>
    <row r="121" spans="10:11" ht="15.75" customHeight="1">
      <c r="J121" s="145"/>
      <c r="K121" s="151"/>
    </row>
    <row r="122" spans="10:11" ht="15.75" customHeight="1">
      <c r="J122" s="145"/>
      <c r="K122" s="151"/>
    </row>
    <row r="123" spans="10:11" ht="15.75" customHeight="1">
      <c r="J123" s="145"/>
      <c r="K123" s="151"/>
    </row>
    <row r="124" spans="10:11" ht="15.75" customHeight="1">
      <c r="J124" s="145"/>
      <c r="K124" s="151"/>
    </row>
    <row r="125" spans="10:11" ht="15.75" customHeight="1">
      <c r="J125" s="145"/>
      <c r="K125" s="151"/>
    </row>
    <row r="126" spans="10:11" ht="15.75" customHeight="1">
      <c r="J126" s="145"/>
      <c r="K126" s="151"/>
    </row>
    <row r="127" spans="10:11" ht="15.75" customHeight="1">
      <c r="J127" s="145"/>
      <c r="K127" s="151"/>
    </row>
    <row r="128" spans="10:11" ht="15.75" customHeight="1">
      <c r="J128" s="145"/>
      <c r="K128" s="151"/>
    </row>
    <row r="129" spans="10:11" ht="15.75" customHeight="1">
      <c r="J129" s="145"/>
      <c r="K129" s="151"/>
    </row>
    <row r="130" spans="10:11" ht="15.75" customHeight="1">
      <c r="J130" s="145"/>
      <c r="K130" s="151"/>
    </row>
    <row r="131" spans="10:11" ht="15.75" customHeight="1">
      <c r="J131" s="145"/>
      <c r="K131" s="151"/>
    </row>
    <row r="132" spans="10:11" ht="15.75" customHeight="1">
      <c r="J132" s="145"/>
      <c r="K132" s="151"/>
    </row>
    <row r="133" spans="10:11" ht="15.75" customHeight="1">
      <c r="J133" s="145"/>
      <c r="K133" s="151"/>
    </row>
    <row r="134" spans="10:11" ht="15.75" customHeight="1">
      <c r="J134" s="145"/>
      <c r="K134" s="151"/>
    </row>
    <row r="135" spans="10:11" ht="15.75" customHeight="1">
      <c r="J135" s="145"/>
      <c r="K135" s="151"/>
    </row>
    <row r="136" spans="10:11" ht="15.75" customHeight="1">
      <c r="J136" s="145"/>
      <c r="K136" s="151"/>
    </row>
    <row r="137" spans="10:11" ht="15.75" customHeight="1">
      <c r="J137" s="145"/>
      <c r="K137" s="151"/>
    </row>
    <row r="138" spans="10:11" ht="15.75" customHeight="1">
      <c r="J138" s="145"/>
      <c r="K138" s="151"/>
    </row>
    <row r="139" spans="10:11" ht="15.75" customHeight="1">
      <c r="J139" s="145"/>
      <c r="K139" s="151"/>
    </row>
    <row r="140" spans="10:11" ht="15.75" customHeight="1">
      <c r="J140" s="145"/>
      <c r="K140" s="151"/>
    </row>
    <row r="141" spans="10:11" ht="15.75" customHeight="1">
      <c r="J141" s="145"/>
      <c r="K141" s="151"/>
    </row>
    <row r="142" spans="10:11" ht="15.75" customHeight="1">
      <c r="J142" s="145"/>
      <c r="K142" s="151"/>
    </row>
    <row r="143" spans="10:11" ht="15.75" customHeight="1">
      <c r="J143" s="145"/>
      <c r="K143" s="151"/>
    </row>
    <row r="144" spans="10:11" ht="15.75" customHeight="1">
      <c r="J144" s="145"/>
      <c r="K144" s="151"/>
    </row>
    <row r="145" spans="10:11" ht="15.75" customHeight="1">
      <c r="J145" s="145"/>
      <c r="K145" s="151"/>
    </row>
    <row r="146" spans="10:11" ht="15.75" customHeight="1">
      <c r="J146" s="145"/>
      <c r="K146" s="151"/>
    </row>
    <row r="147" spans="10:11" ht="15.75" customHeight="1">
      <c r="J147" s="145"/>
      <c r="K147" s="151"/>
    </row>
    <row r="148" spans="10:11" ht="15.75" customHeight="1">
      <c r="J148" s="145"/>
      <c r="K148" s="151"/>
    </row>
    <row r="149" spans="10:11" ht="15.75" customHeight="1">
      <c r="J149" s="145"/>
      <c r="K149" s="151"/>
    </row>
    <row r="150" spans="10:11" ht="15.75" customHeight="1">
      <c r="J150" s="145"/>
      <c r="K150" s="151"/>
    </row>
    <row r="151" spans="10:11" ht="15.75" customHeight="1">
      <c r="J151" s="145"/>
      <c r="K151" s="151"/>
    </row>
    <row r="152" spans="10:11" ht="15.75" customHeight="1">
      <c r="J152" s="145"/>
      <c r="K152" s="151"/>
    </row>
    <row r="153" spans="10:11" ht="15.75" customHeight="1">
      <c r="J153" s="145"/>
      <c r="K153" s="151"/>
    </row>
    <row r="154" spans="10:11" ht="15.75" customHeight="1">
      <c r="J154" s="145"/>
      <c r="K154" s="151"/>
    </row>
    <row r="155" spans="10:11" ht="15.75" customHeight="1">
      <c r="J155" s="145"/>
      <c r="K155" s="151"/>
    </row>
    <row r="156" spans="10:11" ht="15.75" customHeight="1">
      <c r="J156" s="145"/>
      <c r="K156" s="151"/>
    </row>
    <row r="157" spans="10:11" ht="15.75" customHeight="1">
      <c r="J157" s="145"/>
      <c r="K157" s="151"/>
    </row>
    <row r="158" spans="10:11" ht="15.75" customHeight="1">
      <c r="J158" s="145"/>
      <c r="K158" s="151"/>
    </row>
    <row r="159" spans="10:11" ht="15.75" customHeight="1">
      <c r="J159" s="145"/>
      <c r="K159" s="151"/>
    </row>
    <row r="160" spans="10:11" ht="15.75" customHeight="1">
      <c r="J160" s="145"/>
      <c r="K160" s="151"/>
    </row>
    <row r="161" spans="10:11" ht="15.75" customHeight="1">
      <c r="J161" s="145"/>
      <c r="K161" s="151"/>
    </row>
    <row r="162" spans="10:11" ht="15.75" customHeight="1">
      <c r="J162" s="145"/>
      <c r="K162" s="151"/>
    </row>
    <row r="163" spans="10:11" ht="15.75" customHeight="1">
      <c r="J163" s="145"/>
      <c r="K163" s="151"/>
    </row>
    <row r="164" spans="10:11" ht="15.75" customHeight="1">
      <c r="J164" s="145"/>
      <c r="K164" s="151"/>
    </row>
    <row r="165" spans="10:11" ht="15.75" customHeight="1">
      <c r="J165" s="145"/>
      <c r="K165" s="151"/>
    </row>
    <row r="166" spans="10:11" ht="15.75" customHeight="1">
      <c r="J166" s="145"/>
      <c r="K166" s="151"/>
    </row>
    <row r="167" spans="10:11" ht="15.75" customHeight="1">
      <c r="J167" s="145"/>
      <c r="K167" s="151"/>
    </row>
    <row r="168" spans="10:11" ht="15.75" customHeight="1">
      <c r="J168" s="145"/>
      <c r="K168" s="151"/>
    </row>
    <row r="169" spans="10:11" ht="15.75" customHeight="1">
      <c r="J169" s="145"/>
      <c r="K169" s="151"/>
    </row>
    <row r="170" spans="10:11" ht="15.75" customHeight="1">
      <c r="J170" s="145"/>
      <c r="K170" s="151"/>
    </row>
    <row r="171" spans="10:11" ht="15.75" customHeight="1">
      <c r="J171" s="145"/>
      <c r="K171" s="151"/>
    </row>
    <row r="172" spans="10:11" ht="15.75" customHeight="1">
      <c r="J172" s="145"/>
      <c r="K172" s="151"/>
    </row>
    <row r="173" spans="10:11" ht="15.75" customHeight="1">
      <c r="J173" s="145"/>
      <c r="K173" s="151"/>
    </row>
    <row r="174" spans="10:11" ht="15.75" customHeight="1">
      <c r="J174" s="145"/>
      <c r="K174" s="151"/>
    </row>
    <row r="175" spans="10:11" ht="15.75" customHeight="1">
      <c r="J175" s="145"/>
      <c r="K175" s="151"/>
    </row>
    <row r="176" spans="10:11" ht="15.75" customHeight="1">
      <c r="J176" s="145"/>
      <c r="K176" s="151"/>
    </row>
    <row r="177" spans="10:11" ht="15.75" customHeight="1">
      <c r="J177" s="145"/>
      <c r="K177" s="151"/>
    </row>
    <row r="178" spans="10:11" ht="15.75" customHeight="1">
      <c r="J178" s="145"/>
      <c r="K178" s="151"/>
    </row>
    <row r="179" spans="10:11" ht="15.75" customHeight="1">
      <c r="J179" s="145"/>
      <c r="K179" s="151"/>
    </row>
    <row r="180" spans="10:11" ht="15.75" customHeight="1">
      <c r="J180" s="145"/>
      <c r="K180" s="151"/>
    </row>
    <row r="181" spans="10:11" ht="15.75" customHeight="1">
      <c r="J181" s="145"/>
      <c r="K181" s="151"/>
    </row>
    <row r="182" spans="10:11" ht="15.75" customHeight="1">
      <c r="J182" s="145"/>
      <c r="K182" s="151"/>
    </row>
    <row r="183" spans="10:11" ht="15.75" customHeight="1">
      <c r="J183" s="145"/>
      <c r="K183" s="151"/>
    </row>
    <row r="184" spans="10:11" ht="15.75" customHeight="1">
      <c r="J184" s="145"/>
      <c r="K184" s="151"/>
    </row>
    <row r="185" spans="10:11" ht="15.75" customHeight="1">
      <c r="J185" s="145"/>
      <c r="K185" s="151"/>
    </row>
    <row r="186" spans="10:11" ht="15.75" customHeight="1">
      <c r="J186" s="145"/>
      <c r="K186" s="151"/>
    </row>
    <row r="187" spans="10:11" ht="15.75" customHeight="1">
      <c r="J187" s="145"/>
      <c r="K187" s="151"/>
    </row>
    <row r="188" spans="10:11" ht="15.75" customHeight="1">
      <c r="J188" s="145"/>
      <c r="K188" s="151"/>
    </row>
    <row r="189" spans="10:11" ht="15.75" customHeight="1">
      <c r="J189" s="145"/>
      <c r="K189" s="151"/>
    </row>
    <row r="190" spans="10:11" ht="15.75" customHeight="1">
      <c r="J190" s="145"/>
      <c r="K190" s="151"/>
    </row>
    <row r="191" spans="10:11" ht="15.75" customHeight="1">
      <c r="J191" s="145"/>
      <c r="K191" s="151"/>
    </row>
    <row r="192" spans="10:11" ht="15.75" customHeight="1">
      <c r="J192" s="145"/>
      <c r="K192" s="151"/>
    </row>
    <row r="193" spans="10:11" ht="15.75" customHeight="1">
      <c r="J193" s="145"/>
      <c r="K193" s="151"/>
    </row>
    <row r="194" spans="10:11" ht="15.75" customHeight="1">
      <c r="J194" s="145"/>
      <c r="K194" s="151"/>
    </row>
    <row r="195" spans="10:11" ht="15.75" customHeight="1">
      <c r="J195" s="145"/>
      <c r="K195" s="151"/>
    </row>
    <row r="196" spans="10:11" ht="15.75" customHeight="1">
      <c r="J196" s="145"/>
      <c r="K196" s="151"/>
    </row>
    <row r="197" spans="10:11" ht="15.75" customHeight="1">
      <c r="J197" s="145"/>
      <c r="K197" s="151"/>
    </row>
    <row r="198" spans="10:11" ht="15.75" customHeight="1">
      <c r="J198" s="145"/>
      <c r="K198" s="151"/>
    </row>
    <row r="199" spans="10:11" ht="15.75" customHeight="1">
      <c r="J199" s="145"/>
      <c r="K199" s="151"/>
    </row>
    <row r="200" spans="10:11" ht="15.75" customHeight="1">
      <c r="J200" s="145"/>
      <c r="K200" s="151"/>
    </row>
    <row r="201" spans="10:11" ht="15.75" customHeight="1">
      <c r="J201" s="145"/>
      <c r="K201" s="151"/>
    </row>
    <row r="202" spans="10:11" ht="15.75" customHeight="1">
      <c r="J202" s="145"/>
      <c r="K202" s="151"/>
    </row>
    <row r="203" spans="10:11" ht="15.75" customHeight="1">
      <c r="J203" s="145"/>
      <c r="K203" s="151"/>
    </row>
    <row r="204" spans="10:11" ht="15.75" customHeight="1">
      <c r="J204" s="145"/>
      <c r="K204" s="151"/>
    </row>
    <row r="205" spans="10:11" ht="15.75" customHeight="1">
      <c r="J205" s="145"/>
      <c r="K205" s="151"/>
    </row>
    <row r="206" spans="10:11" ht="15.75" customHeight="1">
      <c r="J206" s="145"/>
      <c r="K206" s="151"/>
    </row>
    <row r="207" spans="10:11" ht="15.75" customHeight="1">
      <c r="J207" s="145"/>
      <c r="K207" s="151"/>
    </row>
    <row r="208" spans="10:11" ht="15.75" customHeight="1">
      <c r="J208" s="145"/>
      <c r="K208" s="151"/>
    </row>
    <row r="209" spans="10:11" ht="15.75" customHeight="1">
      <c r="J209" s="145"/>
      <c r="K209" s="151"/>
    </row>
    <row r="210" spans="10:11" ht="15.75" customHeight="1">
      <c r="J210" s="145"/>
      <c r="K210" s="151"/>
    </row>
    <row r="211" spans="10:11" ht="15.75" customHeight="1">
      <c r="J211" s="145"/>
      <c r="K211" s="151"/>
    </row>
    <row r="212" spans="10:11" ht="15.75" customHeight="1">
      <c r="J212" s="145"/>
      <c r="K212" s="151"/>
    </row>
    <row r="213" spans="10:11" ht="15.75" customHeight="1">
      <c r="J213" s="145"/>
      <c r="K213" s="151"/>
    </row>
    <row r="214" spans="10:11" ht="15.75" customHeight="1">
      <c r="J214" s="145"/>
      <c r="K214" s="151"/>
    </row>
    <row r="215" spans="10:11" ht="15.75" customHeight="1">
      <c r="J215" s="145"/>
      <c r="K215" s="151"/>
    </row>
    <row r="216" spans="10:11" ht="15.75" customHeight="1">
      <c r="J216" s="145"/>
      <c r="K216" s="151"/>
    </row>
    <row r="217" spans="10:11" ht="15.75" customHeight="1">
      <c r="J217" s="145"/>
      <c r="K217" s="151"/>
    </row>
    <row r="218" spans="10:11" ht="15.75" customHeight="1">
      <c r="J218" s="145"/>
      <c r="K218" s="151"/>
    </row>
    <row r="219" spans="10:11" ht="15.75" customHeight="1">
      <c r="J219" s="145"/>
      <c r="K219" s="151"/>
    </row>
    <row r="220" spans="10:11" ht="15.75" customHeight="1">
      <c r="J220" s="145"/>
      <c r="K220" s="151"/>
    </row>
    <row r="221" spans="10:11" ht="15.75" customHeight="1">
      <c r="J221" s="145"/>
      <c r="K221" s="151"/>
    </row>
    <row r="222" spans="10:11" ht="15.75" customHeight="1">
      <c r="J222" s="145"/>
      <c r="K222" s="151"/>
    </row>
    <row r="223" spans="10:11" ht="15.75" customHeight="1">
      <c r="J223" s="145"/>
      <c r="K223" s="151"/>
    </row>
    <row r="224" spans="10:11" ht="15.75" customHeight="1">
      <c r="J224" s="145"/>
      <c r="K224" s="151"/>
    </row>
    <row r="225" spans="10:11" ht="15.75" customHeight="1">
      <c r="J225" s="145"/>
      <c r="K225" s="151"/>
    </row>
    <row r="226" spans="10:11" ht="15.75" customHeight="1">
      <c r="J226" s="145"/>
      <c r="K226" s="151"/>
    </row>
    <row r="227" spans="10:11" ht="15.75" customHeight="1">
      <c r="J227" s="145"/>
      <c r="K227" s="151"/>
    </row>
    <row r="228" spans="10:11" ht="15.75" customHeight="1">
      <c r="J228" s="145"/>
      <c r="K228" s="151"/>
    </row>
    <row r="229" spans="10:11" ht="15.75" customHeight="1">
      <c r="J229" s="145"/>
      <c r="K229" s="151"/>
    </row>
    <row r="230" spans="10:11" ht="15.75" customHeight="1">
      <c r="J230" s="145"/>
      <c r="K230" s="151"/>
    </row>
    <row r="231" spans="10:11" ht="15.75" customHeight="1">
      <c r="J231" s="145"/>
      <c r="K231" s="151"/>
    </row>
    <row r="232" spans="10:11" ht="15.75" customHeight="1">
      <c r="J232" s="145"/>
      <c r="K232" s="151"/>
    </row>
    <row r="233" spans="10:11" ht="15.75" customHeight="1"/>
    <row r="234" spans="10:11" ht="15.75" customHeight="1"/>
    <row r="235" spans="10:11" ht="15.75" customHeight="1"/>
    <row r="236" spans="10:11" ht="15.75" customHeight="1"/>
    <row r="237" spans="10:11" ht="15.75" customHeight="1"/>
    <row r="238" spans="10:11" ht="15.75" customHeight="1"/>
    <row r="239" spans="10:11" ht="15.75" customHeight="1"/>
    <row r="240" spans="10: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K7:K8"/>
    <mergeCell ref="J12:J14"/>
    <mergeCell ref="J18:J20"/>
    <mergeCell ref="J28:J30"/>
    <mergeCell ref="E6:F6"/>
    <mergeCell ref="G7:G8"/>
    <mergeCell ref="H6:I6"/>
    <mergeCell ref="H7:I7"/>
    <mergeCell ref="J7:J8"/>
    <mergeCell ref="A7:A8"/>
    <mergeCell ref="B7:B8"/>
    <mergeCell ref="C7:C8"/>
    <mergeCell ref="D7:D8"/>
    <mergeCell ref="E7:F7"/>
  </mergeCells>
  <pageMargins left="0.7" right="0.7" top="0.75" bottom="0.75" header="0.3" footer="0.3"/>
  <ignoredErrors>
    <ignoredError sqref="H14:I14 H18:I2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2"/>
  <sheetViews>
    <sheetView showGridLines="0" zoomScaleNormal="100" workbookViewId="0">
      <selection activeCell="D37" sqref="D37"/>
    </sheetView>
  </sheetViews>
  <sheetFormatPr baseColWidth="10" defaultColWidth="12.625" defaultRowHeight="15" customHeight="1"/>
  <cols>
    <col min="1" max="1" width="49.5" bestFit="1" customWidth="1"/>
    <col min="2" max="2" width="14.5" style="376" bestFit="1" customWidth="1"/>
    <col min="3" max="6" width="12.625" style="376" customWidth="1"/>
    <col min="7" max="8" width="12.625" style="376"/>
    <col min="9" max="9" width="14.75" style="376" customWidth="1"/>
    <col min="10" max="10" width="16.875" style="376" bestFit="1" customWidth="1"/>
    <col min="11" max="11" width="13" bestFit="1" customWidth="1"/>
  </cols>
  <sheetData>
    <row r="1" spans="1:11">
      <c r="A1" s="130"/>
      <c r="B1" s="154"/>
      <c r="C1" s="154"/>
      <c r="D1" s="154"/>
      <c r="E1" s="154"/>
      <c r="F1" s="154"/>
      <c r="G1" s="154"/>
      <c r="H1" s="154"/>
      <c r="I1" s="154"/>
      <c r="J1" s="154"/>
      <c r="K1" s="46"/>
    </row>
    <row r="2" spans="1:11">
      <c r="A2" s="133" t="s">
        <v>100</v>
      </c>
      <c r="B2" s="368"/>
      <c r="C2" s="368"/>
      <c r="D2" s="368"/>
      <c r="E2" s="368"/>
      <c r="F2" s="368"/>
      <c r="G2" s="368"/>
      <c r="H2" s="368"/>
      <c r="I2" s="368"/>
      <c r="J2" s="368"/>
      <c r="K2" s="49" t="s">
        <v>101</v>
      </c>
    </row>
    <row r="3" spans="1:11">
      <c r="A3" s="57" t="s">
        <v>173</v>
      </c>
      <c r="B3" s="368"/>
      <c r="C3" s="368"/>
      <c r="D3" s="368"/>
      <c r="E3" s="368"/>
      <c r="F3" s="368"/>
      <c r="G3" s="368"/>
      <c r="H3" s="368"/>
      <c r="I3" s="368"/>
      <c r="J3" s="368"/>
      <c r="K3" s="48"/>
    </row>
    <row r="4" spans="1:11">
      <c r="A4" s="444" t="s">
        <v>2476</v>
      </c>
      <c r="B4" s="368"/>
      <c r="C4" s="368"/>
      <c r="D4" s="368"/>
      <c r="E4" s="368"/>
      <c r="F4" s="368"/>
      <c r="G4" s="368"/>
      <c r="H4" s="368"/>
      <c r="I4" s="368"/>
      <c r="J4" s="368"/>
      <c r="K4" s="48"/>
    </row>
    <row r="5" spans="1:11">
      <c r="A5" s="128"/>
      <c r="B5" s="368"/>
      <c r="C5" s="368"/>
      <c r="D5" s="368"/>
      <c r="E5" s="368"/>
      <c r="F5" s="368"/>
      <c r="G5" s="368"/>
      <c r="H5" s="368"/>
      <c r="I5" s="368"/>
      <c r="J5" s="368"/>
      <c r="K5" s="48"/>
    </row>
    <row r="6" spans="1:11">
      <c r="A6" s="42" t="s">
        <v>102</v>
      </c>
      <c r="B6" s="369" t="s">
        <v>103</v>
      </c>
      <c r="C6" s="369" t="s">
        <v>104</v>
      </c>
      <c r="D6" s="369"/>
      <c r="E6" s="913" t="s">
        <v>105</v>
      </c>
      <c r="F6" s="913"/>
      <c r="G6" s="369" t="s">
        <v>106</v>
      </c>
      <c r="H6" s="909" t="s">
        <v>107</v>
      </c>
      <c r="I6" s="910"/>
      <c r="J6" s="369" t="s">
        <v>108</v>
      </c>
      <c r="K6" s="43" t="s">
        <v>109</v>
      </c>
    </row>
    <row r="7" spans="1:11" ht="14.25">
      <c r="A7" s="935" t="s">
        <v>110</v>
      </c>
      <c r="B7" s="930" t="s">
        <v>111</v>
      </c>
      <c r="C7" s="930" t="s">
        <v>112</v>
      </c>
      <c r="D7" s="930" t="s">
        <v>113</v>
      </c>
      <c r="E7" s="930" t="s">
        <v>114</v>
      </c>
      <c r="F7" s="931"/>
      <c r="G7" s="930" t="s">
        <v>115</v>
      </c>
      <c r="H7" s="930" t="s">
        <v>116</v>
      </c>
      <c r="I7" s="931"/>
      <c r="J7" s="930" t="s">
        <v>117</v>
      </c>
      <c r="K7" s="947" t="s">
        <v>118</v>
      </c>
    </row>
    <row r="8" spans="1:11">
      <c r="A8" s="948"/>
      <c r="B8" s="931"/>
      <c r="C8" s="931"/>
      <c r="D8" s="931"/>
      <c r="E8" s="415" t="s">
        <v>119</v>
      </c>
      <c r="F8" s="415" t="s">
        <v>120</v>
      </c>
      <c r="G8" s="931"/>
      <c r="H8" s="415" t="s">
        <v>119</v>
      </c>
      <c r="I8" s="415" t="s">
        <v>120</v>
      </c>
      <c r="J8" s="931"/>
      <c r="K8" s="948"/>
    </row>
    <row r="9" spans="1:11">
      <c r="A9" s="347" t="s">
        <v>121</v>
      </c>
      <c r="B9" s="446"/>
      <c r="C9" s="446"/>
      <c r="D9" s="446"/>
      <c r="E9" s="446"/>
      <c r="F9" s="446"/>
      <c r="G9" s="446"/>
      <c r="H9" s="446"/>
      <c r="I9" s="446"/>
      <c r="J9" s="446"/>
      <c r="K9" s="354">
        <f>SUM(K10)</f>
        <v>0</v>
      </c>
    </row>
    <row r="10" spans="1:11">
      <c r="A10" s="355" t="s">
        <v>451</v>
      </c>
      <c r="B10" s="447"/>
      <c r="C10" s="447"/>
      <c r="D10" s="448"/>
      <c r="E10" s="448"/>
      <c r="F10" s="448"/>
      <c r="G10" s="447"/>
      <c r="H10" s="447"/>
      <c r="I10" s="447"/>
      <c r="J10" s="447"/>
      <c r="K10" s="351"/>
    </row>
    <row r="11" spans="1:11">
      <c r="A11" s="347" t="s">
        <v>122</v>
      </c>
      <c r="B11" s="446"/>
      <c r="C11" s="446"/>
      <c r="D11" s="449"/>
      <c r="E11" s="449"/>
      <c r="F11" s="449"/>
      <c r="G11" s="446"/>
      <c r="H11" s="446"/>
      <c r="I11" s="446"/>
      <c r="J11" s="446"/>
      <c r="K11" s="354">
        <f>SUM(K12:K16)</f>
        <v>7250000</v>
      </c>
    </row>
    <row r="12" spans="1:11">
      <c r="A12" s="355" t="s">
        <v>452</v>
      </c>
      <c r="B12" s="447" t="s">
        <v>453</v>
      </c>
      <c r="C12" s="447" t="s">
        <v>184</v>
      </c>
      <c r="D12" s="448">
        <v>0.14000000000000001</v>
      </c>
      <c r="E12" s="448"/>
      <c r="F12" s="448"/>
      <c r="G12" s="450"/>
      <c r="H12" s="453"/>
      <c r="I12" s="453"/>
      <c r="J12" s="454" t="s">
        <v>454</v>
      </c>
      <c r="K12" s="456">
        <v>4000000</v>
      </c>
    </row>
    <row r="13" spans="1:11">
      <c r="A13" s="355" t="s">
        <v>455</v>
      </c>
      <c r="B13" s="447" t="s">
        <v>456</v>
      </c>
      <c r="C13" s="447" t="s">
        <v>184</v>
      </c>
      <c r="D13" s="448" t="s">
        <v>457</v>
      </c>
      <c r="E13" s="448" t="s">
        <v>458</v>
      </c>
      <c r="F13" s="448" t="s">
        <v>459</v>
      </c>
      <c r="G13" s="450">
        <v>0</v>
      </c>
      <c r="H13" s="453">
        <v>200</v>
      </c>
      <c r="I13" s="453">
        <v>2500</v>
      </c>
      <c r="J13" s="454" t="s">
        <v>460</v>
      </c>
      <c r="K13" s="456">
        <v>2000000</v>
      </c>
    </row>
    <row r="14" spans="1:11">
      <c r="A14" s="355" t="s">
        <v>360</v>
      </c>
      <c r="B14" s="447" t="s">
        <v>461</v>
      </c>
      <c r="C14" s="447" t="s">
        <v>178</v>
      </c>
      <c r="D14" s="448" t="s">
        <v>462</v>
      </c>
      <c r="E14" s="448"/>
      <c r="F14" s="448"/>
      <c r="G14" s="450"/>
      <c r="H14" s="453">
        <v>85</v>
      </c>
      <c r="I14" s="453">
        <v>735</v>
      </c>
      <c r="J14" s="454" t="s">
        <v>460</v>
      </c>
      <c r="K14" s="456">
        <v>1100000</v>
      </c>
    </row>
    <row r="15" spans="1:11">
      <c r="A15" s="355" t="s">
        <v>211</v>
      </c>
      <c r="B15" s="447" t="s">
        <v>463</v>
      </c>
      <c r="C15" s="447" t="s">
        <v>464</v>
      </c>
      <c r="D15" s="448"/>
      <c r="E15" s="448"/>
      <c r="F15" s="448"/>
      <c r="G15" s="451"/>
      <c r="H15" s="453">
        <v>100</v>
      </c>
      <c r="I15" s="453">
        <v>4000</v>
      </c>
      <c r="J15" s="454" t="s">
        <v>460</v>
      </c>
      <c r="K15" s="456">
        <v>150000</v>
      </c>
    </row>
    <row r="16" spans="1:11" ht="15.75" customHeight="1">
      <c r="A16" s="445"/>
      <c r="B16" s="447"/>
      <c r="C16" s="447"/>
      <c r="D16" s="448"/>
      <c r="E16" s="448"/>
      <c r="F16" s="448"/>
      <c r="G16" s="451"/>
      <c r="H16" s="451"/>
      <c r="I16" s="451"/>
      <c r="J16" s="447"/>
      <c r="K16" s="351"/>
    </row>
    <row r="17" spans="1:11" ht="15.75" customHeight="1">
      <c r="A17" s="347" t="s">
        <v>129</v>
      </c>
      <c r="B17" s="446"/>
      <c r="C17" s="446"/>
      <c r="D17" s="449"/>
      <c r="E17" s="449"/>
      <c r="F17" s="449"/>
      <c r="G17" s="446"/>
      <c r="H17" s="446"/>
      <c r="I17" s="446"/>
      <c r="J17" s="446"/>
      <c r="K17" s="354">
        <f>SUM(K18:K19)</f>
        <v>0</v>
      </c>
    </row>
    <row r="18" spans="1:11" ht="15.75" customHeight="1">
      <c r="A18" s="355" t="s">
        <v>451</v>
      </c>
      <c r="B18" s="447"/>
      <c r="C18" s="447"/>
      <c r="D18" s="448"/>
      <c r="E18" s="448"/>
      <c r="F18" s="448"/>
      <c r="G18" s="447"/>
      <c r="H18" s="447"/>
      <c r="I18" s="447"/>
      <c r="J18" s="447"/>
      <c r="K18" s="351"/>
    </row>
    <row r="19" spans="1:11" ht="15.75" customHeight="1">
      <c r="A19" s="349"/>
      <c r="B19" s="447"/>
      <c r="C19" s="447"/>
      <c r="D19" s="448"/>
      <c r="E19" s="448"/>
      <c r="F19" s="448"/>
      <c r="G19" s="447"/>
      <c r="H19" s="447"/>
      <c r="I19" s="447"/>
      <c r="J19" s="447"/>
      <c r="K19" s="351"/>
    </row>
    <row r="20" spans="1:11" ht="15.75" customHeight="1">
      <c r="A20" s="347" t="s">
        <v>130</v>
      </c>
      <c r="B20" s="446"/>
      <c r="C20" s="446"/>
      <c r="D20" s="449"/>
      <c r="E20" s="449"/>
      <c r="F20" s="449"/>
      <c r="G20" s="446"/>
      <c r="H20" s="446"/>
      <c r="I20" s="446"/>
      <c r="J20" s="446"/>
      <c r="K20" s="354">
        <f>SUM(K21:K21)</f>
        <v>0</v>
      </c>
    </row>
    <row r="21" spans="1:11" ht="15.75" customHeight="1">
      <c r="A21" s="445"/>
      <c r="B21" s="447"/>
      <c r="C21" s="447"/>
      <c r="D21" s="448"/>
      <c r="E21" s="448"/>
      <c r="F21" s="448"/>
      <c r="G21" s="450"/>
      <c r="H21" s="450"/>
      <c r="I21" s="450"/>
      <c r="J21" s="447"/>
      <c r="K21" s="351"/>
    </row>
    <row r="22" spans="1:11" ht="15.75" customHeight="1">
      <c r="A22" s="347" t="s">
        <v>133</v>
      </c>
      <c r="B22" s="446"/>
      <c r="C22" s="446"/>
      <c r="D22" s="449"/>
      <c r="E22" s="449"/>
      <c r="F22" s="449"/>
      <c r="G22" s="446"/>
      <c r="H22" s="446"/>
      <c r="I22" s="446"/>
      <c r="J22" s="446"/>
      <c r="K22" s="354">
        <f>SUM(K23:K24)</f>
        <v>100000</v>
      </c>
    </row>
    <row r="23" spans="1:11" ht="15.75" customHeight="1">
      <c r="A23" s="355" t="s">
        <v>465</v>
      </c>
      <c r="B23" s="454" t="s">
        <v>466</v>
      </c>
      <c r="C23" s="454" t="s">
        <v>464</v>
      </c>
      <c r="D23" s="455"/>
      <c r="E23" s="455"/>
      <c r="F23" s="455"/>
      <c r="G23" s="453"/>
      <c r="H23" s="453">
        <v>70</v>
      </c>
      <c r="I23" s="453">
        <v>4000</v>
      </c>
      <c r="J23" s="454" t="s">
        <v>460</v>
      </c>
      <c r="K23" s="456">
        <v>100000</v>
      </c>
    </row>
    <row r="24" spans="1:11" ht="15.75" customHeight="1">
      <c r="A24" s="445"/>
      <c r="B24" s="447"/>
      <c r="C24" s="447"/>
      <c r="D24" s="448"/>
      <c r="E24" s="448"/>
      <c r="F24" s="448"/>
      <c r="G24" s="447"/>
      <c r="H24" s="450"/>
      <c r="I24" s="450"/>
      <c r="J24" s="447"/>
      <c r="K24" s="351"/>
    </row>
    <row r="25" spans="1:11" ht="15.75" customHeight="1">
      <c r="A25" s="347" t="s">
        <v>134</v>
      </c>
      <c r="B25" s="446"/>
      <c r="C25" s="446"/>
      <c r="D25" s="449"/>
      <c r="E25" s="449"/>
      <c r="F25" s="449"/>
      <c r="G25" s="446"/>
      <c r="H25" s="446"/>
      <c r="I25" s="446"/>
      <c r="J25" s="446"/>
      <c r="K25" s="354">
        <f>SUM(K26:K28)</f>
        <v>0</v>
      </c>
    </row>
    <row r="26" spans="1:11" ht="15.75" customHeight="1">
      <c r="A26" s="355" t="s">
        <v>138</v>
      </c>
      <c r="B26" s="447" t="s">
        <v>467</v>
      </c>
      <c r="C26" s="447" t="s">
        <v>468</v>
      </c>
      <c r="D26" s="448"/>
      <c r="E26" s="448"/>
      <c r="F26" s="448"/>
      <c r="G26" s="450">
        <v>200</v>
      </c>
      <c r="H26" s="450"/>
      <c r="I26" s="450"/>
      <c r="J26" s="447" t="s">
        <v>460</v>
      </c>
      <c r="K26" s="456">
        <v>0</v>
      </c>
    </row>
    <row r="27" spans="1:11" ht="15.75" customHeight="1">
      <c r="A27" s="355" t="s">
        <v>469</v>
      </c>
      <c r="B27" s="447" t="s">
        <v>467</v>
      </c>
      <c r="C27" s="447" t="s">
        <v>468</v>
      </c>
      <c r="D27" s="448"/>
      <c r="E27" s="448"/>
      <c r="F27" s="448"/>
      <c r="G27" s="450">
        <v>100</v>
      </c>
      <c r="H27" s="450"/>
      <c r="I27" s="450"/>
      <c r="J27" s="447" t="s">
        <v>460</v>
      </c>
      <c r="K27" s="456">
        <v>0</v>
      </c>
    </row>
    <row r="28" spans="1:11" ht="15.75" customHeight="1">
      <c r="A28" s="355" t="s">
        <v>470</v>
      </c>
      <c r="B28" s="447" t="s">
        <v>471</v>
      </c>
      <c r="C28" s="447" t="s">
        <v>472</v>
      </c>
      <c r="D28" s="448"/>
      <c r="E28" s="448"/>
      <c r="F28" s="448"/>
      <c r="G28" s="450"/>
      <c r="H28" s="450" t="s">
        <v>473</v>
      </c>
      <c r="I28" s="450" t="s">
        <v>474</v>
      </c>
      <c r="J28" s="447" t="s">
        <v>475</v>
      </c>
      <c r="K28" s="456">
        <v>0</v>
      </c>
    </row>
    <row r="29" spans="1:11" ht="15.75" customHeight="1">
      <c r="A29" s="355"/>
      <c r="B29" s="447"/>
      <c r="C29" s="447"/>
      <c r="D29" s="448"/>
      <c r="E29" s="448"/>
      <c r="F29" s="448"/>
      <c r="G29" s="450"/>
      <c r="H29" s="450"/>
      <c r="I29" s="450"/>
      <c r="J29" s="447"/>
      <c r="K29" s="456"/>
    </row>
    <row r="30" spans="1:11" ht="15.75" customHeight="1">
      <c r="A30" s="347" t="s">
        <v>135</v>
      </c>
      <c r="B30" s="446"/>
      <c r="C30" s="446"/>
      <c r="D30" s="449"/>
      <c r="E30" s="449"/>
      <c r="F30" s="449"/>
      <c r="G30" s="446"/>
      <c r="H30" s="446"/>
      <c r="I30" s="446"/>
      <c r="J30" s="446"/>
      <c r="K30" s="357">
        <f>SUM(K31)</f>
        <v>0</v>
      </c>
    </row>
    <row r="31" spans="1:11" ht="15.75" customHeight="1">
      <c r="A31" s="355" t="s">
        <v>451</v>
      </c>
      <c r="B31" s="447"/>
      <c r="C31" s="447"/>
      <c r="D31" s="448"/>
      <c r="E31" s="448"/>
      <c r="F31" s="448"/>
      <c r="G31" s="447"/>
      <c r="H31" s="447"/>
      <c r="I31" s="447"/>
      <c r="J31" s="447"/>
      <c r="K31" s="351"/>
    </row>
    <row r="32" spans="1:11" ht="15.75" customHeight="1">
      <c r="A32" s="355"/>
      <c r="B32" s="447"/>
      <c r="C32" s="447"/>
      <c r="D32" s="448"/>
      <c r="E32" s="448"/>
      <c r="F32" s="448"/>
      <c r="G32" s="447"/>
      <c r="H32" s="447"/>
      <c r="I32" s="447"/>
      <c r="J32" s="447"/>
      <c r="K32" s="351"/>
    </row>
    <row r="33" spans="1:11" ht="15.75" customHeight="1">
      <c r="A33" s="347" t="s">
        <v>136</v>
      </c>
      <c r="B33" s="446"/>
      <c r="C33" s="446"/>
      <c r="D33" s="449"/>
      <c r="E33" s="449"/>
      <c r="F33" s="449"/>
      <c r="G33" s="446"/>
      <c r="H33" s="446"/>
      <c r="I33" s="446"/>
      <c r="J33" s="446"/>
      <c r="K33" s="354">
        <f>SUM(K34)</f>
        <v>0</v>
      </c>
    </row>
    <row r="34" spans="1:11" ht="15.75" customHeight="1">
      <c r="A34" s="355" t="s">
        <v>476</v>
      </c>
      <c r="B34" s="447" t="s">
        <v>477</v>
      </c>
      <c r="C34" s="447" t="s">
        <v>468</v>
      </c>
      <c r="D34" s="448">
        <v>0.04</v>
      </c>
      <c r="E34" s="448"/>
      <c r="F34" s="448"/>
      <c r="G34" s="447"/>
      <c r="H34" s="447"/>
      <c r="I34" s="447"/>
      <c r="J34" s="447" t="s">
        <v>460</v>
      </c>
      <c r="K34" s="456">
        <v>0</v>
      </c>
    </row>
    <row r="35" spans="1:11" ht="15.75" customHeight="1">
      <c r="A35" s="355"/>
      <c r="B35" s="447"/>
      <c r="C35" s="447"/>
      <c r="D35" s="448"/>
      <c r="E35" s="448"/>
      <c r="F35" s="448"/>
      <c r="G35" s="447"/>
      <c r="H35" s="447"/>
      <c r="I35" s="447"/>
      <c r="J35" s="447"/>
      <c r="K35" s="456"/>
    </row>
    <row r="36" spans="1:11" ht="15.75" customHeight="1">
      <c r="A36" s="416" t="s">
        <v>137</v>
      </c>
      <c r="B36" s="457"/>
      <c r="C36" s="457"/>
      <c r="D36" s="458"/>
      <c r="E36" s="458"/>
      <c r="F36" s="458"/>
      <c r="G36" s="457"/>
      <c r="H36" s="457"/>
      <c r="I36" s="457"/>
      <c r="J36" s="457"/>
      <c r="K36" s="419">
        <f>+K9+K11+K17+K20+K22+K25+K30+K33</f>
        <v>7350000</v>
      </c>
    </row>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11">
    <mergeCell ref="J7:J8"/>
    <mergeCell ref="K7:K8"/>
    <mergeCell ref="H6:I6"/>
    <mergeCell ref="A7:A8"/>
    <mergeCell ref="B7:B8"/>
    <mergeCell ref="C7:C8"/>
    <mergeCell ref="D7:D8"/>
    <mergeCell ref="E6:F6"/>
    <mergeCell ref="E7:F7"/>
    <mergeCell ref="G7:G8"/>
    <mergeCell ref="H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1</vt:i4>
      </vt:variant>
    </vt:vector>
  </HeadingPairs>
  <TitlesOfParts>
    <vt:vector size="50" baseType="lpstr">
      <vt:lpstr>Caratula </vt:lpstr>
      <vt:lpstr>Alcaraz</vt:lpstr>
      <vt:lpstr>Aldea San Antonio</vt:lpstr>
      <vt:lpstr>Basavilbaso</vt:lpstr>
      <vt:lpstr>Bovril</vt:lpstr>
      <vt:lpstr>Cerrito</vt:lpstr>
      <vt:lpstr>Chajarí</vt:lpstr>
      <vt:lpstr>Colonia Avellaneda</vt:lpstr>
      <vt:lpstr>Colonia Ayuí</vt:lpstr>
      <vt:lpstr>Colonia Elía</vt:lpstr>
      <vt:lpstr>Concepción del Uruguay</vt:lpstr>
      <vt:lpstr>Concordia</vt:lpstr>
      <vt:lpstr>Conscripto Bernardi</vt:lpstr>
      <vt:lpstr>Crespo</vt:lpstr>
      <vt:lpstr>Enrique Carbó</vt:lpstr>
      <vt:lpstr>Estancia Grande</vt:lpstr>
      <vt:lpstr>Federal</vt:lpstr>
      <vt:lpstr>General Campos</vt:lpstr>
      <vt:lpstr>General Ramírez</vt:lpstr>
      <vt:lpstr>Gilbert</vt:lpstr>
      <vt:lpstr>Hasenkamp</vt:lpstr>
      <vt:lpstr>Hernández</vt:lpstr>
      <vt:lpstr>Ibicuy</vt:lpstr>
      <vt:lpstr>La Paz</vt:lpstr>
      <vt:lpstr>Los Charrúas</vt:lpstr>
      <vt:lpstr>Lucas González</vt:lpstr>
      <vt:lpstr>María Grande</vt:lpstr>
      <vt:lpstr>Oro Verde</vt:lpstr>
      <vt:lpstr>Paraná</vt:lpstr>
      <vt:lpstr>Pueblo Gral Belgrano</vt:lpstr>
      <vt:lpstr>Puerto Yeruá</vt:lpstr>
      <vt:lpstr>San Gustavo</vt:lpstr>
      <vt:lpstr>San José</vt:lpstr>
      <vt:lpstr>San José de Feliciano</vt:lpstr>
      <vt:lpstr>San Salvador</vt:lpstr>
      <vt:lpstr>Seguí</vt:lpstr>
      <vt:lpstr>Ubajay</vt:lpstr>
      <vt:lpstr>Urdinarrain</vt:lpstr>
      <vt:lpstr>Valle María</vt:lpstr>
      <vt:lpstr>Viale</vt:lpstr>
      <vt:lpstr>Victoria</vt:lpstr>
      <vt:lpstr>Villa Clara</vt:lpstr>
      <vt:lpstr>Villa del Rosario</vt:lpstr>
      <vt:lpstr>Villa Domínguez</vt:lpstr>
      <vt:lpstr>Villa Elisa</vt:lpstr>
      <vt:lpstr>Villa Hernandarias</vt:lpstr>
      <vt:lpstr>Villa Mantero</vt:lpstr>
      <vt:lpstr>Villa Paranacito</vt:lpstr>
      <vt:lpstr>Villaguay</vt:lpstr>
      <vt:lpstr>'General Ramírez'!Área_de_impresión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Martinez Zaffuan</dc:creator>
  <cp:lastModifiedBy>rel mun</cp:lastModifiedBy>
  <dcterms:created xsi:type="dcterms:W3CDTF">2020-07-28T14:33:48Z</dcterms:created>
  <dcterms:modified xsi:type="dcterms:W3CDTF">2021-02-08T15:53:09Z</dcterms:modified>
</cp:coreProperties>
</file>