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Documents\Pasante\Encargos Anabella\"/>
    </mc:Choice>
  </mc:AlternateContent>
  <bookViews>
    <workbookView xWindow="480" yWindow="1095" windowWidth="19875" windowHeight="6180" tabRatio="817" firstSheet="45" activeTab="49"/>
  </bookViews>
  <sheets>
    <sheet name="Caratula " sheetId="1" r:id="rId1"/>
    <sheet name="1° de Mayo" sheetId="68" r:id="rId2"/>
    <sheet name="Alcaraz" sheetId="52" r:id="rId3"/>
    <sheet name="Aldea San Antonio" sheetId="55" r:id="rId4"/>
    <sheet name="Aranguren" sheetId="74" r:id="rId5"/>
    <sheet name="Bovril" sheetId="58" r:id="rId6"/>
    <sheet name="Caseros" sheetId="42" r:id="rId7"/>
    <sheet name="Cerrito" sheetId="35" r:id="rId8"/>
    <sheet name="Chajarí" sheetId="61" r:id="rId9"/>
    <sheet name="Colón" sheetId="67" r:id="rId10"/>
    <sheet name="Colonia Avellaneda" sheetId="56" r:id="rId11"/>
    <sheet name="Colonia Ayuí" sheetId="11" r:id="rId12"/>
    <sheet name="Colonia Elia" sheetId="73" r:id="rId13"/>
    <sheet name="Concepción del Uruguay" sheetId="47" r:id="rId14"/>
    <sheet name="Concordia" sheetId="57" r:id="rId15"/>
    <sheet name="Conscripto Bernardi" sheetId="66" r:id="rId16"/>
    <sheet name="Diamante" sheetId="12" r:id="rId17"/>
    <sheet name="Enrique Carbo" sheetId="32" r:id="rId18"/>
    <sheet name="Estancia Grande" sheetId="13" r:id="rId19"/>
    <sheet name="Federación" sheetId="14" r:id="rId20"/>
    <sheet name="Federal" sheetId="15" r:id="rId21"/>
    <sheet name="General Campos" sheetId="16" r:id="rId22"/>
    <sheet name="Gilbert" sheetId="33" r:id="rId23"/>
    <sheet name="Gualeguaychú" sheetId="17" r:id="rId24"/>
    <sheet name="Hasenkamp" sheetId="70" r:id="rId25"/>
    <sheet name="Hernández" sheetId="63" r:id="rId26"/>
    <sheet name="Ibicuy" sheetId="18" r:id="rId27"/>
    <sheet name="La Paz" sheetId="19" r:id="rId28"/>
    <sheet name="Larroque" sheetId="20" r:id="rId29"/>
    <sheet name="Libertador San Martin" sheetId="21" r:id="rId30"/>
    <sheet name="Lucas González" sheetId="23" r:id="rId31"/>
    <sheet name="María Grande" sheetId="51" r:id="rId32"/>
    <sheet name="Nogoyá" sheetId="45" r:id="rId33"/>
    <sheet name="Oro Verde" sheetId="59" r:id="rId34"/>
    <sheet name="Paraná" sheetId="71" r:id="rId35"/>
    <sheet name="Piedras Blancas" sheetId="36" r:id="rId36"/>
    <sheet name="Pueblo General Belgrano" sheetId="62" r:id="rId37"/>
    <sheet name="Puerto Yeruá" sheetId="64" r:id="rId38"/>
    <sheet name="San Benito" sheetId="43" r:id="rId39"/>
    <sheet name="San José" sheetId="72" r:id="rId40"/>
    <sheet name="San José de Feliciano" sheetId="49" r:id="rId41"/>
    <sheet name="San Salvador" sheetId="24" r:id="rId42"/>
    <sheet name="Santa Anita" sheetId="53" r:id="rId43"/>
    <sheet name="Santa Elena" sheetId="34" r:id="rId44"/>
    <sheet name="Seguí" sheetId="39" r:id="rId45"/>
    <sheet name="Tabossi" sheetId="46" r:id="rId46"/>
    <sheet name="Ubajay" sheetId="65" r:id="rId47"/>
    <sheet name="Urdinarrain" sheetId="37" r:id="rId48"/>
    <sheet name="Valle María" sheetId="54" r:id="rId49"/>
    <sheet name="Viale" sheetId="40" r:id="rId50"/>
    <sheet name="Victoria " sheetId="60" r:id="rId51"/>
    <sheet name="Villa Clara" sheetId="38" r:id="rId52"/>
    <sheet name="Villa del Rosario" sheetId="28" r:id="rId53"/>
    <sheet name="Villa Dominguez" sheetId="44" r:id="rId54"/>
    <sheet name="Villa Elisa" sheetId="29" r:id="rId55"/>
    <sheet name="Villa Hernandarias" sheetId="30" r:id="rId56"/>
    <sheet name="Villa Mantero" sheetId="31" r:id="rId57"/>
    <sheet name="Villa Urquiza" sheetId="69" r:id="rId58"/>
    <sheet name="Villaguay" sheetId="50" r:id="rId59"/>
  </sheets>
  <externalReferences>
    <externalReference r:id="rId60"/>
    <externalReference r:id="rId61"/>
    <externalReference r:id="rId62"/>
    <externalReference r:id="rId63"/>
    <externalReference r:id="rId64"/>
    <externalReference r:id="rId65"/>
  </externalReferences>
  <definedNames>
    <definedName name="__Anonymous_Sheet_DB__1" localSheetId="12">#REF!</definedName>
    <definedName name="__Anonymous_Sheet_DB__1">#REF!</definedName>
    <definedName name="_xlnm._FilterDatabase" localSheetId="0" hidden="1">'Caratula '!$G$13:$H$91</definedName>
    <definedName name="_xlnm._FilterDatabase" localSheetId="10" hidden="1">'Colonia Avellaneda'!$A$13:$K$15</definedName>
    <definedName name="_xlnm._FilterDatabase" localSheetId="47" hidden="1">Urdinarrain!$A$7:$M$72</definedName>
    <definedName name="_xlnm.Print_Area" localSheetId="1">'1° de Mayo'!$A$1:$L$47</definedName>
    <definedName name="_xlnm.Print_Area" localSheetId="2">Alcaraz!$A$1:$L$53</definedName>
    <definedName name="_xlnm.Print_Area" localSheetId="4">Aranguren!$A$1:$L$39</definedName>
    <definedName name="_xlnm.Print_Area" localSheetId="5">Bovril!$A$1:$L$43</definedName>
    <definedName name="_xlnm.Print_Area" localSheetId="6">Caseros!$A$1:$L$43</definedName>
    <definedName name="_xlnm.Print_Area" localSheetId="7">Cerrito!$A$1:$K$50</definedName>
    <definedName name="_xlnm.Print_Area" localSheetId="8">Chajarí!$A$1:$L$53</definedName>
    <definedName name="_xlnm.Print_Area" localSheetId="9">Colón!$A$1:$L$49</definedName>
    <definedName name="_xlnm.Print_Area" localSheetId="10">'Colonia Avellaneda'!$A$1:$K$40</definedName>
    <definedName name="_xlnm.Print_Area" localSheetId="11">'Colonia Ayuí'!$A$1:$L$36</definedName>
    <definedName name="_xlnm.Print_Area" localSheetId="15">'Conscripto Bernardi'!$A$1:$L$45</definedName>
    <definedName name="_xlnm.Print_Area" localSheetId="16">Diamante!$A$1:$L$51</definedName>
    <definedName name="_xlnm.Print_Area" localSheetId="17">'Enrique Carbo'!$A$1:$L$37</definedName>
    <definedName name="_xlnm.Print_Area" localSheetId="18">'Estancia Grande'!$A$1:$L$34</definedName>
    <definedName name="_xlnm.Print_Area" localSheetId="19">Federación!$A$1:$L$46</definedName>
    <definedName name="_xlnm.Print_Area" localSheetId="21">'General Campos'!$A$1:$L$41</definedName>
    <definedName name="_xlnm.Print_Area" localSheetId="22">Gilbert!$A$1:$L$39</definedName>
    <definedName name="_xlnm.Print_Area" localSheetId="23">Gualeguaychú!$A$1:$L$49</definedName>
    <definedName name="_xlnm.Print_Area" localSheetId="24">Hasenkamp!$A$1:$L$50</definedName>
    <definedName name="_xlnm.Print_Area" localSheetId="25">Hernández!$A$1:$L$87</definedName>
    <definedName name="_xlnm.Print_Area" localSheetId="27">'La Paz'!$A$1:$L$66</definedName>
    <definedName name="_xlnm.Print_Area" localSheetId="28">Larroque!$A$1:$L$48</definedName>
    <definedName name="_xlnm.Print_Area" localSheetId="30">'Lucas González'!$A$1:$L$48</definedName>
    <definedName name="_xlnm.Print_Area" localSheetId="31">'María Grande'!$A$1:$L$44</definedName>
    <definedName name="_xlnm.Print_Area" localSheetId="32">Nogoyá!$A$1:$L$64</definedName>
    <definedName name="_xlnm.Print_Area" localSheetId="33">'Oro Verde'!$A$1:$L$52</definedName>
    <definedName name="_xlnm.Print_Area" localSheetId="34">Paraná!$A$1:$L$55</definedName>
    <definedName name="_xlnm.Print_Area" localSheetId="35">'Piedras Blancas'!$A$1:$L$47</definedName>
    <definedName name="_xlnm.Print_Area" localSheetId="36">'Pueblo General Belgrano'!$A$1:$L$41</definedName>
    <definedName name="_xlnm.Print_Area" localSheetId="37">'Puerto Yeruá'!$A$1:$L$51</definedName>
    <definedName name="_xlnm.Print_Area" localSheetId="38">'San Benito'!$A$1:$L$47</definedName>
    <definedName name="_xlnm.Print_Area" localSheetId="39">'San José'!$A$1:$L$52</definedName>
    <definedName name="_xlnm.Print_Area" localSheetId="40">'San José de Feliciano'!$A$1:$L$38</definedName>
    <definedName name="_xlnm.Print_Area" localSheetId="41">'San Salvador'!$A$1:$L$63</definedName>
    <definedName name="_xlnm.Print_Area" localSheetId="42">'Santa Anita'!$A$1:$K$66</definedName>
    <definedName name="_xlnm.Print_Area" localSheetId="44">Seguí!$A$1:$L$47</definedName>
    <definedName name="_xlnm.Print_Area" localSheetId="45">Tabossi!$A$1:$L$46</definedName>
    <definedName name="_xlnm.Print_Area" localSheetId="46">Ubajay!$A$1:$L$42</definedName>
    <definedName name="_xlnm.Print_Area" localSheetId="47">Urdinarrain!$A$1:$P$190</definedName>
    <definedName name="_xlnm.Print_Area" localSheetId="48">'Valle María'!$A$1:$L$35</definedName>
    <definedName name="_xlnm.Print_Area" localSheetId="49">Viale!$A$1:$L$67</definedName>
    <definedName name="_xlnm.Print_Area" localSheetId="53">'Villa Dominguez'!$A$1:$L$51</definedName>
    <definedName name="_xlnm.Print_Area" localSheetId="54">'Villa Elisa'!$A$1:$L$60</definedName>
    <definedName name="_xlnm.Print_Area" localSheetId="56">'Villa Mantero'!$A$1:$L$51</definedName>
    <definedName name="_xlnm.Print_Area" localSheetId="57">'Villa Urquiza'!$A$1:$L$37</definedName>
    <definedName name="_xlnm.Print_Area" localSheetId="58">Villaguay!$A$1:$L$45</definedName>
    <definedName name="_xlnm.Print_Titles" localSheetId="34">Paraná!$6:$8</definedName>
    <definedName name="_xlnm.Print_Titles" localSheetId="43">'Santa Elena'!$1:$8</definedName>
  </definedNames>
  <calcPr calcId="152511"/>
</workbook>
</file>

<file path=xl/calcChain.xml><?xml version="1.0" encoding="utf-8"?>
<calcChain xmlns="http://schemas.openxmlformats.org/spreadsheetml/2006/main">
  <c r="K35" i="74" l="1"/>
  <c r="K33" i="74"/>
  <c r="K30" i="74"/>
  <c r="K28" i="74"/>
  <c r="K23" i="74"/>
  <c r="K19" i="74"/>
  <c r="K11" i="74"/>
  <c r="K9" i="74"/>
  <c r="K67" i="73"/>
  <c r="K65" i="73"/>
  <c r="K63" i="73"/>
  <c r="K61" i="73"/>
  <c r="K39" i="73"/>
  <c r="K36" i="73"/>
  <c r="K12" i="73"/>
  <c r="K10" i="73"/>
  <c r="K37" i="74" l="1"/>
  <c r="K73" i="73"/>
  <c r="K38" i="72" l="1"/>
  <c r="K32" i="72"/>
  <c r="K18" i="72"/>
  <c r="K8" i="72"/>
  <c r="K50" i="72" l="1"/>
  <c r="K32" i="50"/>
  <c r="K29" i="50"/>
  <c r="K27" i="50"/>
  <c r="K20" i="50"/>
  <c r="K9" i="50"/>
  <c r="K35" i="38"/>
  <c r="K33" i="38"/>
  <c r="K31" i="38"/>
  <c r="K26" i="38"/>
  <c r="K19" i="38"/>
  <c r="K17" i="38"/>
  <c r="K11" i="38"/>
  <c r="K9" i="38"/>
  <c r="K55" i="40"/>
  <c r="K52" i="40"/>
  <c r="K9" i="40"/>
  <c r="K28" i="54"/>
  <c r="K26" i="54"/>
  <c r="K23" i="54"/>
  <c r="K21" i="54"/>
  <c r="K18" i="54"/>
  <c r="K15" i="54"/>
  <c r="K11" i="54"/>
  <c r="K9" i="54"/>
  <c r="K36" i="65"/>
  <c r="K34" i="65"/>
  <c r="K31" i="65"/>
  <c r="K29" i="65"/>
  <c r="K19" i="65"/>
  <c r="K11" i="65"/>
  <c r="K9" i="65"/>
  <c r="K20" i="46"/>
  <c r="K42" i="39"/>
  <c r="K40" i="39"/>
  <c r="K35" i="39"/>
  <c r="K33" i="39"/>
  <c r="K23" i="39"/>
  <c r="K11" i="39"/>
  <c r="K9" i="39"/>
  <c r="K33" i="54" l="1"/>
  <c r="K32" i="62"/>
  <c r="K30" i="62"/>
  <c r="K47" i="71"/>
  <c r="K42" i="71"/>
  <c r="K36" i="71"/>
  <c r="K34" i="71"/>
  <c r="K24" i="71"/>
  <c r="K20" i="71"/>
  <c r="K9" i="71"/>
  <c r="K36" i="51"/>
  <c r="K33" i="51"/>
  <c r="K22" i="51"/>
  <c r="K19" i="51"/>
  <c r="K9" i="51"/>
  <c r="K35" i="18"/>
  <c r="K182" i="18"/>
  <c r="K73" i="63"/>
  <c r="K12" i="63"/>
  <c r="K32" i="33"/>
  <c r="K28" i="33"/>
  <c r="K26" i="33"/>
  <c r="K24" i="33"/>
  <c r="K19" i="33"/>
  <c r="K11" i="33"/>
  <c r="K11" i="14"/>
  <c r="K30" i="32"/>
  <c r="K25" i="32"/>
  <c r="K23" i="32"/>
  <c r="K21" i="32"/>
  <c r="K19" i="32"/>
  <c r="K11" i="32"/>
  <c r="K39" i="67"/>
  <c r="K36" i="67"/>
  <c r="K32" i="67"/>
  <c r="K21" i="67"/>
  <c r="K53" i="71" l="1"/>
  <c r="K45" i="61"/>
  <c r="K41" i="61"/>
  <c r="K37" i="61"/>
  <c r="K33" i="61"/>
  <c r="K11" i="61"/>
  <c r="K54" i="55"/>
  <c r="K58" i="55"/>
  <c r="K36" i="52"/>
  <c r="K24" i="52"/>
  <c r="K27" i="52"/>
  <c r="K20" i="68"/>
  <c r="K37" i="68"/>
  <c r="K17" i="68"/>
  <c r="K12" i="68"/>
  <c r="K42" i="70" l="1"/>
  <c r="K40" i="70"/>
  <c r="K36" i="70"/>
  <c r="K32" i="70"/>
  <c r="K25" i="70"/>
  <c r="K21" i="70"/>
  <c r="K12" i="70"/>
  <c r="K10" i="70"/>
  <c r="K9" i="69"/>
  <c r="K11" i="69"/>
  <c r="K18" i="69"/>
  <c r="K20" i="69"/>
  <c r="K25" i="69"/>
  <c r="K27" i="69"/>
  <c r="K29" i="69"/>
  <c r="K31" i="69"/>
  <c r="K35" i="69" l="1"/>
  <c r="K48" i="70"/>
  <c r="K10" i="68"/>
  <c r="K33" i="68"/>
  <c r="K39" i="68"/>
  <c r="K41" i="68"/>
  <c r="K43" i="68" l="1"/>
  <c r="K42" i="67"/>
  <c r="K28" i="67"/>
  <c r="K24" i="67" s="1"/>
  <c r="K16" i="67"/>
  <c r="K15" i="67"/>
  <c r="K14" i="67"/>
  <c r="K13" i="67"/>
  <c r="K10" i="67"/>
  <c r="K12" i="67" l="1"/>
  <c r="K47" i="67" s="1"/>
  <c r="K40" i="66"/>
  <c r="K37" i="66"/>
  <c r="K36" i="66"/>
  <c r="K35" i="66"/>
  <c r="K34" i="66"/>
  <c r="K31" i="66"/>
  <c r="K29" i="66"/>
  <c r="K25" i="66"/>
  <c r="K24" i="66" s="1"/>
  <c r="K22" i="66"/>
  <c r="K20" i="66"/>
  <c r="K16" i="66"/>
  <c r="K15" i="66"/>
  <c r="K14" i="66"/>
  <c r="K13" i="66"/>
  <c r="K10" i="66"/>
  <c r="K12" i="66" l="1"/>
  <c r="K33" i="66"/>
  <c r="K43" i="66" l="1"/>
  <c r="K24" i="65"/>
  <c r="K23" i="65"/>
  <c r="K22" i="65"/>
  <c r="K21" i="65" s="1"/>
  <c r="K40" i="65" s="1"/>
  <c r="K42" i="64" l="1"/>
  <c r="K40" i="64"/>
  <c r="K37" i="64"/>
  <c r="K30" i="64"/>
  <c r="K21" i="64"/>
  <c r="K19" i="64"/>
  <c r="K11" i="64"/>
  <c r="K9" i="64"/>
  <c r="K49" i="64" l="1"/>
  <c r="K81" i="63"/>
  <c r="K77" i="63"/>
  <c r="K69" i="63"/>
  <c r="K85" i="63" s="1"/>
  <c r="K10" i="63"/>
  <c r="K37" i="62" l="1"/>
  <c r="K35" i="62"/>
  <c r="K26" i="62"/>
  <c r="K18" i="62"/>
  <c r="K11" i="62"/>
  <c r="K9" i="62"/>
  <c r="K39" i="62" l="1"/>
  <c r="K26" i="61"/>
  <c r="K23" i="61"/>
  <c r="K9" i="61"/>
  <c r="K52" i="61" l="1"/>
  <c r="K10" i="60"/>
  <c r="K12" i="60"/>
  <c r="K40" i="60"/>
  <c r="K50" i="60"/>
  <c r="K55" i="60"/>
  <c r="K68" i="60" s="1"/>
  <c r="K58" i="60"/>
  <c r="K64" i="60"/>
  <c r="K43" i="34" l="1"/>
  <c r="K28" i="34"/>
  <c r="K25" i="34"/>
  <c r="K18" i="34"/>
  <c r="K16" i="34"/>
  <c r="K9" i="34"/>
  <c r="K58" i="45" l="1"/>
  <c r="K56" i="45"/>
  <c r="K49" i="45"/>
  <c r="K28" i="45"/>
  <c r="K35" i="59" l="1"/>
  <c r="K18" i="59"/>
  <c r="K39" i="58"/>
  <c r="K37" i="58"/>
  <c r="K33" i="58"/>
  <c r="K31" i="58"/>
  <c r="K22" i="58"/>
  <c r="K20" i="58"/>
  <c r="K11" i="58"/>
  <c r="K9" i="58"/>
  <c r="K43" i="59"/>
  <c r="K40" i="59"/>
  <c r="K31" i="59"/>
  <c r="K21" i="59"/>
  <c r="K11" i="59"/>
  <c r="K9" i="59"/>
  <c r="K41" i="58" l="1"/>
  <c r="K50" i="59"/>
  <c r="K39" i="57"/>
  <c r="K32" i="57"/>
  <c r="K17" i="57"/>
  <c r="K14" i="57"/>
  <c r="K8" i="57"/>
  <c r="K44" i="57" s="1"/>
  <c r="K36" i="56" l="1"/>
  <c r="K35" i="56"/>
  <c r="K34" i="56"/>
  <c r="K33" i="56"/>
  <c r="K28" i="56"/>
  <c r="K27" i="56" s="1"/>
  <c r="K23" i="56"/>
  <c r="K22" i="56"/>
  <c r="K21" i="56"/>
  <c r="K18" i="56"/>
  <c r="K17" i="56" s="1"/>
  <c r="K15" i="56"/>
  <c r="K14" i="56"/>
  <c r="K13" i="56"/>
  <c r="K12" i="56" l="1"/>
  <c r="K20" i="56"/>
  <c r="K32" i="56"/>
  <c r="K47" i="55"/>
  <c r="K45" i="55"/>
  <c r="K40" i="55"/>
  <c r="K38" i="55"/>
  <c r="K29" i="55"/>
  <c r="K25" i="55"/>
  <c r="K12" i="55"/>
  <c r="K10" i="55"/>
  <c r="K38" i="56" l="1"/>
  <c r="K63" i="55"/>
  <c r="K58" i="53"/>
  <c r="K44" i="53"/>
  <c r="K42" i="53"/>
  <c r="K40" i="53"/>
  <c r="K36" i="53"/>
  <c r="K28" i="53"/>
  <c r="K26" i="53"/>
  <c r="K11" i="53"/>
  <c r="K9" i="53"/>
  <c r="K64" i="53" l="1"/>
  <c r="K41" i="52"/>
  <c r="K39" i="52"/>
  <c r="K34" i="52"/>
  <c r="K12" i="52"/>
  <c r="K10" i="52"/>
  <c r="K40" i="51"/>
  <c r="K38" i="51" s="1"/>
  <c r="K31" i="51"/>
  <c r="K29" i="51" s="1"/>
  <c r="K13" i="51"/>
  <c r="K12" i="51"/>
  <c r="K11" i="51" s="1"/>
  <c r="K37" i="50"/>
  <c r="K36" i="50"/>
  <c r="K35" i="50" s="1"/>
  <c r="K18" i="50"/>
  <c r="K17" i="50" s="1"/>
  <c r="K14" i="50"/>
  <c r="K11" i="50" s="1"/>
  <c r="K34" i="49"/>
  <c r="K32" i="49"/>
  <c r="K29" i="49"/>
  <c r="K27" i="49"/>
  <c r="K24" i="49"/>
  <c r="K21" i="49"/>
  <c r="K12" i="49"/>
  <c r="K10" i="49"/>
  <c r="K42" i="51" l="1"/>
  <c r="K43" i="50"/>
  <c r="K36" i="49"/>
  <c r="K45" i="52"/>
  <c r="K23" i="47"/>
  <c r="K10" i="47"/>
  <c r="K15" i="47"/>
  <c r="K12" i="47" s="1"/>
  <c r="G16" i="47"/>
  <c r="K20" i="47"/>
  <c r="G28" i="47"/>
  <c r="K32" i="47"/>
  <c r="G35" i="47"/>
  <c r="K37" i="47"/>
  <c r="K43" i="47"/>
  <c r="K45" i="47"/>
  <c r="K47" i="47" l="1"/>
  <c r="K38" i="46"/>
  <c r="K36" i="46"/>
  <c r="K32" i="46"/>
  <c r="K30" i="46"/>
  <c r="K18" i="46"/>
  <c r="K12" i="46"/>
  <c r="K10" i="46"/>
  <c r="K42" i="46" l="1"/>
  <c r="K38" i="42"/>
  <c r="K36" i="42"/>
  <c r="K32" i="42"/>
  <c r="K29" i="42"/>
  <c r="K19" i="42"/>
  <c r="K16" i="42"/>
  <c r="K11" i="42"/>
  <c r="K9" i="42"/>
  <c r="K42" i="42" l="1"/>
  <c r="K53" i="45"/>
  <c r="K52" i="45" s="1"/>
  <c r="K36" i="45"/>
  <c r="K31" i="45" s="1"/>
  <c r="K21" i="45"/>
  <c r="K16" i="45"/>
  <c r="K15" i="45"/>
  <c r="K13" i="45"/>
  <c r="K10" i="45"/>
  <c r="K12" i="45" l="1"/>
  <c r="K62" i="45" s="1"/>
  <c r="K47" i="44" l="1"/>
  <c r="K44" i="44"/>
  <c r="K39" i="44"/>
  <c r="K34" i="44"/>
  <c r="K26" i="44"/>
  <c r="K22" i="44"/>
  <c r="K11" i="44"/>
  <c r="K8" i="44"/>
  <c r="K49" i="44" l="1"/>
  <c r="K42" i="43"/>
  <c r="K40" i="43"/>
  <c r="K37" i="43"/>
  <c r="J35" i="43"/>
  <c r="K34" i="43"/>
  <c r="K28" i="43"/>
  <c r="K25" i="43"/>
  <c r="J23" i="43"/>
  <c r="K16" i="43"/>
  <c r="K15" i="43"/>
  <c r="J14" i="43"/>
  <c r="J15" i="43" s="1"/>
  <c r="J16" i="43" s="1"/>
  <c r="J17" i="43" s="1"/>
  <c r="J18" i="43" s="1"/>
  <c r="J19" i="43" s="1"/>
  <c r="J21" i="43" s="1"/>
  <c r="K13" i="43"/>
  <c r="K10" i="43"/>
  <c r="K12" i="43" l="1"/>
  <c r="K44" i="43" s="1"/>
  <c r="J30" i="43"/>
  <c r="J31" i="43" s="1"/>
  <c r="J32" i="43" s="1"/>
  <c r="J22" i="43"/>
  <c r="J29" i="43" s="1"/>
  <c r="K62" i="40"/>
  <c r="K57" i="40" s="1"/>
  <c r="K49" i="40"/>
  <c r="K48" i="40"/>
  <c r="K37" i="40"/>
  <c r="K32" i="40" s="1"/>
  <c r="K30" i="40"/>
  <c r="K29" i="40" s="1"/>
  <c r="K19" i="40"/>
  <c r="K18" i="40"/>
  <c r="K12" i="40"/>
  <c r="K11" i="40" l="1"/>
  <c r="K47" i="40"/>
  <c r="K65" i="40" s="1"/>
  <c r="J4" i="1"/>
  <c r="K30" i="39"/>
  <c r="K27" i="39" s="1"/>
  <c r="K45" i="39" s="1"/>
  <c r="K42" i="38" l="1"/>
  <c r="K157" i="37" l="1"/>
  <c r="K156" i="37"/>
  <c r="K152" i="37"/>
  <c r="K151" i="37"/>
  <c r="K150" i="37"/>
  <c r="K146" i="37"/>
  <c r="K143" i="37"/>
  <c r="K140" i="37"/>
  <c r="K133" i="37"/>
  <c r="K132" i="37"/>
  <c r="K128" i="37"/>
  <c r="K115" i="37"/>
  <c r="K114" i="37"/>
  <c r="K110" i="37"/>
  <c r="K107" i="37"/>
  <c r="K103" i="37"/>
  <c r="K99" i="37"/>
  <c r="K96" i="37"/>
  <c r="K88" i="37"/>
  <c r="K85" i="37"/>
  <c r="K73" i="37"/>
  <c r="K72" i="37"/>
  <c r="K68" i="37"/>
  <c r="K66" i="37"/>
  <c r="K65" i="37"/>
  <c r="K64" i="37"/>
  <c r="K63" i="37"/>
  <c r="K62" i="37"/>
  <c r="K58" i="37"/>
  <c r="K56" i="37"/>
  <c r="K55" i="37"/>
  <c r="K54" i="37"/>
  <c r="K53" i="37"/>
  <c r="K52" i="37"/>
  <c r="K51" i="37"/>
  <c r="K50" i="37"/>
  <c r="K49" i="37"/>
  <c r="K48" i="37"/>
  <c r="K47" i="37"/>
  <c r="K46" i="37"/>
  <c r="K45" i="37"/>
  <c r="K44" i="37"/>
  <c r="K43" i="37"/>
  <c r="K42" i="37"/>
  <c r="K41" i="37"/>
  <c r="K40" i="37"/>
  <c r="K39" i="37"/>
  <c r="K38" i="37"/>
  <c r="K37" i="37"/>
  <c r="K36" i="37"/>
  <c r="K35" i="37"/>
  <c r="K32" i="37"/>
  <c r="K31" i="37"/>
  <c r="K30" i="37"/>
  <c r="K29" i="37"/>
  <c r="K28" i="37"/>
  <c r="K25" i="37"/>
  <c r="K24" i="37"/>
  <c r="K23" i="37"/>
  <c r="K22" i="37"/>
  <c r="K21" i="37"/>
  <c r="K20" i="37"/>
  <c r="K19" i="37"/>
  <c r="K18" i="37"/>
  <c r="K17" i="37"/>
  <c r="K16" i="37"/>
  <c r="K15" i="37"/>
  <c r="K14" i="37"/>
  <c r="K13" i="37"/>
  <c r="K9" i="37"/>
  <c r="K131" i="37" l="1"/>
  <c r="K155" i="37"/>
  <c r="K186" i="37"/>
  <c r="K182" i="37"/>
  <c r="K113" i="37"/>
  <c r="K118" i="37" s="1"/>
  <c r="K169" i="37"/>
  <c r="K71" i="37"/>
  <c r="K149" i="37"/>
  <c r="K27" i="37"/>
  <c r="K178" i="37" s="1"/>
  <c r="K61" i="37"/>
  <c r="K12" i="37"/>
  <c r="K171" i="37" s="1"/>
  <c r="K34" i="37"/>
  <c r="K180" i="37" s="1"/>
  <c r="K184" i="37" l="1"/>
  <c r="K159" i="37"/>
  <c r="K188" i="37"/>
  <c r="K190" i="37" s="1"/>
  <c r="K75" i="37"/>
  <c r="K191" i="37" s="1"/>
  <c r="K40" i="36"/>
  <c r="K38" i="36"/>
  <c r="K35" i="36"/>
  <c r="K29" i="36"/>
  <c r="J24" i="36"/>
  <c r="J22" i="36"/>
  <c r="J21" i="36"/>
  <c r="K20" i="36"/>
  <c r="J18" i="36"/>
  <c r="K15" i="36"/>
  <c r="J14" i="36"/>
  <c r="J26" i="36" s="1"/>
  <c r="J13" i="36"/>
  <c r="J25" i="36" s="1"/>
  <c r="K11" i="36"/>
  <c r="K9" i="36"/>
  <c r="K45" i="36" l="1"/>
  <c r="K41" i="35"/>
  <c r="K39" i="35"/>
  <c r="K35" i="35"/>
  <c r="K33" i="35"/>
  <c r="K22" i="35"/>
  <c r="K18" i="35"/>
  <c r="K12" i="35"/>
  <c r="K10" i="35"/>
  <c r="K48" i="35" l="1"/>
  <c r="K14" i="34"/>
  <c r="K13" i="34"/>
  <c r="K12" i="34"/>
  <c r="K30" i="33"/>
  <c r="K9" i="33"/>
  <c r="K28" i="32"/>
  <c r="K9" i="32"/>
  <c r="K11" i="34" l="1"/>
  <c r="K56" i="34" s="1"/>
  <c r="K35" i="32"/>
  <c r="K37" i="33"/>
  <c r="K43" i="31"/>
  <c r="K41" i="31"/>
  <c r="K38" i="31"/>
  <c r="K17" i="31"/>
  <c r="K51" i="31"/>
  <c r="D39" i="31"/>
  <c r="C39" i="31"/>
  <c r="B39" i="31"/>
  <c r="K36" i="31"/>
  <c r="K26" i="31"/>
  <c r="K25" i="31"/>
  <c r="K15" i="31"/>
  <c r="K14" i="31"/>
  <c r="K13" i="31"/>
  <c r="K12" i="31"/>
  <c r="K9" i="31"/>
  <c r="K41" i="30"/>
  <c r="K38" i="30"/>
  <c r="K33" i="30"/>
  <c r="K30" i="30"/>
  <c r="K20" i="30"/>
  <c r="K17" i="30"/>
  <c r="K11" i="30"/>
  <c r="K9" i="30"/>
  <c r="K38" i="29"/>
  <c r="K30" i="29"/>
  <c r="K17" i="29"/>
  <c r="K48" i="29"/>
  <c r="K46" i="29"/>
  <c r="K36" i="29"/>
  <c r="K33" i="29" s="1"/>
  <c r="K23" i="29"/>
  <c r="K20" i="29" s="1"/>
  <c r="K14" i="29"/>
  <c r="K13" i="29"/>
  <c r="K12" i="29"/>
  <c r="K11" i="29"/>
  <c r="K10" i="29"/>
  <c r="K36" i="28"/>
  <c r="K11" i="28"/>
  <c r="K55" i="28"/>
  <c r="J49" i="28"/>
  <c r="K47" i="28"/>
  <c r="K44" i="28"/>
  <c r="K41" i="28"/>
  <c r="K33" i="28"/>
  <c r="I20" i="28"/>
  <c r="H20" i="28"/>
  <c r="K13" i="28"/>
  <c r="K9" i="29" l="1"/>
  <c r="K44" i="30"/>
  <c r="K42" i="29"/>
  <c r="K56" i="29" s="1"/>
  <c r="K24" i="31"/>
  <c r="K11" i="31"/>
  <c r="K61" i="28"/>
  <c r="K49" i="31" l="1"/>
  <c r="K57" i="24"/>
  <c r="K49" i="24"/>
  <c r="K45" i="24"/>
  <c r="K39" i="24"/>
  <c r="K28" i="24"/>
  <c r="K23" i="24"/>
  <c r="K12" i="24"/>
  <c r="K10" i="24"/>
  <c r="K31" i="23"/>
  <c r="K22" i="23"/>
  <c r="K19" i="23"/>
  <c r="K12" i="23"/>
  <c r="K36" i="23"/>
  <c r="K34" i="23"/>
  <c r="K29" i="23"/>
  <c r="K10" i="23"/>
  <c r="K62" i="24" l="1"/>
  <c r="K40" i="23"/>
  <c r="K27" i="21"/>
  <c r="K45" i="20"/>
  <c r="K43" i="20"/>
  <c r="K40" i="20"/>
  <c r="K38" i="20"/>
  <c r="K25" i="20"/>
  <c r="K18" i="20"/>
  <c r="K12" i="20"/>
  <c r="K10" i="20"/>
  <c r="K48" i="20" l="1"/>
  <c r="K56" i="19"/>
  <c r="K48" i="19"/>
  <c r="K42" i="19"/>
  <c r="K184" i="18"/>
  <c r="K33" i="18"/>
  <c r="K34" i="17"/>
  <c r="K28" i="17"/>
  <c r="K12" i="17"/>
  <c r="K37" i="16"/>
  <c r="K35" i="16"/>
  <c r="K32" i="16"/>
  <c r="K30" i="16"/>
  <c r="K22" i="16"/>
  <c r="K19" i="16"/>
  <c r="K11" i="16"/>
  <c r="K9" i="16"/>
  <c r="K9" i="15"/>
  <c r="K41" i="14"/>
  <c r="K36" i="14"/>
  <c r="K28" i="14"/>
  <c r="K26" i="14"/>
  <c r="K30" i="13"/>
  <c r="K28" i="13"/>
  <c r="K26" i="13"/>
  <c r="K24" i="13"/>
  <c r="K18" i="13"/>
  <c r="K16" i="13"/>
  <c r="K11" i="13"/>
  <c r="K9" i="13"/>
  <c r="K44" i="12"/>
  <c r="K42" i="12"/>
  <c r="K39" i="12"/>
  <c r="K36" i="12"/>
  <c r="K30" i="12"/>
  <c r="K23" i="12"/>
  <c r="K11" i="12"/>
  <c r="K9" i="12"/>
  <c r="K24" i="11"/>
  <c r="K21" i="11"/>
  <c r="K11" i="11"/>
  <c r="K32" i="13" l="1"/>
  <c r="K49" i="12"/>
  <c r="K39" i="16"/>
  <c r="K55" i="21"/>
  <c r="K54" i="21"/>
  <c r="K48" i="21"/>
  <c r="K44" i="21"/>
  <c r="K40" i="21"/>
  <c r="K30" i="21"/>
  <c r="K15" i="21"/>
  <c r="K14" i="21"/>
  <c r="K10" i="21"/>
  <c r="K61" i="19"/>
  <c r="K59" i="19"/>
  <c r="K46" i="19"/>
  <c r="K28" i="19"/>
  <c r="K12" i="19" s="1"/>
  <c r="K10" i="19"/>
  <c r="K197" i="18"/>
  <c r="K195" i="18"/>
  <c r="K12" i="18"/>
  <c r="K10" i="18"/>
  <c r="K39" i="17"/>
  <c r="K37" i="17"/>
  <c r="K32" i="17"/>
  <c r="K26" i="17"/>
  <c r="K10" i="17"/>
  <c r="A51" i="15"/>
  <c r="A50" i="15"/>
  <c r="K49" i="15"/>
  <c r="K48" i="15"/>
  <c r="A48" i="15"/>
  <c r="A47" i="15"/>
  <c r="A46" i="15"/>
  <c r="K45" i="15"/>
  <c r="K44" i="15"/>
  <c r="A43" i="15"/>
  <c r="K42" i="15"/>
  <c r="K41" i="15"/>
  <c r="K40" i="15"/>
  <c r="K39" i="15"/>
  <c r="K36" i="15"/>
  <c r="K35" i="15" s="1"/>
  <c r="A36" i="15"/>
  <c r="K33" i="15"/>
  <c r="K32" i="15" s="1"/>
  <c r="K30" i="15"/>
  <c r="K29" i="15" s="1"/>
  <c r="K27" i="15"/>
  <c r="K26" i="15"/>
  <c r="K25" i="15"/>
  <c r="K24" i="15"/>
  <c r="K23" i="15"/>
  <c r="K22" i="15"/>
  <c r="K19" i="15"/>
  <c r="K18" i="15" s="1"/>
  <c r="K16" i="15"/>
  <c r="K15" i="15"/>
  <c r="K14" i="15"/>
  <c r="K13" i="15"/>
  <c r="K12" i="15"/>
  <c r="K39" i="14"/>
  <c r="K34" i="14"/>
  <c r="K9" i="14"/>
  <c r="K50" i="21" l="1"/>
  <c r="K12" i="21"/>
  <c r="K38" i="15"/>
  <c r="K41" i="17"/>
  <c r="K44" i="14"/>
  <c r="K64" i="19"/>
  <c r="K203" i="18"/>
  <c r="K21" i="15"/>
  <c r="K11" i="15"/>
  <c r="K31" i="11"/>
  <c r="K29" i="11"/>
  <c r="K19" i="11"/>
  <c r="K17" i="11"/>
  <c r="K9" i="11"/>
  <c r="K57" i="21" l="1"/>
  <c r="K53" i="15"/>
  <c r="K34" i="11"/>
</calcChain>
</file>

<file path=xl/comments1.xml><?xml version="1.0" encoding="utf-8"?>
<comments xmlns="http://schemas.openxmlformats.org/spreadsheetml/2006/main">
  <authors>
    <author>Usuario</author>
  </authors>
  <commentList>
    <comment ref="J42" authorId="0" shapeId="0">
      <text>
        <r>
          <rPr>
            <b/>
            <sz val="9"/>
            <color indexed="81"/>
            <rFont val="Tahoma"/>
            <family val="2"/>
          </rPr>
          <t>Usuario:</t>
        </r>
        <r>
          <rPr>
            <sz val="9"/>
            <color indexed="81"/>
            <rFont val="Tahoma"/>
            <family val="2"/>
          </rPr>
          <t xml:space="preserve">
ESTABLECE QUE SE COBRARA EL 10 % S/ALQUILER A C/U
</t>
        </r>
      </text>
    </comment>
  </commentList>
</comments>
</file>

<file path=xl/sharedStrings.xml><?xml version="1.0" encoding="utf-8"?>
<sst xmlns="http://schemas.openxmlformats.org/spreadsheetml/2006/main" count="7793" uniqueCount="3115">
  <si>
    <t>PLANILLA 4: RECURSOS PROPIOS DE LOS MUNICIPIOS DE LA PROVINCIA DE ENTRE RÍOS</t>
  </si>
  <si>
    <t xml:space="preserve"> Total de Municipio que informaron:</t>
  </si>
  <si>
    <t xml:space="preserve">  Actualizada al:</t>
  </si>
  <si>
    <r>
      <rPr>
        <sz val="12"/>
        <color theme="1"/>
        <rFont val="Century Gothic"/>
        <family val="2"/>
      </rPr>
      <t xml:space="preserve"> </t>
    </r>
    <r>
      <rPr>
        <u/>
        <sz val="12"/>
        <color theme="1"/>
        <rFont val="Century Gothic"/>
        <family val="2"/>
      </rPr>
      <t>Contacto por consultas :</t>
    </r>
  </si>
  <si>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</si>
  <si>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</si>
  <si>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</si>
  <si>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</si>
  <si>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</si>
  <si>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Aclaraciones:</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</si>
  <si>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t>
    </r>
  </si>
  <si>
    <t>La Planilla 4 "Recursos Propios de los Municipios", tiene origen en el Ministerio del Interior, Obras Públicas y Vivienda y fue puesta a consideración de las Provincias a través de la Mesa de Referentes Provinciales con Municipios, con el fin de circularizarla entre los mismos, para recabar información.</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</si>
  <si>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</si>
  <si>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En cuanto a las distintas consultas realizadas por los Municipios al momento de exponer los datos, se sugirieron algunos criterios a los fines de que lograr un registro uniforme: </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</si>
  <si>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</si>
  <si>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</si>
  <si>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</si>
  <si>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</si>
  <si>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</si>
  <si>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t>Planilla Nº 4</t>
  </si>
  <si>
    <t>(1)</t>
  </si>
  <si>
    <t>(2.1)</t>
  </si>
  <si>
    <t>(2.2)</t>
  </si>
  <si>
    <t>(2.3)</t>
  </si>
  <si>
    <t>(2.4)</t>
  </si>
  <si>
    <t>(2.5)</t>
  </si>
  <si>
    <t>(2.6)</t>
  </si>
  <si>
    <t>(2.7)</t>
  </si>
  <si>
    <t>RECURSOS PROPIOS DE LOS MUNICIPIOS</t>
  </si>
  <si>
    <t>BASE IMPONIBLE</t>
  </si>
  <si>
    <t>PERIODICIDAD</t>
  </si>
  <si>
    <t>ALÍCUOTA GENERAL</t>
  </si>
  <si>
    <t>ALÍCUOTAS ESPECIALES</t>
  </si>
  <si>
    <t>TASA FIJA</t>
  </si>
  <si>
    <t>TASA VARIABLE</t>
  </si>
  <si>
    <t>RECAUDACIÓN</t>
  </si>
  <si>
    <t>MÍNIMA</t>
  </si>
  <si>
    <t>MÁXIMA</t>
  </si>
  <si>
    <t>3%o</t>
  </si>
  <si>
    <t>CEMENTERIO</t>
  </si>
  <si>
    <t>ACTUACIONES ADMINISTRATIVAS</t>
  </si>
  <si>
    <t>VENDEDORES AMBULANTES</t>
  </si>
  <si>
    <t>ADMINISTRACION PUBLICA MUNICIPAL NO FINANCIERA</t>
  </si>
  <si>
    <t xml:space="preserve">    - IMPUESTOS</t>
  </si>
  <si>
    <t xml:space="preserve">    - TASAS</t>
  </si>
  <si>
    <t xml:space="preserve">    - CONTRIBUCIONES</t>
  </si>
  <si>
    <t xml:space="preserve">    - DERECHOS</t>
  </si>
  <si>
    <t xml:space="preserve">    - ALQUILERES</t>
  </si>
  <si>
    <t xml:space="preserve">    - MULTAS</t>
  </si>
  <si>
    <t xml:space="preserve">    - CONCESIONES</t>
  </si>
  <si>
    <t xml:space="preserve">    - OTROS</t>
  </si>
  <si>
    <t xml:space="preserve">Total Recaudación </t>
  </si>
  <si>
    <t>Bimestral</t>
  </si>
  <si>
    <t xml:space="preserve">TASA I.S.H.P Y SEGURIDAD </t>
  </si>
  <si>
    <t>Ingesos brutos</t>
  </si>
  <si>
    <t>10%o</t>
  </si>
  <si>
    <t>5%o</t>
  </si>
  <si>
    <t>30%o</t>
  </si>
  <si>
    <t>Título II</t>
  </si>
  <si>
    <t>TASA POR ALUMBRADO PÚBLICO</t>
  </si>
  <si>
    <t>Mensual</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</si>
  <si>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</si>
  <si>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</si>
  <si>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</si>
  <si>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</si>
  <si>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</si>
  <si>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</si>
  <si>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</si>
  <si>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</si>
  <si>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</si>
  <si>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</si>
  <si>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</si>
  <si>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</si>
  <si>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</si>
  <si>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</si>
  <si>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</si>
  <si>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</si>
  <si>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Res Cloacal</t>
  </si>
  <si>
    <t>Por conección</t>
  </si>
  <si>
    <t>Hasta 10 cuotas</t>
  </si>
  <si>
    <t>Ord.287/2017</t>
  </si>
  <si>
    <t>USO DE EQUIPOS E INSTALACIONES:</t>
  </si>
  <si>
    <t>S/equipo contratado</t>
  </si>
  <si>
    <t>Por hora</t>
  </si>
  <si>
    <t>Título VI-Cap.I</t>
  </si>
  <si>
    <t>Según trámite</t>
  </si>
  <si>
    <t>Por trámite</t>
  </si>
  <si>
    <t>Título XII</t>
  </si>
  <si>
    <t>Según ubicación de nicho</t>
  </si>
  <si>
    <t>Por años de concesión</t>
  </si>
  <si>
    <t>Título VI</t>
  </si>
  <si>
    <t>DISPOSICIONES COMPL.Y TRANSITORIAS</t>
  </si>
  <si>
    <t>s/deuda</t>
  </si>
  <si>
    <t>Título XVI</t>
  </si>
  <si>
    <t>DERECHO DE EDIFICACIÓN</t>
  </si>
  <si>
    <t>S/valor construcc.</t>
  </si>
  <si>
    <t>Título XI</t>
  </si>
  <si>
    <t>SALUD PUBLICA MUNICIPAL</t>
  </si>
  <si>
    <t>Por cinco años c/visación anual</t>
  </si>
  <si>
    <t>Título IV</t>
  </si>
  <si>
    <t>Por día de venta</t>
  </si>
  <si>
    <t>Título IX</t>
  </si>
  <si>
    <t>RECARGOS POR MORA</t>
  </si>
  <si>
    <t>Deuda</t>
  </si>
  <si>
    <t>0,067% diario más multa de 2,5%</t>
  </si>
  <si>
    <t>C.Fiscal Parte Gral.Cap.VII</t>
  </si>
  <si>
    <t>MULTAS POR INFRACCIONES DE TRANSITO</t>
  </si>
  <si>
    <t>Lts.gasoil Seg/infracción</t>
  </si>
  <si>
    <t>Pago único</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</si>
  <si>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</si>
  <si>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</si>
  <si>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</si>
  <si>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</si>
  <si>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</si>
  <si>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</si>
  <si>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</si>
  <si>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</si>
  <si>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</si>
  <si>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</si>
  <si>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</si>
  <si>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</si>
  <si>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</si>
  <si>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</si>
  <si>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</si>
  <si>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</si>
  <si>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</si>
  <si>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</si>
  <si>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ALQUILERES (Apart´S Termas)</t>
  </si>
  <si>
    <t>Según ocupación y cantidad de personas</t>
  </si>
  <si>
    <t>INSCRIPCIÓN, REINSCRIPCIÓN, ARANCEL MENSUAL:</t>
  </si>
  <si>
    <t>Por alumno</t>
  </si>
  <si>
    <t>RECARGOS POR ATRASO EN EL PAGO:</t>
  </si>
  <si>
    <t>Sobre la deuda</t>
  </si>
  <si>
    <t>MUNICIPIOS</t>
  </si>
  <si>
    <t>PLANILLA N° 4 RECURSOS PROPIOS</t>
  </si>
  <si>
    <t>1º de Mayo</t>
  </si>
  <si>
    <t>Alcaraz</t>
  </si>
  <si>
    <t xml:space="preserve">Aldea San Antonio </t>
  </si>
  <si>
    <t xml:space="preserve">Aranguren </t>
  </si>
  <si>
    <t>Basavilbaso</t>
  </si>
  <si>
    <t>NO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</si>
  <si>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</si>
  <si>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</si>
  <si>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</si>
  <si>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</si>
  <si>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</si>
  <si>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</si>
  <si>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</si>
  <si>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</si>
  <si>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</si>
  <si>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</si>
  <si>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</si>
  <si>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</si>
  <si>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</si>
  <si>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</si>
  <si>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</si>
  <si>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</si>
  <si>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</si>
  <si>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</si>
  <si>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</si>
  <si>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</si>
  <si>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</si>
  <si>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</si>
  <si>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</si>
  <si>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</si>
  <si>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</si>
  <si>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</si>
  <si>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</si>
  <si>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</si>
  <si>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</si>
  <si>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</si>
  <si>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</si>
  <si>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</si>
  <si>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</si>
  <si>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Los Charrúas</t>
  </si>
  <si>
    <t>Los Conquistadores</t>
  </si>
  <si>
    <t>María Grande</t>
  </si>
  <si>
    <t xml:space="preserve">Oro Verde </t>
  </si>
  <si>
    <t>Paraná</t>
  </si>
  <si>
    <t>Piedras Blancas</t>
  </si>
  <si>
    <t xml:space="preserve">Pronunciamiento </t>
  </si>
  <si>
    <t>Pueblo Gral. Belgrano</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</si>
  <si>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</si>
  <si>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</si>
  <si>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</si>
  <si>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</si>
  <si>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</si>
  <si>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</si>
  <si>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</si>
  <si>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</si>
  <si>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</si>
  <si>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</si>
  <si>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</si>
  <si>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</si>
  <si>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</si>
  <si>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</si>
  <si>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</si>
  <si>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</si>
  <si>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</si>
  <si>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</si>
  <si>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</si>
  <si>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</si>
  <si>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</si>
  <si>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</si>
  <si>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Dominguez</t>
  </si>
  <si>
    <t xml:space="preserve">Villa Elisa </t>
  </si>
  <si>
    <t>Villa Hernandarias</t>
  </si>
  <si>
    <t>Villa Mantero</t>
  </si>
  <si>
    <t>Villa Paranacito</t>
  </si>
  <si>
    <t>Villa Urquiza</t>
  </si>
  <si>
    <t>Villaguay</t>
  </si>
  <si>
    <t>NORMATIVA</t>
  </si>
  <si>
    <t>TASA GENERAL INMOBILIARIA</t>
  </si>
  <si>
    <t>% S/AVALUO</t>
  </si>
  <si>
    <t>MENSUAL</t>
  </si>
  <si>
    <t>7%0</t>
  </si>
  <si>
    <t>Tasa Higiene Prof. Y Seg.</t>
  </si>
  <si>
    <t>ventas netas</t>
  </si>
  <si>
    <t>Tasa Contrib ENERSA</t>
  </si>
  <si>
    <t>Cargo fijo+consumo</t>
  </si>
  <si>
    <t>Fondo Prom Municipal</t>
  </si>
  <si>
    <t>% sobre tasa</t>
  </si>
  <si>
    <t>Servicio de red cloacal</t>
  </si>
  <si>
    <t>monto fijo</t>
  </si>
  <si>
    <t>Tasa Vend.ambul y comerciantes de otras localidades</t>
  </si>
  <si>
    <t>Deudas y tasas atrasadas</t>
  </si>
  <si>
    <t>Tasa habilitaciones e insp</t>
  </si>
  <si>
    <t>Fijo</t>
  </si>
  <si>
    <t>ANUAL</t>
  </si>
  <si>
    <t>Derecho Cementerio</t>
  </si>
  <si>
    <t>monto fjo</t>
  </si>
  <si>
    <t>Derechos de oficina y sellado</t>
  </si>
  <si>
    <t>Carnet de conductor</t>
  </si>
  <si>
    <t>anual</t>
  </si>
  <si>
    <t>litros comb</t>
  </si>
  <si>
    <t>Multas</t>
  </si>
  <si>
    <t>Ingreso Hogar de Ancianos</t>
  </si>
  <si>
    <t>Otros ingresos</t>
  </si>
  <si>
    <t>NO EXISTEN</t>
  </si>
  <si>
    <t>ALUMBRADO PÚBLICO</t>
  </si>
  <si>
    <t>Consumo</t>
  </si>
  <si>
    <t>Ord. 168 -01/2006</t>
  </si>
  <si>
    <t>INSPECCIÓN DE HIGIENE, SANITARIA, PROFILAXIS Y SEGURIDAD</t>
  </si>
  <si>
    <t>Ventas netas</t>
  </si>
  <si>
    <t>11  o/oo</t>
  </si>
  <si>
    <t>5  o/oo</t>
  </si>
  <si>
    <t>60  o/oo</t>
  </si>
  <si>
    <t>Ord. 491 -6/12/2018</t>
  </si>
  <si>
    <t>GENERAL INMOBILIARIA</t>
  </si>
  <si>
    <t>mts2</t>
  </si>
  <si>
    <t>3 o/oo</t>
  </si>
  <si>
    <t>Unidad</t>
  </si>
  <si>
    <t>Solicitud contrib.</t>
  </si>
  <si>
    <t>USO DE EQUIPOS E INSTALACIONES- Alquiler de equipos</t>
  </si>
  <si>
    <t>Hora</t>
  </si>
  <si>
    <t>Monto fijo</t>
  </si>
  <si>
    <t>Momento pago</t>
  </si>
  <si>
    <t>JUZGADO DE FALTAS</t>
  </si>
  <si>
    <t>Unidad de Multa</t>
  </si>
  <si>
    <t xml:space="preserve">Infracción </t>
  </si>
  <si>
    <t xml:space="preserve"> 25 unidades </t>
  </si>
  <si>
    <t xml:space="preserve"> 10000 unidades </t>
  </si>
  <si>
    <t>Ord. 442</t>
  </si>
  <si>
    <t>INTERESES</t>
  </si>
  <si>
    <t xml:space="preserve">Monto tasa </t>
  </si>
  <si>
    <t>SERVICIOS SANITARIOS (1): incluídos en Tasa General Inmobiliaria</t>
  </si>
  <si>
    <t xml:space="preserve">    - IMPUESTOS (discriminar)</t>
  </si>
  <si>
    <t>*****************</t>
  </si>
  <si>
    <t xml:space="preserve">    - TASAS (discriminar)</t>
  </si>
  <si>
    <t>VALUACION FISCAL</t>
  </si>
  <si>
    <t>BIMESTRAL</t>
  </si>
  <si>
    <t>TASA GENERAL INMOBILIARIA ATRASADA</t>
  </si>
  <si>
    <t>DIARIA</t>
  </si>
  <si>
    <t>IDEM  TASA GENERAL INMOBILIARIA</t>
  </si>
  <si>
    <t xml:space="preserve"> </t>
  </si>
  <si>
    <t>TASA RETRIBUTIVA para ZONAS de CHACRAS y QUINTAS</t>
  </si>
  <si>
    <t>TASA RETRIBUTIVA para ZONAS de CHACRAS y QUINTAS ATRASADA</t>
  </si>
  <si>
    <t>TASA por SERVICIO de AGUA CORRIENTE y CLOACAS</t>
  </si>
  <si>
    <t>1) M2 - 2) MEDIDOR</t>
  </si>
  <si>
    <t>Ord. 1026 C.T.M. Parte Especial – Art. 110</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</si>
  <si>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</si>
  <si>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</si>
  <si>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</si>
  <si>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</si>
  <si>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</si>
  <si>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</si>
  <si>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TASA por INSPECCION SANITARIA HIGIENE PROFILXAIS y SEGURIAD ATRASADA</t>
  </si>
  <si>
    <t>IDEM  T.I.S.H.P.y.S.</t>
  </si>
  <si>
    <t>SEMESTRAL - ANUAL</t>
  </si>
  <si>
    <t>Ord. Nro. 1026 C.T.M. Parte especial - Art. 8</t>
  </si>
  <si>
    <t>Ord. Nro. 1026 C.T.M. Parte especial - Art. 104</t>
  </si>
  <si>
    <t xml:space="preserve">    - CONTRIBUCIONES (discriminar)</t>
  </si>
  <si>
    <t xml:space="preserve">FONDO PROM. TUR. COM. y O. PCAS. </t>
  </si>
  <si>
    <t>Ord. Nro. 1026 C.T.M. Parte especial - Art. 107</t>
  </si>
  <si>
    <t>RECUPERO CONSTRUCCION CORDON CUNETA</t>
  </si>
  <si>
    <t>M2</t>
  </si>
  <si>
    <t>Decreto 469/17  18/08/2017</t>
  </si>
  <si>
    <t>Decreto 76/18  28/02/2018</t>
  </si>
  <si>
    <t>Decreto 412/18  14/08/2018</t>
  </si>
  <si>
    <t>Decreto 422/18  22/08/2018</t>
  </si>
  <si>
    <t xml:space="preserve">    - DERECHOS  (discriminar)</t>
  </si>
  <si>
    <t>CEMENTRIO y POMPAS FUNEBRES</t>
  </si>
  <si>
    <t>Ord. Nro. 1026 C.T.M. Parte especial - Art. 55</t>
  </si>
  <si>
    <t xml:space="preserve">SERVICIOS VARIOS e INSTALACION de EQUIPOS </t>
  </si>
  <si>
    <t>Ord. Nro. 1026 C.T.M. Parte especial - Art. 51</t>
  </si>
  <si>
    <t xml:space="preserve">CONSTRUCCIONES y AFINES </t>
  </si>
  <si>
    <t>Ord. Nro. 1026 C.T.M. Parte especial - Art. 96</t>
  </si>
  <si>
    <t xml:space="preserve">ARRENDAMIENTO INMUEBLES y CALLES CERRADAS </t>
  </si>
  <si>
    <t>METROS LINEALES</t>
  </si>
  <si>
    <t>Ord. Nro. 1026 C.T.M. Parte especial - Art. 60</t>
  </si>
  <si>
    <t xml:space="preserve">    - ALQUILERES (discriminar)</t>
  </si>
  <si>
    <t>TERMINAL de OMNIBUS, DERECHO de ANDEN</t>
  </si>
  <si>
    <t>Licitacion Publica</t>
  </si>
  <si>
    <t xml:space="preserve">    - MULTAS (discriminar)</t>
  </si>
  <si>
    <t xml:space="preserve">    - CONCESIONES (discriminar)</t>
  </si>
  <si>
    <t xml:space="preserve">    - OTROS (discriminar)</t>
  </si>
  <si>
    <t>INGRESOS COMERCIALIZACION de RESIDUOS</t>
  </si>
  <si>
    <t>RECUPERO ERRADICACION de VIVIENDAS</t>
  </si>
  <si>
    <t>VENTAS de TIERRAS y CASAS</t>
  </si>
  <si>
    <t>Tasa Comercial</t>
  </si>
  <si>
    <t>Ingresos brutos devengados</t>
  </si>
  <si>
    <t xml:space="preserve">Ord Nº 184/2015 -Ord Nº 253/2018  </t>
  </si>
  <si>
    <t>Tasa por servicios sanitarios</t>
  </si>
  <si>
    <t xml:space="preserve">Ord Nº 184/2015   </t>
  </si>
  <si>
    <t>Por cada conexión</t>
  </si>
  <si>
    <t>Ord. Nº253/2018</t>
  </si>
  <si>
    <t>Actuaciones administrativas</t>
  </si>
  <si>
    <t>Por cada actuación</t>
  </si>
  <si>
    <t>Derecho por expedición de licencias de conducir</t>
  </si>
  <si>
    <t>Por cada expedición</t>
  </si>
  <si>
    <t>Ord. Nº 204/2016 -Ord. Nº 253/2018</t>
  </si>
  <si>
    <t>Derecho por venta ambulante</t>
  </si>
  <si>
    <t>Diaria</t>
  </si>
  <si>
    <t>Pliegos licitaciones públicas</t>
  </si>
  <si>
    <t>Por cada pliego</t>
  </si>
  <si>
    <t>Decreto 51/2018</t>
  </si>
  <si>
    <t>Tasa por servicio utilización agua termal</t>
  </si>
  <si>
    <t>Fija</t>
  </si>
  <si>
    <t>General $350</t>
  </si>
  <si>
    <t>Ordenanza Tributaria Nº 2.097 Art. Nº 14</t>
  </si>
  <si>
    <t>Tasa por inspección. Sanit. Hig.seg y prof (1)</t>
  </si>
  <si>
    <t>Ingresos Brutos</t>
  </si>
  <si>
    <t>Minimo General $500</t>
  </si>
  <si>
    <t>Ordenanza Tributaria Nº 2.097 Art. Nº 8</t>
  </si>
  <si>
    <t>Tasa por inspec. Per. E instal. Medidores</t>
  </si>
  <si>
    <t>Consumo EE</t>
  </si>
  <si>
    <t>16% Uso residencial</t>
  </si>
  <si>
    <t>Ordenanza Tributaria Nº 2.097 Art. Nº 28</t>
  </si>
  <si>
    <t>14% Uso comercial, oficina e industrial</t>
  </si>
  <si>
    <t>Tasa General ABL</t>
  </si>
  <si>
    <t>Avalúo fiscal</t>
  </si>
  <si>
    <t>$160  Avalúo de $0 a $80.000</t>
  </si>
  <si>
    <t>Ordenanza Tributaria Nº 2.097 Art. Nº 1</t>
  </si>
  <si>
    <t>Avalúo de $80.001,01 a $450.000</t>
  </si>
  <si>
    <t>$900  Avalúo más de $450.000,01</t>
  </si>
  <si>
    <t>$80  Avalúo de $0 a $80.000</t>
  </si>
  <si>
    <t>Ordenanza Tributaria Nº 2.097 Art. Nº 5</t>
  </si>
  <si>
    <t>$450  Avalúo más de $450.001,01</t>
  </si>
  <si>
    <t>Espectáculos Públicos y Rifas</t>
  </si>
  <si>
    <t>Entradas</t>
  </si>
  <si>
    <t>Por evento</t>
  </si>
  <si>
    <t>Ordenanza Tributaria Nº 2.097 Art. Nº 23</t>
  </si>
  <si>
    <t>Total Recaudado</t>
  </si>
  <si>
    <t>Ordenanza Tributaria Nº 2.097 Art. Nº 24</t>
  </si>
  <si>
    <t>Publicidad y Propaganda</t>
  </si>
  <si>
    <t>Por anuncio</t>
  </si>
  <si>
    <t>Por día</t>
  </si>
  <si>
    <t>General $210</t>
  </si>
  <si>
    <t>Ordenanza Tributaria Nº 2.097 Art. Nº 21</t>
  </si>
  <si>
    <t>Actuaciones Administrativas (2)</t>
  </si>
  <si>
    <t>Cada presentación</t>
  </si>
  <si>
    <t>Ordenanza Tributaria Nº 2.097 Art. Nº 33</t>
  </si>
  <si>
    <t>Derecho de cementerio</t>
  </si>
  <si>
    <t>Anual</t>
  </si>
  <si>
    <t>Ordenanza Tributaria Nº 2.097 Art. Nº 19</t>
  </si>
  <si>
    <t>Derecho de construcción</t>
  </si>
  <si>
    <t>m2 de construcción</t>
  </si>
  <si>
    <t>Cada presentacion</t>
  </si>
  <si>
    <t>Ordenanza Tributaria Nº 2.097 Art. Nº 30</t>
  </si>
  <si>
    <t>Ocupación de la Vía Pública</t>
  </si>
  <si>
    <t>Anual/mensual</t>
  </si>
  <si>
    <t>Ordenanza Tributaria Nº 2.097 Art. Nº 20</t>
  </si>
  <si>
    <t>Grado de Incumplimiento</t>
  </si>
  <si>
    <t>Por Infracción</t>
  </si>
  <si>
    <t>Ordenanza Tributaria Nº 2.097 Art. Nº 39</t>
  </si>
  <si>
    <t>Fondo Municipal de Promoción de la Comunidad y Turismo</t>
  </si>
  <si>
    <t>Higiene-Multas-Rifas-Vía Pública</t>
  </si>
  <si>
    <t>Ordenanza Tributaria Nº 2.097 Art. Nº 34</t>
  </si>
  <si>
    <t>(1) Incluye: Recargo por Mora e Intereses, Deudores de Tasas y Derechos Atrasados, Ingresos por Juicios de Apremio</t>
  </si>
  <si>
    <t>(2) Incluye: Sellados y Derechos de Oficina, Aportes Internados Centro Asistenc., Ingresos Varios</t>
  </si>
  <si>
    <t>OBSERVACIONES</t>
  </si>
  <si>
    <t>Tasa de Higiene</t>
  </si>
  <si>
    <t>Venta sin Impuestos</t>
  </si>
  <si>
    <t>ORD.N°1.052/18</t>
  </si>
  <si>
    <t>Especificados en OIA</t>
  </si>
  <si>
    <t>Alumbrado Publico</t>
  </si>
  <si>
    <t>Consumo de Energia Electrica</t>
  </si>
  <si>
    <t>Recaudacion por facturas de ENERSA</t>
  </si>
  <si>
    <t>Tasa General Inmobiliaria</t>
  </si>
  <si>
    <t>x mts.2 y Ubicación</t>
  </si>
  <si>
    <t>Por avaluo s/tipo construccion y ubicación</t>
  </si>
  <si>
    <t>Servicios Sanitarios</t>
  </si>
  <si>
    <t>Por evaluo o consumo</t>
  </si>
  <si>
    <t>Bimestre</t>
  </si>
  <si>
    <t>Servicio Agua Cte. s/OIA</t>
  </si>
  <si>
    <t>Dcho por Tasas y D.Atrasadas</t>
  </si>
  <si>
    <t>Por Deudas con el Municipio</t>
  </si>
  <si>
    <t>Regularizacion Deudas Atrasadas</t>
  </si>
  <si>
    <t>S/costo de Obra</t>
  </si>
  <si>
    <t>Recupero Obras Nuevas s/ Ordenanzas</t>
  </si>
  <si>
    <t>% s/ingresos entradas</t>
  </si>
  <si>
    <t>Cementerio</t>
  </si>
  <si>
    <t>Vendedores Ambulantes</t>
  </si>
  <si>
    <t>S/ tipo de vehiculo</t>
  </si>
  <si>
    <t>Por Dia</t>
  </si>
  <si>
    <t>Venta Callejeras s/OIA</t>
  </si>
  <si>
    <t>Abasto</t>
  </si>
  <si>
    <t>Por KG. Faenado</t>
  </si>
  <si>
    <t>Kg</t>
  </si>
  <si>
    <t>Inspeccion Veterinaria s/OIA</t>
  </si>
  <si>
    <t>Complejo Deportivo</t>
  </si>
  <si>
    <t>Alquiler Cancha Futbol y Pileta Natacion</t>
  </si>
  <si>
    <t>Salud Pca Municipal</t>
  </si>
  <si>
    <t>Aiquiler para eventos</t>
  </si>
  <si>
    <t>Alquiler de Inmuebles Municipales</t>
  </si>
  <si>
    <t>Faltas Varias (Multas)</t>
  </si>
  <si>
    <t>S/ Codigo de Fatas</t>
  </si>
  <si>
    <t>Recupero por Inspecciones de Transito</t>
  </si>
  <si>
    <t>Actuaciones Administrativas</t>
  </si>
  <si>
    <t>Por Sellados en General</t>
  </si>
  <si>
    <t>C/U</t>
  </si>
  <si>
    <t>Inter.Obt.por dtos bancarios</t>
  </si>
  <si>
    <t>Por plazos Fijos</t>
  </si>
  <si>
    <t>Intereses Ganados por Plazos Fijos</t>
  </si>
  <si>
    <t>Ingresos sin especificar</t>
  </si>
  <si>
    <t>Sin Discriminar</t>
  </si>
  <si>
    <t>Ingresos Varios</t>
  </si>
  <si>
    <t>Recupero Sec. Planta de Residuos</t>
  </si>
  <si>
    <t>Por Venta de Residuos</t>
  </si>
  <si>
    <t>Ventas de Materiales Reciclables</t>
  </si>
  <si>
    <t>Recupero Aport. Reintegrable</t>
  </si>
  <si>
    <t>Prestamos a Corto Plazo</t>
  </si>
  <si>
    <t>Aportes Sociales s/Convenios</t>
  </si>
  <si>
    <t>Recupero Sec.Produccion</t>
  </si>
  <si>
    <t>Ventas de Plantas o Productos</t>
  </si>
  <si>
    <t>Ventas de Articulos a Productores Rurales</t>
  </si>
  <si>
    <t>Por Ventas de Chatarra</t>
  </si>
  <si>
    <t>Ingresos por Ventas de Chatarras</t>
  </si>
  <si>
    <t>Fdo Prom.y Turismo</t>
  </si>
  <si>
    <t>Tasa y Derechos</t>
  </si>
  <si>
    <t>Retencion a Proveedores de Otas Localidades</t>
  </si>
  <si>
    <t>Tasa por Inspección Sanitaria, Higiene, Profilaxis y Seguridad</t>
  </si>
  <si>
    <t>Facturación</t>
  </si>
  <si>
    <t>Ordenanza 210/2018</t>
  </si>
  <si>
    <t>Tasa por Alumbrado Público</t>
  </si>
  <si>
    <t>Consumo energético</t>
  </si>
  <si>
    <t>Avaluo Fiscal Pcial.</t>
  </si>
  <si>
    <t>Tasa por Servicio de Red Cloacal</t>
  </si>
  <si>
    <t>Fondo Municipal de Promoción</t>
  </si>
  <si>
    <t>Tasa Abonada</t>
  </si>
  <si>
    <t>Espectáculos Públicos</t>
  </si>
  <si>
    <t>Evento</t>
  </si>
  <si>
    <t>Contribución por Mejoras</t>
  </si>
  <si>
    <t>m2</t>
  </si>
  <si>
    <t>Servicios Fúnebres</t>
  </si>
  <si>
    <t>Servicio prestado</t>
  </si>
  <si>
    <t>Tipo de trámite</t>
  </si>
  <si>
    <t>Derecho de Edificación</t>
  </si>
  <si>
    <t>Tasación de Obra</t>
  </si>
  <si>
    <t>Usos de Equipos e Instalaciones del Municipio</t>
  </si>
  <si>
    <t>Bien municipal utilizado</t>
  </si>
  <si>
    <t>Días de venta</t>
  </si>
  <si>
    <t>Ocupación Vía Pública</t>
  </si>
  <si>
    <t>Derecho otorgado</t>
  </si>
  <si>
    <t>Unidades Fijas</t>
  </si>
  <si>
    <t>1114100 Insp. San., Hig., Prof. y Seguridad (y tasas relacionadas con la act. comercial)</t>
  </si>
  <si>
    <t>Ventas devengadas</t>
  </si>
  <si>
    <t>mensual</t>
  </si>
  <si>
    <t>n/a</t>
  </si>
  <si>
    <t>Mínimos por tipo de actividad</t>
  </si>
  <si>
    <t>Código tributario 10.287</t>
  </si>
  <si>
    <t>1114400 General Inmobiliaria</t>
  </si>
  <si>
    <t>Avaluo por coeficiente de ZONA</t>
  </si>
  <si>
    <t>1114600 Servicios Sanitarios</t>
  </si>
  <si>
    <t>((Sup. Terreno* coeficiente)+( Sup. Mejoras* Coeficiente))*coef. Zonal art. 41+ Monto Fijo deTratamiento de efluentes</t>
  </si>
  <si>
    <t>1132400 Cementerio y Servicios Fúnebres</t>
  </si>
  <si>
    <t>Unidad Tributaria Municipal s/Ordenanza Impositiva</t>
  </si>
  <si>
    <t>6 cuotas mensuales</t>
  </si>
  <si>
    <t>1114500 Alumbrado Público</t>
  </si>
  <si>
    <t>Consumo del básico facturado</t>
  </si>
  <si>
    <t>1132600 Publicidad y Propaganda</t>
  </si>
  <si>
    <t>1114800 Abasto</t>
  </si>
  <si>
    <t>Kilos o piezas de ingreso de carnes frescas</t>
  </si>
  <si>
    <t>por ingreso a la ciudad</t>
  </si>
  <si>
    <t>Valor por Unidad o pieza</t>
  </si>
  <si>
    <t>1114900 Fondo de Desarrollo Habitacional ( sobre Tasa General Inmobiliaria)</t>
  </si>
  <si>
    <t xml:space="preserve">Cantidad Total de m2 propiedad de un mismo contribuyente                                                        </t>
  </si>
  <si>
    <t>1114900 Fondo Municipal de Promoción de la Comunidad y Turismo</t>
  </si>
  <si>
    <t>20 % sobre la tasa por insp. san., hig., prof. y                                                   10% s/ Tasa General Inmobiliaria</t>
  </si>
  <si>
    <t>5% sobre la tasa General Inmobiliaria</t>
  </si>
  <si>
    <t>1114900 Fondo de Promoción y Desarrollo</t>
  </si>
  <si>
    <t>10 % sobre la tasa por insp. san., hig., prof.</t>
  </si>
  <si>
    <t>1132200 Edificación</t>
  </si>
  <si>
    <t>A solicitud del contribuyente</t>
  </si>
  <si>
    <t>UTM por mts2</t>
  </si>
  <si>
    <t>1132400 Cementerio ( concesión de nichos/servicios funebres/</t>
  </si>
  <si>
    <t>UTM</t>
  </si>
  <si>
    <t>Infracciones</t>
  </si>
  <si>
    <t>ORDENANZA 216/2019</t>
  </si>
  <si>
    <t>TASAS POR INSPECCION SANITARIA, HIGIENE, PROFILAXIS Y SEGURIDAD</t>
  </si>
  <si>
    <t>POR LAS ACTIVIDADES QUE A CONTINUACION SE DETALLA:</t>
  </si>
  <si>
    <t>ALICUOTA</t>
  </si>
  <si>
    <t>*COMPRA VENTA DE DIVISA</t>
  </si>
  <si>
    <t>*JUEGOS ELECTRONICOS</t>
  </si>
  <si>
    <t>*AGENCIAS DE PUBLICIDAD, ETC</t>
  </si>
  <si>
    <t xml:space="preserve">*PANADERIA-ELABORACION DE PANIFICACION-CON UN MIN. </t>
  </si>
  <si>
    <t>*PANIFICACION-PEQUEÑOS EMPRENDIMIENTOS-CON UN MIN.</t>
  </si>
  <si>
    <t>*FRIGORIFICOS Y CHACINADOS,ETC.</t>
  </si>
  <si>
    <t>*COMPAÑIAS TELEFONICAS</t>
  </si>
  <si>
    <t>SOBRE FACTURACION</t>
  </si>
  <si>
    <t>*COMPAÑIAS PROVEEDORES DE ENERGIA ELECTRICA</t>
  </si>
  <si>
    <t>*DEMAS COMPAÑIAS DE SERVICIOS</t>
  </si>
  <si>
    <t>*FARMACIA</t>
  </si>
  <si>
    <t>SOBRE FACTURACION CON UN MIN. DE FARMACIA EXCLUSIVA</t>
  </si>
  <si>
    <t>(ANEXO PERFUMERIA)</t>
  </si>
  <si>
    <t>SOBRE FACTURACION CON UN MIN. DE PERFUMERIA EXCLUSIVA</t>
  </si>
  <si>
    <t>ZONA URBANA</t>
  </si>
  <si>
    <t>TASAS ATRASADAS</t>
  </si>
  <si>
    <t>A SOBRE VALUO FISCAL Y DECLARACION JURADA</t>
  </si>
  <si>
    <t>DERECHO DE EXTRACCION DE ARENA,PEDREGULLO Y TIERRA</t>
  </si>
  <si>
    <t>ARCILLA</t>
  </si>
  <si>
    <t>POR C/ METRO CUB.</t>
  </si>
  <si>
    <t>ARENA PARA CONTRUCCION EN ZONA TERRITORIAL</t>
  </si>
  <si>
    <t>ARENA PARA CONTRUCCION EXTRAIDA DEL RIO PARANA</t>
  </si>
  <si>
    <t>ARENA SILICEA EXTRAIDA ZONA TERRITORIAL</t>
  </si>
  <si>
    <t>ARENA PARA FRACTURACION DE POZOS DE PEOTROLEO EXTRAIDA EN ZONA TERRITORIAL</t>
  </si>
  <si>
    <t>ARENA PARA FRACTURACION DE POZOS DE PEOTROLEO EXTRAIDA DEL RIO PARANA</t>
  </si>
  <si>
    <t>BROZA</t>
  </si>
  <si>
    <t>CANTERA</t>
  </si>
  <si>
    <t>TIERRA FERTIL,ETC.</t>
  </si>
  <si>
    <t>DERECHO A ENERSA</t>
  </si>
  <si>
    <t>E.N.E.R.S.A (PROPIEDADES SIN MEDIDOR EXPECTO LAS PROP. RURALES Y SUBRURALES)</t>
  </si>
  <si>
    <t>CONCEPTO DE ALUMBRADO PUBLICO</t>
  </si>
  <si>
    <t>PRECIO DEL KW FACTURADO POR ENERSA</t>
  </si>
  <si>
    <t>FONDO MUNICIPAL</t>
  </si>
  <si>
    <t>INTRUCCION DE CARNES FAENADAS P/VENTA DE CONSUMO EN CARNICERIAS,HOTELES,ETC.</t>
  </si>
  <si>
    <t>POR C/50KG DE LO QUE SALE UN KILO DE PULPA EL 70%</t>
  </si>
  <si>
    <t>PROPIETARIO DE MATADERO</t>
  </si>
  <si>
    <t>POR C/ ANIMAL VACUNO QUE SE FAENE</t>
  </si>
  <si>
    <t>CARNICEROS NO INCRIPTOS COMO MATARIFES P/SU PROPIA CARNICERIA</t>
  </si>
  <si>
    <t>DERCHO FIJO</t>
  </si>
  <si>
    <t>TODO ESCRITO QUE NO ESTE CON SELLADO ESPECIAL</t>
  </si>
  <si>
    <t>MONTO FIJO</t>
  </si>
  <si>
    <t>POR C/FOJA QUE SE AGREGUE</t>
  </si>
  <si>
    <t>PLANOS CORREGIDOS EN VIRTUD DE OBSERVACIONES POR ORGANISMOS MUNICIPALES</t>
  </si>
  <si>
    <t>POR CADA REUNION BAILABLE</t>
  </si>
  <si>
    <t>CERTIFICADOS EXPENDIDOS POR ORGANISMOS O FUNCIONARIOS DE LA JUSTICIA DE FALTA</t>
  </si>
  <si>
    <t>SELLADOS:</t>
  </si>
  <si>
    <t>SOLICITUD DE LIBRE DE DEUDA POR ESCRIBANO O INTERESADOS EN INSCRIBIR O TRANFERIR  PROPIEDADES</t>
  </si>
  <si>
    <t>COPIA DE PLANOS QUE INTEGRAN EL LEGAJO DE CONTRUCCION O LOTEO MAYOR A 100 MTR. CUADRADOS</t>
  </si>
  <si>
    <t>INSCRIPCION DE INDUSTRIA Y COMERCIO</t>
  </si>
  <si>
    <t>SOLICITUD DE APERTURA DE COMERCIO</t>
  </si>
  <si>
    <t>INSCRIPCION DE PROPIEDADES EN EL REGISTRO MUNICIPAL</t>
  </si>
  <si>
    <t>SOBRE EL VALOR DE PROPIEDAD</t>
  </si>
  <si>
    <t>PLANOS MUNICIPALES</t>
  </si>
  <si>
    <t>EXTENSION DE CARNET DE CONDUCTOR</t>
  </si>
  <si>
    <t>RENOVACION DE CARNET DE CONDUCTOR</t>
  </si>
  <si>
    <t>VISACION DEL CARNET DE CONDUCTOR</t>
  </si>
  <si>
    <t>USO DE EQUIPO E INSTALACION</t>
  </si>
  <si>
    <t>POR EL USO DE EQUIPOS MUNICIPALES DEBERAN ABONARSE LOS  SIG. DERECHOS:</t>
  </si>
  <si>
    <t>ALQUILER DE TRACTOR (C/PERSONAL)</t>
  </si>
  <si>
    <t>SERVICIOS PRESTADOS HASTA UN 1 KM.(DE LA ZONA URBANA)</t>
  </si>
  <si>
    <t>LO EQUIVALENTE A 120 LT. DE GAS-OIL</t>
  </si>
  <si>
    <t>POR DIA</t>
  </si>
  <si>
    <t>FUERA DE LA PLANTA URBANA SE INCREMENTARA POR KM</t>
  </si>
  <si>
    <t>LO EQUIVALENTE A 2,5 LT. DE GAS-OIL</t>
  </si>
  <si>
    <t>POR SOLICITUD</t>
  </si>
  <si>
    <t>ALQUILER DE CAMION(C/PERSONAL)</t>
  </si>
  <si>
    <t>LO EQUIVALENTE A 35 LT. DE GAS-OIL</t>
  </si>
  <si>
    <t>POR HORA</t>
  </si>
  <si>
    <t xml:space="preserve">LO EQUIVALENTE </t>
  </si>
  <si>
    <t>PROVISION DE AGUA POTABLE</t>
  </si>
  <si>
    <t>AGUA EN TANQUES DOMICILIARIOS, DENTRO DE LA ZONA URBANA</t>
  </si>
  <si>
    <t>POR C/TANQUE</t>
  </si>
  <si>
    <t>POR VIAJE</t>
  </si>
  <si>
    <t xml:space="preserve">FUERA DE LA ZONA URBANA </t>
  </si>
  <si>
    <t>SE INCREMENTA POR KM</t>
  </si>
  <si>
    <t>SERVICIO TANQUE ATMOSFERICO</t>
  </si>
  <si>
    <t>POR VIAJE DENTRO DE LA ZONA URBANA</t>
  </si>
  <si>
    <t>POR VIAJE FUERA DE LA ZONA URBANA</t>
  </si>
  <si>
    <t>ALQUILER  CAMPO DE DEPORTE</t>
  </si>
  <si>
    <t>MINIMO Y EL 5%  RECAUDADO SOBRE LOS INGRESOS</t>
  </si>
  <si>
    <t>ALQUILER KIOSCO PLAZA SAN MARTIN</t>
  </si>
  <si>
    <t>DERECHO A CEMENTERIO</t>
  </si>
  <si>
    <t>INHUMACION Y COLOCACION DE PLACAS EN NICHOS Y PANTEONES</t>
  </si>
  <si>
    <t>COLOCACION DE PLACAS Y SIMILARES</t>
  </si>
  <si>
    <t>TRASLADO DE RESTO DENTRO DEL CEMENTERIO</t>
  </si>
  <si>
    <t>REDUCCION</t>
  </si>
  <si>
    <t>INHUMACIONES</t>
  </si>
  <si>
    <t>NICHOS MUNICIPALES POR SU CONSERVACION Y LIMPIEZA</t>
  </si>
  <si>
    <t>SEMESTRAL</t>
  </si>
  <si>
    <t xml:space="preserve">SEPULTURA </t>
  </si>
  <si>
    <t>PANTEONES Y/O BOVEDAS</t>
  </si>
  <si>
    <t>NICHOS P/NIÑOS</t>
  </si>
  <si>
    <t>SERVICIOS FUNEBRES</t>
  </si>
  <si>
    <t>PLAN A</t>
  </si>
  <si>
    <t>INDIVIDUAL</t>
  </si>
  <si>
    <t xml:space="preserve">GRUPO FAMILIAR </t>
  </si>
  <si>
    <t>PLAN B</t>
  </si>
  <si>
    <t>INDIVIDUAL CON NICHO</t>
  </si>
  <si>
    <t>GRUPO FAMILIAR  CON NICHO</t>
  </si>
  <si>
    <t>DERECHO DE RED CLOACAL</t>
  </si>
  <si>
    <t xml:space="preserve">POR LA CONEXIÓN A LA RED MADREC/PERS. MUN. </t>
  </si>
  <si>
    <t>PAGO UNICA VEZ</t>
  </si>
  <si>
    <t>EL PAGO DEL DERECHO DE RED CLOACAL</t>
  </si>
  <si>
    <t>COMPLEJO TURISTICO</t>
  </si>
  <si>
    <t>SERVICIOS VARIOS</t>
  </si>
  <si>
    <t>POR LA OCUPACION DE LOCALES UBICADOS EN LUGARES PUBLICO ABONARAN MENSUALMENTE LOS SIG. DERECHOS:</t>
  </si>
  <si>
    <t>MERCADO MAYORITA-LOCACION DE PUESTOS</t>
  </si>
  <si>
    <t>PRIMERA CATEGORIA-ALQUILER MINIMO</t>
  </si>
  <si>
    <t>SEGUNDA CATEGORIA-ALQUILER MINIMO</t>
  </si>
  <si>
    <t>MERCADO DE ABASTO MINORISTA-LOCACION DE PUESTOS</t>
  </si>
  <si>
    <t xml:space="preserve">POR DERECHO DE PLAYA Y  BOCA DE EXPENDIO </t>
  </si>
  <si>
    <t>FERIAS MUNICIPALES</t>
  </si>
  <si>
    <t>RECARGO POR MORA E INTERESES</t>
  </si>
  <si>
    <t>A SOBRE EVALUO FISCAL</t>
  </si>
  <si>
    <t>FINANCIACION PARA EL PAGO DE DEUDAS TRIBUTARIAS</t>
  </si>
  <si>
    <t>INTERES DE FINANCIACION (MENSUAL DIRECTO)</t>
  </si>
  <si>
    <t>ALICUOTA VIGENTE PARA LA TASA ACTIVA DEL BANCO NACION</t>
  </si>
  <si>
    <t xml:space="preserve">VENCIMIENTO </t>
  </si>
  <si>
    <t>UNA CUOTA C/30 DIAS</t>
  </si>
  <si>
    <t>PLAZO:</t>
  </si>
  <si>
    <t>SER INFERIOR A $560/ ENTREGA SE DEBE ABONAR EL 20% DE LA DEUDA CON RECARGO</t>
  </si>
  <si>
    <t>PARA LAS DEUDAS DEL AÑO CORRIENTE 6 CUOTAS MENSUALES Y CONSECUTIVAS</t>
  </si>
  <si>
    <t>PARA LAS DEUDAS DEL AÑO ANTERIOR HASTA 20CUOTAS MENSUALES Y CONSECUTIVAS</t>
  </si>
  <si>
    <t>DERECHOS DE ESPECTACULOS PUBLICOS,JUEGOS,ETC.</t>
  </si>
  <si>
    <t>CINEMATOGRAFIA Y ESPECTACULOS AL AIRE LIBRE</t>
  </si>
  <si>
    <t>POR ESPECTACULO</t>
  </si>
  <si>
    <t>CIRCOS</t>
  </si>
  <si>
    <t>SOBRE EL TOTAL DE ENTRADAS</t>
  </si>
  <si>
    <t>CASINOS</t>
  </si>
  <si>
    <t>ESPECTACULOS DEPORTIVOS</t>
  </si>
  <si>
    <t>PARQUES DE DIVERSIONES Y CALESITAS</t>
  </si>
  <si>
    <t>POR C/JUEGO MECANICO</t>
  </si>
  <si>
    <t>SALUD PUBLICA</t>
  </si>
  <si>
    <t>CARNET SANITARIO</t>
  </si>
  <si>
    <t>VALIDEZ POR 1 AÑO</t>
  </si>
  <si>
    <t>RENOVACION C/6MESES</t>
  </si>
  <si>
    <t>INPECCION SANITARIA POR VEHICULO</t>
  </si>
  <si>
    <t>*POR VEHICULO Y POR AÑO(SIEMPRE QUE PERTENESCAN A LA LOCALIDAD)</t>
  </si>
  <si>
    <t>*POR VISACION DE TRANSPORTE Y EN FORMA BIMESTRAL</t>
  </si>
  <si>
    <t>FUMIGACION DE TERRENOS BALDIOS</t>
  </si>
  <si>
    <t>FUMIGACION EN CAMPING, PLANTAS INDUSTRIALES,ETC.</t>
  </si>
  <si>
    <t>DESINFECCION DE VEHICULO EN GENERAL</t>
  </si>
  <si>
    <t>DESRATIZACION DE VIVIENDA FAMILIAR, ETC.</t>
  </si>
  <si>
    <t>INPECCION BROMATOLOGICA</t>
  </si>
  <si>
    <t>PESCADOS</t>
  </si>
  <si>
    <t>LOCALES C/VENTA MAYOR A 5000KG</t>
  </si>
  <si>
    <t>LOCALES C/VENTA HASTA 5000KG</t>
  </si>
  <si>
    <t>CARNES</t>
  </si>
  <si>
    <t>EMBUTIDOS(FABRICA)</t>
  </si>
  <si>
    <t>PLANTA CONSERVADORA DE LECHE</t>
  </si>
  <si>
    <t>POR LITRO</t>
  </si>
  <si>
    <t>AVES Y HUEVOS</t>
  </si>
  <si>
    <t>MAS DE 5000KG</t>
  </si>
  <si>
    <t>HASTA 5000KG</t>
  </si>
  <si>
    <t>POR INPECCION DE HUEVOS</t>
  </si>
  <si>
    <t>VACUNACION Y DESPARASITACION DE PERROS</t>
  </si>
  <si>
    <t>POR CADA EJEMPLAR MONTO FIJO</t>
  </si>
  <si>
    <t>RIFAS</t>
  </si>
  <si>
    <t xml:space="preserve">BONOS CONTRIBUCION </t>
  </si>
  <si>
    <t>SOBRE EL VALOR DEL LOS NUM. DESTINADOS A LA VENTA</t>
  </si>
  <si>
    <t>RIFAS PARTICULARES</t>
  </si>
  <si>
    <t>VENTA DE FLORES</t>
  </si>
  <si>
    <t xml:space="preserve">BAZAR </t>
  </si>
  <si>
    <t>CALZADOS</t>
  </si>
  <si>
    <t>ART. DE LIBRERÍA</t>
  </si>
  <si>
    <t>COMESTIBLES,ETC.</t>
  </si>
  <si>
    <t>OCUPACION EN LA VIA PUBLICA</t>
  </si>
  <si>
    <t>COMPAÑIAS TELEFONICAS,DE ELECTRICIDAD,ETC.</t>
  </si>
  <si>
    <t>TOTAL FACTURADO</t>
  </si>
  <si>
    <t>CAFES-BARES-PIZZERIAS,ETC.</t>
  </si>
  <si>
    <t>POR COLOCACION DE MESA+4SILLAS POR C/U DE ELLAS</t>
  </si>
  <si>
    <t>POR TEMPORADA</t>
  </si>
  <si>
    <t>KIOSCO DE FLORES</t>
  </si>
  <si>
    <t>DERECHO DIARIO</t>
  </si>
  <si>
    <t>PARQUES DE DIVERSIONES, CIRCOS,ETC.</t>
  </si>
  <si>
    <t>POR % DE LAS ENTRADAS</t>
  </si>
  <si>
    <t>PUBLICIDAD Y PROPAGANDA</t>
  </si>
  <si>
    <t>PROPAGANDA MURAL O IMPRESA</t>
  </si>
  <si>
    <t xml:space="preserve">POR FIJACION DE HASTA 50 AFICHES </t>
  </si>
  <si>
    <t>QUE NO SUPEREN LOS 0,5 MTR.</t>
  </si>
  <si>
    <t>POR C/U QUE EXCEDA 0,5MTR.</t>
  </si>
  <si>
    <t>DE MAS DE 0,5MTR</t>
  </si>
  <si>
    <t>PROPAGANDA: IMPRESAS EN TOLDOS,VIDRIERAS,ETC.</t>
  </si>
  <si>
    <t>DISTRIBUCION DE VOLANTES</t>
  </si>
  <si>
    <t>POR CAMPAÑA</t>
  </si>
  <si>
    <t>PUBLICIDAD POR MEDIO DE TRANSPORTE</t>
  </si>
  <si>
    <t>POR AVISOS EN VEHICULOS</t>
  </si>
  <si>
    <t>LETREROS LUMINOSOS</t>
  </si>
  <si>
    <t>LOS QUE PASEN HASTA 1MTR. LA LINEA DE EDIFICACION</t>
  </si>
  <si>
    <t>POR METRO CUADRADO</t>
  </si>
  <si>
    <t>MULTAS:</t>
  </si>
  <si>
    <t>ACTUALIZACION DE LAS DEUDAS PREVISTAS EN EL CODIGO DE FALTAS</t>
  </si>
  <si>
    <t>FALTA CONTRA LA AUTORIDAD MUNICIPAL:</t>
  </si>
  <si>
    <t xml:space="preserve">FIJASE UNA MULTA </t>
  </si>
  <si>
    <t>CAT. 10 DEL ESCALAFON MUNICIPAL</t>
  </si>
  <si>
    <t>FALTAS DE TRANSITO</t>
  </si>
  <si>
    <t>HASTA UNA VEZ Y MEDIA SUELDO CAT. 10</t>
  </si>
  <si>
    <t>2 SUELDOS DE L CAT. 10</t>
  </si>
  <si>
    <t>1 SUELDO DE LA CAT.10</t>
  </si>
  <si>
    <t>FALTAS CONTRA LA SANIDAD Y EL BIENESTAR</t>
  </si>
  <si>
    <t>HASTA 4 SUELDOS DE LA CAT.10</t>
  </si>
  <si>
    <t>HASTA MEDIO SUELDO DE LA CAT.10</t>
  </si>
  <si>
    <t>HASTA 20% DE LA CAT.10</t>
  </si>
  <si>
    <t>INGRESO VENTA DE TERRENOS</t>
  </si>
  <si>
    <t>TAZA ACTIVA DEL BANCO NACION</t>
  </si>
  <si>
    <t>MEJORA HABITACIONAL</t>
  </si>
  <si>
    <t>CAPITAL+1,71 % P/FINANCIAR+1% GASTOS DE ADMINISTRACION</t>
  </si>
  <si>
    <t>1,71%+1%</t>
  </si>
  <si>
    <t>OTROS</t>
  </si>
  <si>
    <t>PERIODICO</t>
  </si>
  <si>
    <t>VTA. TERRENOS AFECTADOS</t>
  </si>
  <si>
    <t>ALÍCUOTA
GENERAL</t>
  </si>
  <si>
    <t>INSPECCION SANITARIA E HIGIENE</t>
  </si>
  <si>
    <t>Actividad</t>
  </si>
  <si>
    <t>Codigo Tributario</t>
  </si>
  <si>
    <t>ALUMBRADO PUBLICO</t>
  </si>
  <si>
    <t>16%-15%</t>
  </si>
  <si>
    <t>ART. 31 CONTRATO CONCESION</t>
  </si>
  <si>
    <t>Canon</t>
  </si>
  <si>
    <t>TASA DE AGUA Y CLOACAS</t>
  </si>
  <si>
    <t>mtr 2</t>
  </si>
  <si>
    <t>TASA AMBIENTAL Y DE SEGURIDAD</t>
  </si>
  <si>
    <t>TASA ATRASADA INSP.SANIT.E HIG</t>
  </si>
  <si>
    <t>FONDO PROMOCION COMUNIDAD-TURS</t>
  </si>
  <si>
    <t>TASA GENERAL</t>
  </si>
  <si>
    <t>Zona</t>
  </si>
  <si>
    <t>ACTUALIZACION RECARG.E INTERES</t>
  </si>
  <si>
    <t>mt2</t>
  </si>
  <si>
    <t>Anual - Bi Anual</t>
  </si>
  <si>
    <t>DERECHOS VARIOS TERMAS</t>
  </si>
  <si>
    <t>RECUPERO GASTOS CORRIENTES</t>
  </si>
  <si>
    <t>p/operaciòn</t>
  </si>
  <si>
    <t>TASA ATRASADA INMOBILIARIO</t>
  </si>
  <si>
    <t>ESTACIONAM. MEDIDO ORD.1083/13</t>
  </si>
  <si>
    <t>1/2hora</t>
  </si>
  <si>
    <t>VENTA PRODUCCIÓN PLANTA R.S.U.</t>
  </si>
  <si>
    <t>kg</t>
  </si>
  <si>
    <t>TASA ATRASADA GESTION JUDICIAL</t>
  </si>
  <si>
    <t>DERECHOS VARIOS</t>
  </si>
  <si>
    <t>p/operación</t>
  </si>
  <si>
    <t>COMIS.COB.ENTRE RIOS SERVICIOS</t>
  </si>
  <si>
    <t>RECUPERO GASTOS CASA ESTUDIANT</t>
  </si>
  <si>
    <t>p/persona</t>
  </si>
  <si>
    <t xml:space="preserve">Anual </t>
  </si>
  <si>
    <t>INSTALACIONES ELECTROMECANICAS</t>
  </si>
  <si>
    <t>p/inst</t>
  </si>
  <si>
    <t>ESPECTACULOS PUBLICOS</t>
  </si>
  <si>
    <t>Valor entradas</t>
  </si>
  <si>
    <t>FO-DE-TUR - FONDO DESARR.TURISTICO</t>
  </si>
  <si>
    <t>MEJORAS PAVIMENTO</t>
  </si>
  <si>
    <t>TASA ATRASADA ORDENANZA 902/09</t>
  </si>
  <si>
    <t>RECUP.FONDO DESARROLLO PRODUCTIVO</t>
  </si>
  <si>
    <t>CONSTRUCCIONES</t>
  </si>
  <si>
    <t>CONTRIBUCION MEJORAS</t>
  </si>
  <si>
    <t>mtr lineal</t>
  </si>
  <si>
    <t>LOCALES TERMINAL</t>
  </si>
  <si>
    <t>por local</t>
  </si>
  <si>
    <t>LOCALES EXTERNOS POLIFUNCIONAL</t>
  </si>
  <si>
    <t>USO NATATORIO POLIDEPORTIVO</t>
  </si>
  <si>
    <t>Dia - Mensual
- Temporada</t>
  </si>
  <si>
    <t>por Día 
por Persona</t>
  </si>
  <si>
    <t>ANDENES TERMINAL</t>
  </si>
  <si>
    <t>USO INSTALACIONES POLIDEPORTIV</t>
  </si>
  <si>
    <t>por hora - por mes</t>
  </si>
  <si>
    <t>LOCALES BALNEARIO</t>
  </si>
  <si>
    <t>MULTAS</t>
  </si>
  <si>
    <t>INTERESES PLAZO FIJO Y DIF COTIZACION</t>
  </si>
  <si>
    <t>Mts. de frente</t>
  </si>
  <si>
    <t>O.G.I. 2019 / D.Nº 1/19</t>
  </si>
  <si>
    <t>Inspección Sanitaria Higiene</t>
  </si>
  <si>
    <t>Fondo Municipal</t>
  </si>
  <si>
    <t>O.G.I. 2019/ D.Nº 1/19</t>
  </si>
  <si>
    <t xml:space="preserve">Disposiciones complementarias </t>
  </si>
  <si>
    <t xml:space="preserve">Pavimento, veredas, alumbrados  y otras mejoras </t>
  </si>
  <si>
    <t>Construcciones</t>
  </si>
  <si>
    <t>Variable</t>
  </si>
  <si>
    <t xml:space="preserve">Contribuciones mejoras red de gas </t>
  </si>
  <si>
    <t xml:space="preserve">Viviendas Sociales </t>
  </si>
  <si>
    <t>Ord. Nº 22 -2012 - mejoras asflato</t>
  </si>
  <si>
    <t>Servicios Varios , uso de equipos e instalaciones</t>
  </si>
  <si>
    <t xml:space="preserve">Ocupación de la vía pública </t>
  </si>
  <si>
    <t>Vendedores ambulantes</t>
  </si>
  <si>
    <t>Diario</t>
  </si>
  <si>
    <t xml:space="preserve">Instalaciones electromecánicas </t>
  </si>
  <si>
    <t xml:space="preserve">Actuaciones  Administrativas </t>
  </si>
  <si>
    <t xml:space="preserve">Derechos de abasto </t>
  </si>
  <si>
    <t>Salud Pública - Carnet Sanitario</t>
  </si>
  <si>
    <t>Salud Pública - Inspección sanitaria Vehiculos</t>
  </si>
  <si>
    <t>Semestral</t>
  </si>
  <si>
    <t>Mts. Cuadrados</t>
  </si>
  <si>
    <t xml:space="preserve">Código municipal de faltas </t>
  </si>
  <si>
    <t>Intereses plazo fijo</t>
  </si>
  <si>
    <t>GENERAL INMMOBILIARIA</t>
  </si>
  <si>
    <t>Por costo de prestación de servicio según zona</t>
  </si>
  <si>
    <t>TRIMESTRAL</t>
  </si>
  <si>
    <t>CTM ORDENAZA Nº 1409</t>
  </si>
  <si>
    <t>INSPECCION DE SEGURIDAD E HIGIENE O CONTRIBUCION POR SERVICIOS A LA ACTIVIDAD COMERCIAL, INDUSTRIAL Y DE SERVICIOS</t>
  </si>
  <si>
    <t>Sobre el total de ingresos brutos devengados</t>
  </si>
  <si>
    <t>De acuerdo a rubro</t>
  </si>
  <si>
    <t>599 (mínimo general)</t>
  </si>
  <si>
    <t>De acuerdo a DDJJ</t>
  </si>
  <si>
    <t>SERVICIOS SANITARIOS (Agua y Cloaca)</t>
  </si>
  <si>
    <t>Por m3</t>
  </si>
  <si>
    <t>Bimestral/Trimestral</t>
  </si>
  <si>
    <t xml:space="preserve">FONDOS MUNICIPALES </t>
  </si>
  <si>
    <t>Sobre Tasas mas Accesorios</t>
  </si>
  <si>
    <t>TASA SOBRE EL CONSUMO DE LA ENERGIA ELECTRICA</t>
  </si>
  <si>
    <t>Sobre Facturación Neta</t>
  </si>
  <si>
    <t xml:space="preserve">PUBLICIDAD Y PROPAGANDA </t>
  </si>
  <si>
    <t>Por zona y m2</t>
  </si>
  <si>
    <t>MARCAS Y SEÑALES</t>
  </si>
  <si>
    <t>CONSERVACION Y MEJORAMIENTO DE LA RED VIAL MUICIPAL</t>
  </si>
  <si>
    <t>INSPECCION VETERINARIA</t>
  </si>
  <si>
    <t>TASA DE ABASTO</t>
  </si>
  <si>
    <t>TASA DE BROMATOLOGIA</t>
  </si>
  <si>
    <t xml:space="preserve">ESPECTACULOS PUBLICOS </t>
  </si>
  <si>
    <t>OTRAS TASAS</t>
  </si>
  <si>
    <t xml:space="preserve">CONTRIBUCIONES POR MEJORAS </t>
  </si>
  <si>
    <t>Por metro lineal</t>
  </si>
  <si>
    <t xml:space="preserve">DERECHO DE OFICINA </t>
  </si>
  <si>
    <t>DERECHO DE CONSTRUCCION</t>
  </si>
  <si>
    <t>Según Tasación</t>
  </si>
  <si>
    <t>De acuerdo a presentación de planos</t>
  </si>
  <si>
    <t>LIBRETA SANITARIA</t>
  </si>
  <si>
    <t>Válido por 2 años</t>
  </si>
  <si>
    <t>USO DE INSTALACIONES MUNICIPALES</t>
  </si>
  <si>
    <t>DERECHO POR VENTA AMBULANTE</t>
  </si>
  <si>
    <t>DERECHO DE OCUPACION Y/O USO DEL ESPACIO PUBLICO</t>
  </si>
  <si>
    <t>Por m2</t>
  </si>
  <si>
    <t>DERECHO POR EXPLOTACION DE MINAS Y CANTERAS</t>
  </si>
  <si>
    <t>DERECHO DE HABILITACION</t>
  </si>
  <si>
    <t xml:space="preserve">ALQUILERES DE INMUEBLES </t>
  </si>
  <si>
    <t>ALQUILERES DE BIENES MUEBLES</t>
  </si>
  <si>
    <t xml:space="preserve">INFRACCIONES A LAS OBLIGACIONES Y DEBERES FISCALES </t>
  </si>
  <si>
    <t>Deuda Histórica Origen</t>
  </si>
  <si>
    <t>Mensual a partir día 91</t>
  </si>
  <si>
    <t>MULTAS POR CONTRAVENCIONES</t>
  </si>
  <si>
    <t>De acuerdo a grado de infracción</t>
  </si>
  <si>
    <t>RENTAS DE LA PROPIEDAD</t>
  </si>
  <si>
    <t>Capital Depositado</t>
  </si>
  <si>
    <t>RECUPERACION DE PRESTAMOS A LARGO PLAZO</t>
  </si>
  <si>
    <t>Valor del Bien</t>
  </si>
  <si>
    <t>Ord. Nº 1060 y Modif.</t>
  </si>
  <si>
    <t>INTERESES POR DEUDAS ATRASADAS</t>
  </si>
  <si>
    <t>Tasa Activa BNA s/Capit.Orig.</t>
  </si>
  <si>
    <t>VENTAS DE ACTIVOS</t>
  </si>
  <si>
    <t>Valor de Mercado</t>
  </si>
  <si>
    <t>VENTAS BRUTAS</t>
  </si>
  <si>
    <t>RECURSOS PROPIOS DE CAPITAL</t>
  </si>
  <si>
    <t>Sí</t>
  </si>
  <si>
    <t>No</t>
  </si>
  <si>
    <t xml:space="preserve"> PERÍODO: PRIMER SEMESTRE 2019</t>
  </si>
  <si>
    <t>Ocasional</t>
  </si>
  <si>
    <r>
      <t xml:space="preserve">RECURSOS PROPIOS DEL MUNICIPIO: </t>
    </r>
    <r>
      <rPr>
        <b/>
        <u/>
        <sz val="11"/>
        <color rgb="FF0066FF"/>
        <rFont val="Calibri"/>
        <family val="2"/>
        <scheme val="minor"/>
      </rPr>
      <t>COLONIA AYUÍ</t>
    </r>
  </si>
  <si>
    <r>
      <t xml:space="preserve">RECURSOS PROPIOS DEL MUNICIPIO: </t>
    </r>
    <r>
      <rPr>
        <b/>
        <u/>
        <sz val="11"/>
        <color rgb="FF0066FF"/>
        <rFont val="Calibri"/>
        <family val="2"/>
        <scheme val="minor"/>
      </rPr>
      <t>DIAMANTE</t>
    </r>
  </si>
  <si>
    <t>TRANSITO, BROMATOLOGIAS, ADMINISTRATIVAS.</t>
  </si>
  <si>
    <t>Total Recaudación</t>
  </si>
  <si>
    <t>Alícuotas progresivas o proporcionales sobre  la valuación fiscal</t>
  </si>
  <si>
    <t xml:space="preserve">Fijadas por la Ordenanza Nro. 1472 -Impositiva Año 2019.  Art. 1   </t>
  </si>
  <si>
    <t>Ord. Nro. 1026 C.T.M. Parte especial - Art. 1</t>
  </si>
  <si>
    <t>Ord. Nro. 1022 C.T.P. General Art. 38 Interés Recargos fuera de plazo: 2.00% Mensual</t>
  </si>
  <si>
    <t>Fijadas por la Ordenanza  Nro. 1472 -Impositiva Año 2018.  Art. 6</t>
  </si>
  <si>
    <t xml:space="preserve">Serán aplicables conforme al destino dado al uso del agua, siendo los mismos fijados por la Ley  Provincial  Nº 6643 Artículo 17º </t>
  </si>
  <si>
    <t xml:space="preserve">Fijadas por la Ordenanza Nro. 1472 -Impositiva Año 2019.  Art. 36   </t>
  </si>
  <si>
    <t>Fijadas por la Ordenanza  Nro. 1472 -Impositiva Año 2019.  Art. 7 Inciso  k</t>
  </si>
  <si>
    <t>Fijadas por la Ordenanza  Nro. 1472 Impositiva Año 2019 -  Art. 7 fijará la alícuota general, las alícuotas especiales,  las tasas mínimas y las tasas fijas.</t>
  </si>
  <si>
    <t xml:space="preserve">Fijadas por la Ordenanza Nro. 1472 -Impositiva Año 2019.  Art. 31  </t>
  </si>
  <si>
    <t xml:space="preserve">Fijadas por la Ordenanza  Nro. 1472 -Impositiva Año 2019.  Art. 32 </t>
  </si>
  <si>
    <t>Fijadas por la Ordenanza Nro. 1472 -Impositiva   Año 2019.  Art. 33</t>
  </si>
  <si>
    <t>MENSUAL (cuotas) PAGO CONTADO</t>
  </si>
  <si>
    <t>Fijadas por la Ordenanza  Nro. 1472 -Impositiva Año 2019.  Art. 16</t>
  </si>
  <si>
    <t>Fijadas por la Ordenanza   Nro. 1472 -Impositiva Año 2019.  Art. 13</t>
  </si>
  <si>
    <t>A calcularse sobre la valuación de  la obra. Por categorías (A, B, C, D).</t>
  </si>
  <si>
    <t>Fijadas por la Ordenanza  Nro. 1472 -Impositiva  Año 2019.  Art. 28</t>
  </si>
  <si>
    <t>MENSUAL/ANUAL</t>
  </si>
  <si>
    <t>Fijadas por la Ordenanza  Nro. 1472 -Impositiva Año 2019.  Art. 18</t>
  </si>
  <si>
    <t xml:space="preserve">Fijado según Decreto de Adjudicación Fijadas por la Ordenanza Nro. 1472 -Impositiva Año 2019.  Art. 18  </t>
  </si>
  <si>
    <t xml:space="preserve">Fijadas por la Ordenanza Nro. 1472 -Impositiva Año 2019.  Art. 37 </t>
  </si>
  <si>
    <t xml:space="preserve">Ord. Nro. 1022 C.T.M. Parte General -Art. 142,143 - 159 a 169 </t>
  </si>
  <si>
    <t>Licitación Pública</t>
  </si>
  <si>
    <t>Fijado según Decreto de Adjudicacion</t>
  </si>
  <si>
    <t xml:space="preserve">Fijado según Decreto de Adjudicacion </t>
  </si>
  <si>
    <r>
      <t xml:space="preserve">RECURSOS PROPIOS DEL MUNICIPIO: </t>
    </r>
    <r>
      <rPr>
        <b/>
        <u/>
        <sz val="11"/>
        <color rgb="FF0066FF"/>
        <rFont val="Calibri"/>
        <family val="2"/>
        <scheme val="minor"/>
      </rPr>
      <t>ESTANCIA GRANDE</t>
    </r>
  </si>
  <si>
    <r>
      <t xml:space="preserve">RECURSOS PROPIOS DEL MUNICIPIO: </t>
    </r>
    <r>
      <rPr>
        <b/>
        <u/>
        <sz val="11"/>
        <color rgb="FF0066FF"/>
        <rFont val="Calibri"/>
        <family val="2"/>
        <scheme val="minor"/>
      </rPr>
      <t>FEDERACIÓN</t>
    </r>
  </si>
  <si>
    <t>Instalaciones</t>
  </si>
  <si>
    <r>
      <t xml:space="preserve">RECURSOS PROPIOS DEL MUNICIPIO: </t>
    </r>
    <r>
      <rPr>
        <b/>
        <u/>
        <sz val="11"/>
        <color rgb="FF0066FF"/>
        <rFont val="Calibri"/>
        <family val="2"/>
        <scheme val="minor"/>
      </rPr>
      <t>FEDERAL</t>
    </r>
  </si>
  <si>
    <r>
      <t>Por Zona y m</t>
    </r>
    <r>
      <rPr>
        <sz val="11"/>
        <rFont val="Arial"/>
        <family val="2"/>
      </rPr>
      <t>²</t>
    </r>
  </si>
  <si>
    <r>
      <t xml:space="preserve">RECURSOS PROPIOS DEL MUNICIPIO: </t>
    </r>
    <r>
      <rPr>
        <b/>
        <u/>
        <sz val="11"/>
        <color rgb="FF0066FF"/>
        <rFont val="Calibri"/>
        <family val="2"/>
        <scheme val="minor"/>
      </rPr>
      <t>GENERAL CAMPOS</t>
    </r>
  </si>
  <si>
    <r>
      <t xml:space="preserve">RECURSOS PROPIOS DEL MUNICIPIO: </t>
    </r>
    <r>
      <rPr>
        <b/>
        <u/>
        <sz val="11"/>
        <color rgb="FF0066FF"/>
        <rFont val="Calibri"/>
        <family val="2"/>
        <scheme val="minor"/>
      </rPr>
      <t>GUALEGUAYCHÚ</t>
    </r>
  </si>
  <si>
    <r>
      <t xml:space="preserve">RECURSOS PROPIOS DEL MUNICIPIO: </t>
    </r>
    <r>
      <rPr>
        <b/>
        <u/>
        <sz val="11"/>
        <color rgb="FF0066FF"/>
        <rFont val="Calibri"/>
        <family val="2"/>
        <scheme val="minor"/>
      </rPr>
      <t>LA PAZ</t>
    </r>
  </si>
  <si>
    <r>
      <t xml:space="preserve">RECURSOS PROPIOS DEL MUNICIPIO: </t>
    </r>
    <r>
      <rPr>
        <b/>
        <u/>
        <sz val="11"/>
        <color rgb="FF0066FF"/>
        <rFont val="Calibri"/>
        <family val="2"/>
        <scheme val="minor"/>
      </rPr>
      <t>LARROQUE</t>
    </r>
  </si>
  <si>
    <r>
      <t xml:space="preserve">RECURSOS PROPIOS DEL MUNICIPIO: </t>
    </r>
    <r>
      <rPr>
        <b/>
        <u/>
        <sz val="11"/>
        <color rgb="FF0066FF"/>
        <rFont val="Calibri"/>
        <family val="2"/>
        <scheme val="minor"/>
      </rPr>
      <t>LIBERTADOR SAN MARTÍN</t>
    </r>
  </si>
  <si>
    <t>Tasa por Inspección e instalación de medidores</t>
  </si>
  <si>
    <t>Sobre precio del KW</t>
  </si>
  <si>
    <t>Tasa Contribución ENERSA</t>
  </si>
  <si>
    <t>Facturacion</t>
  </si>
  <si>
    <t>Valuación Fiscal</t>
  </si>
  <si>
    <t>Servicio de Agua Corriente y Red Cloacal</t>
  </si>
  <si>
    <t>Fondo Promoción Municipal, Asistencia a la comunidad, deportes y Turismo</t>
  </si>
  <si>
    <t>10% sobre Tasas</t>
  </si>
  <si>
    <t>Tasa de Abasto y Matadero</t>
  </si>
  <si>
    <t>Valor de Entrada</t>
  </si>
  <si>
    <t>Derechos de Oficina y Sellados</t>
  </si>
  <si>
    <t>Derechos de Cementerio</t>
  </si>
  <si>
    <t>Según zonas</t>
  </si>
  <si>
    <t>Derechos de Sisa</t>
  </si>
  <si>
    <t>Derechos de Construcción</t>
  </si>
  <si>
    <t>70% costo const.</t>
  </si>
  <si>
    <t>3 por mil</t>
  </si>
  <si>
    <t>Libreta Sanitaria</t>
  </si>
  <si>
    <t>Servicio de Tanque Atmosférico</t>
  </si>
  <si>
    <t>8 lts gasoil por hora</t>
  </si>
  <si>
    <t>Multas y recargos por tasas municipales</t>
  </si>
  <si>
    <t>Mora en el pago</t>
  </si>
  <si>
    <t>Multas Juzgado de Faltas</t>
  </si>
  <si>
    <t xml:space="preserve">Contravenciones </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</si>
  <si>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</si>
  <si>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</si>
  <si>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</si>
  <si>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</si>
  <si>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</si>
  <si>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</si>
  <si>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</si>
  <si>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</si>
  <si>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</si>
  <si>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</si>
  <si>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CTM TIT VIII</t>
  </si>
  <si>
    <t>Recupero Pavimento Hº Aº</t>
  </si>
  <si>
    <t>METRO LINEAL</t>
  </si>
  <si>
    <t>POR OBRA</t>
  </si>
  <si>
    <t>CTM TIT XI Art 12</t>
  </si>
  <si>
    <t>Recupero Polideportivo Municipal</t>
  </si>
  <si>
    <t>POR USO</t>
  </si>
  <si>
    <t>DECRETO 139</t>
  </si>
  <si>
    <t>Papel Sellado, Legalizaciones y Protestos</t>
  </si>
  <si>
    <t>S/TRAMITE</t>
  </si>
  <si>
    <t>PRESENTACION</t>
  </si>
  <si>
    <t>CTM TIT XIV Art 15</t>
  </si>
  <si>
    <t>CTM TIT V Cap 4</t>
  </si>
  <si>
    <t>Registro de Títulos</t>
  </si>
  <si>
    <t>AVALUO</t>
  </si>
  <si>
    <t>Ventas Ambulantes</t>
  </si>
  <si>
    <t>OCUPACION</t>
  </si>
  <si>
    <t>CTM TIT IX Art 10</t>
  </si>
  <si>
    <t>Multas.</t>
  </si>
  <si>
    <t xml:space="preserve">NO </t>
  </si>
  <si>
    <t>S/INFRACCION</t>
  </si>
  <si>
    <t>CODIGO DE  FALTAS</t>
  </si>
  <si>
    <t>Otros ingresos Municipales</t>
  </si>
  <si>
    <t>Orden. Imp. Anual</t>
  </si>
  <si>
    <t>Recargos por Mora.</t>
  </si>
  <si>
    <t>S/DEUDA</t>
  </si>
  <si>
    <t>CTM TIT XVIII Art 20</t>
  </si>
  <si>
    <r>
      <t xml:space="preserve">RECURSOS PROPIOS DEL MUNICIPIO: </t>
    </r>
    <r>
      <rPr>
        <b/>
        <u/>
        <sz val="11"/>
        <color rgb="FF0066FF"/>
        <rFont val="Calibri"/>
        <family val="2"/>
        <scheme val="minor"/>
      </rPr>
      <t>LUCAS GONZÁLEZ</t>
    </r>
  </si>
  <si>
    <t>Ventas/Facturacion</t>
  </si>
  <si>
    <t>Ley Imp.Ord1437/18</t>
  </si>
  <si>
    <t>General Inmobiliara</t>
  </si>
  <si>
    <t>Valuacion Fiscal</t>
  </si>
  <si>
    <t>Alumbrado Público</t>
  </si>
  <si>
    <t>Según los servicios existentes en la partida</t>
  </si>
  <si>
    <t>A solicitud</t>
  </si>
  <si>
    <t>Fondo de Promoción Social</t>
  </si>
  <si>
    <t>TGI.SS y TISHPyS</t>
  </si>
  <si>
    <t>Ord. N°1043/44</t>
  </si>
  <si>
    <t>Fondo de Inversion en Obra Pública</t>
  </si>
  <si>
    <t>Deudores (por tasas de períodos anteriores al corriente)</t>
  </si>
  <si>
    <t>Pavimento</t>
  </si>
  <si>
    <t>Ordenanza por Obra</t>
  </si>
  <si>
    <t>Cordón Cuneta</t>
  </si>
  <si>
    <t>Agua y Cloacas</t>
  </si>
  <si>
    <t>Derechos de Edificación</t>
  </si>
  <si>
    <t>A Solicitud</t>
  </si>
  <si>
    <t>Derechos de Uso de Andenes</t>
  </si>
  <si>
    <t>Lts.Nafta</t>
  </si>
  <si>
    <t>Control Bromatologico e Inspeccion Veterinaria</t>
  </si>
  <si>
    <t>Libreta e Inspección Sanitaria</t>
  </si>
  <si>
    <t>Inspección de Pesas y Medidas</t>
  </si>
  <si>
    <t>Desinfección Desratización y Vacunación</t>
  </si>
  <si>
    <t>Espectaculos Públicos y Diversiones</t>
  </si>
  <si>
    <t>Ingresos de Entradas</t>
  </si>
  <si>
    <t>Tributos Relacionados con Servicios Diversos</t>
  </si>
  <si>
    <t>Alquiler Comedor Terminal</t>
  </si>
  <si>
    <t>Alquiler Cabinas Terminal</t>
  </si>
  <si>
    <t>Alquiler Kiosco Terminal</t>
  </si>
  <si>
    <t>Alquiler Patio de Comidas</t>
  </si>
  <si>
    <t>Multas de Transito con Convenio</t>
  </si>
  <si>
    <t>Aplic.x Juez de Faltas</t>
  </si>
  <si>
    <t>Multas de Transito sin Convenio</t>
  </si>
  <si>
    <t>VENTA DE BIENES Y SERVICIOS</t>
  </si>
  <si>
    <t>Venta RSU</t>
  </si>
  <si>
    <t>Natatorio Municipal</t>
  </si>
  <si>
    <t>Jardín Materno Infantil</t>
  </si>
  <si>
    <t>Hogar de Ancianos</t>
  </si>
  <si>
    <t>Transporte Traffic</t>
  </si>
  <si>
    <t>Otros(Se incluye cualq.otro ingreso que no esta especificado en los anteriores)</t>
  </si>
  <si>
    <t>Intereses por Deposito</t>
  </si>
  <si>
    <t>Resultado por Tenencia de Moneda Extranjera</t>
  </si>
  <si>
    <r>
      <t xml:space="preserve">RECURSOS PROPIOS DEL MUNICIPIO: </t>
    </r>
    <r>
      <rPr>
        <b/>
        <u/>
        <sz val="11"/>
        <color rgb="FF0066FF"/>
        <rFont val="Calibri"/>
        <family val="2"/>
        <scheme val="minor"/>
      </rPr>
      <t>SAN SALVADOR</t>
    </r>
  </si>
  <si>
    <t>-</t>
  </si>
  <si>
    <t>bimestral</t>
  </si>
  <si>
    <t>Uso de equipos e instalaciones</t>
  </si>
  <si>
    <t>por día</t>
  </si>
  <si>
    <t>Tasa Seguridad e Higiene Corriente</t>
  </si>
  <si>
    <t xml:space="preserve">1,3%-1,5%-1,8% </t>
  </si>
  <si>
    <t>0,30%-</t>
  </si>
  <si>
    <t>80 UCM/120 UCM</t>
  </si>
  <si>
    <t>100 UCM</t>
  </si>
  <si>
    <t>5600 ucm</t>
  </si>
  <si>
    <t>Art 24 ord 2.925/ Art 2 Ord 3573</t>
  </si>
  <si>
    <t>Servicios Sanitarios Corriente</t>
  </si>
  <si>
    <t>Liq Admist</t>
  </si>
  <si>
    <t>Mensual /anual</t>
  </si>
  <si>
    <t>312 $</t>
  </si>
  <si>
    <t>Art 10 Ord 3556</t>
  </si>
  <si>
    <t>Tasa por Alumbrado Publico</t>
  </si>
  <si>
    <t>Art 9 3190 Mod Ord 3652</t>
  </si>
  <si>
    <t>Tasa Seguridad e Higiene Atrasada</t>
  </si>
  <si>
    <t>Tasa General Inmobiliaria Corriente</t>
  </si>
  <si>
    <t>37,37 UCM-112,10 UCM%</t>
  </si>
  <si>
    <t>Art 1 ord 3573/Art 10 Ord 3556/Art 2 3746</t>
  </si>
  <si>
    <t>6  UCM -229 UCM</t>
  </si>
  <si>
    <t>Arts 19/20/21 Ord 3556</t>
  </si>
  <si>
    <t>Servicios Sanitarios Atrasados</t>
  </si>
  <si>
    <t>Tasa Utilización Uso Publico y Via Publica</t>
  </si>
  <si>
    <t>Autodeclarativa</t>
  </si>
  <si>
    <t>Cuando se produce</t>
  </si>
  <si>
    <t xml:space="preserve">0.20 UCM </t>
  </si>
  <si>
    <t xml:space="preserve">350 UCM </t>
  </si>
  <si>
    <t>Art 40 2476 Mod</t>
  </si>
  <si>
    <t>Recargos por Actualización</t>
  </si>
  <si>
    <t>Art 41 Ord 2465</t>
  </si>
  <si>
    <t>Tasa general Inmobiliaria Atrasada</t>
  </si>
  <si>
    <t>Tasa por Actuaciones Administrativas</t>
  </si>
  <si>
    <t>6 UCM-200 UCM</t>
  </si>
  <si>
    <t>Art 6 Ord 3573</t>
  </si>
  <si>
    <t>Tasa Espectaculos Publicos</t>
  </si>
  <si>
    <t xml:space="preserve">0.40 UCM-5UCM </t>
  </si>
  <si>
    <t>Art 27-Ord 2476 Mod</t>
  </si>
  <si>
    <t>Tasa Permiso Uso de Local y Habilitacion Comercial</t>
  </si>
  <si>
    <t xml:space="preserve">6 UCM-500 UCM </t>
  </si>
  <si>
    <t>Art 39-Ord 2925</t>
  </si>
  <si>
    <t>Arrendamiento de Tierras Corriente</t>
  </si>
  <si>
    <t>010 UCM-0,50 UCM</t>
  </si>
  <si>
    <t>Art 17/18 Ord 3556</t>
  </si>
  <si>
    <t>Tasa por Libreta Sanitaria E I.S.V.</t>
  </si>
  <si>
    <t xml:space="preserve">12 UCM-25 UCM </t>
  </si>
  <si>
    <t>Art 25 Ord 2476 Mod</t>
  </si>
  <si>
    <t>Recargos por Financiación</t>
  </si>
  <si>
    <t>Res Nº 025/2014 SGyH</t>
  </si>
  <si>
    <t>Arrendamiento de Tierras Atrasada</t>
  </si>
  <si>
    <t>Servicios Sanitarios Recursos Varios</t>
  </si>
  <si>
    <t>35 UCM  -110 UCM %</t>
  </si>
  <si>
    <t>Art 50/51 Ord 2476 Mod</t>
  </si>
  <si>
    <t>Tasa por control Veterinario</t>
  </si>
  <si>
    <t>0.30UCM-50 UCM</t>
  </si>
  <si>
    <t>Art 23 Ord 2476 Mod</t>
  </si>
  <si>
    <t>Convenio COVER Ordenanza 1853/00</t>
  </si>
  <si>
    <t>Ord 1853</t>
  </si>
  <si>
    <t>Terminal de Omnibus</t>
  </si>
  <si>
    <t>0.80 UCM-2 UCM</t>
  </si>
  <si>
    <t>Art 41/42 Ord 2476 Mod</t>
  </si>
  <si>
    <t>Tasas Atrasadas Varias</t>
  </si>
  <si>
    <t>Liq Adm</t>
  </si>
  <si>
    <t>Ord 2475</t>
  </si>
  <si>
    <t>Tasa por Publicidad</t>
  </si>
  <si>
    <t>0,50 UCM-100 UCM</t>
  </si>
  <si>
    <t>Art 28 Ord 2476</t>
  </si>
  <si>
    <t>10 UCM-60 UCM</t>
  </si>
  <si>
    <t>Art 43-Ord 2476 Mod</t>
  </si>
  <si>
    <t xml:space="preserve">    - FONDOS</t>
  </si>
  <si>
    <t>Fondo Municipal de Promoción Ordenanza 3337</t>
  </si>
  <si>
    <t>Ord 3337</t>
  </si>
  <si>
    <t>Ord 3119</t>
  </si>
  <si>
    <t>0.50 $</t>
  </si>
  <si>
    <t>Fondo Becas Est.Prim.Ord 2753</t>
  </si>
  <si>
    <t>Ord 2753/Decreto 971</t>
  </si>
  <si>
    <t>Fondo Especial para la integración</t>
  </si>
  <si>
    <t>Ord 3418</t>
  </si>
  <si>
    <t>Art 6-Ord 2645</t>
  </si>
  <si>
    <t>Alquiler Sala Muncipal Cine Teatro Victoria</t>
  </si>
  <si>
    <t>Ord 3113</t>
  </si>
  <si>
    <t>Fondo Artesanos Victorienses</t>
  </si>
  <si>
    <t>Ord 2115</t>
  </si>
  <si>
    <t>Derechos de Edificacion</t>
  </si>
  <si>
    <t>Art 13  Ord 3556</t>
  </si>
  <si>
    <t>Extraccion Arena, Piedregullo, Tierra</t>
  </si>
  <si>
    <t>0.50 UCM-3 UCM</t>
  </si>
  <si>
    <t>Art 5 ord 3573</t>
  </si>
  <si>
    <t>Canon por concesiones</t>
  </si>
  <si>
    <t>Mensual/Semestral/Anual</t>
  </si>
  <si>
    <t>Por Valor UCM ó Importes Fijos</t>
  </si>
  <si>
    <t>Multas por Deberes Formales</t>
  </si>
  <si>
    <t>50 UCM-1000 UCM</t>
  </si>
  <si>
    <t>Ord 3355/3399</t>
  </si>
  <si>
    <t>Multa C.F. -Falta de Transito</t>
  </si>
  <si>
    <t>Ord 1773</t>
  </si>
  <si>
    <t>Multas Tasas y Deudas Atrasadas</t>
  </si>
  <si>
    <t>Multa C.F. -Sanidad e Higiene</t>
  </si>
  <si>
    <r>
      <t xml:space="preserve">RECURSOS PROPIOS DEL MUNICIPIO: </t>
    </r>
    <r>
      <rPr>
        <b/>
        <u/>
        <sz val="11"/>
        <color rgb="FF0066FF"/>
        <rFont val="Calibri"/>
        <family val="2"/>
        <scheme val="minor"/>
      </rPr>
      <t>VICTORIA</t>
    </r>
  </si>
  <si>
    <t xml:space="preserve">Ord. Anual Imp.    Nº 020/18 </t>
  </si>
  <si>
    <t>Ord. Anual Imp.    Nº 020/18</t>
  </si>
  <si>
    <t>TASA POR INSPECCION SANITARIA, HIGIENE, PROFILAXIS Y SEGURIDAD</t>
  </si>
  <si>
    <t>Importe de vtas</t>
  </si>
  <si>
    <t>INSPECCION DE PESAS Y MEDIDAS</t>
  </si>
  <si>
    <t>Por Balanza</t>
  </si>
  <si>
    <t>INSTALACIONES ELECTROMECANICAS, APROBACION DE PLANOS E INSPECCION CORRESPONDIENTE</t>
  </si>
  <si>
    <t>Por Tramite</t>
  </si>
  <si>
    <t>Por precio basico Kw</t>
  </si>
  <si>
    <t>Avaluo Propiedad</t>
  </si>
  <si>
    <t>Por servicio</t>
  </si>
  <si>
    <t>Contribución de Mejoras</t>
  </si>
  <si>
    <t>Costo de Obra</t>
  </si>
  <si>
    <t>Por Obra</t>
  </si>
  <si>
    <t>Por tramite</t>
  </si>
  <si>
    <t>Por Solicitud</t>
  </si>
  <si>
    <t>Por Vendedor</t>
  </si>
  <si>
    <t>SERVICIOS SANITARIOS</t>
  </si>
  <si>
    <t>Por tanque</t>
  </si>
  <si>
    <t>Alquileres percibidos</t>
  </si>
  <si>
    <t>Contrato</t>
  </si>
  <si>
    <t>USO DE EQUIPOS E INSTALACIONES</t>
  </si>
  <si>
    <t>Hora Trabajo</t>
  </si>
  <si>
    <t>Multas varias</t>
  </si>
  <si>
    <t>FONDO MUNICIPAL DE PROMOCION DE LA COMUNIDAD Y TURISMO</t>
  </si>
  <si>
    <t>TRABAJOS POR CUENTA A PARTICULARES</t>
  </si>
  <si>
    <t>Gastos de la Obra</t>
  </si>
  <si>
    <t>Por Trabajo</t>
  </si>
  <si>
    <t>INTERESES PERCIBIDOS</t>
  </si>
  <si>
    <t>Importe Dep. P/F</t>
  </si>
  <si>
    <t>RECARGO E INTERESES</t>
  </si>
  <si>
    <t>Importe Pagado</t>
  </si>
  <si>
    <t>ENTRADA EXTRAORDINARIA</t>
  </si>
  <si>
    <t>Varios</t>
  </si>
  <si>
    <r>
      <t xml:space="preserve">RECURSOS PROPIOS DEL MUNICIPIO: </t>
    </r>
    <r>
      <rPr>
        <b/>
        <u/>
        <sz val="11"/>
        <color rgb="FF0066FF"/>
        <rFont val="Calibri"/>
        <family val="2"/>
        <scheme val="minor"/>
      </rPr>
      <t>VILLA CLARA</t>
    </r>
  </si>
  <si>
    <t xml:space="preserve"> Contribución p/Venta Energía Eléctrica</t>
  </si>
  <si>
    <t>CONSUMO</t>
  </si>
  <si>
    <t>DEC. PCIAL. 1413/96</t>
  </si>
  <si>
    <t xml:space="preserve"> Tasa de Higiene y Seguridad</t>
  </si>
  <si>
    <t>FACTURACION, MIN. Y C.  FIJAS</t>
  </si>
  <si>
    <t>$ 528</t>
  </si>
  <si>
    <t xml:space="preserve">CTM 2019 - TIT II - </t>
  </si>
  <si>
    <t xml:space="preserve"> Tasa Mantenimiento Alumbrado Público</t>
  </si>
  <si>
    <t>CONS. FIJO + VARIABLE</t>
  </si>
  <si>
    <t>ORD. 168/18 - CTM 2019</t>
  </si>
  <si>
    <t xml:space="preserve"> Tasa General Inmobiliaria</t>
  </si>
  <si>
    <t>MTS. LINEAL P/ZONAS</t>
  </si>
  <si>
    <t>CTM 2019</t>
  </si>
  <si>
    <t xml:space="preserve">  Fondo Comunal</t>
  </si>
  <si>
    <t>S/TASAS Y DCHOS MUNIC.</t>
  </si>
  <si>
    <t>CTM 2019-TIT XV-</t>
  </si>
  <si>
    <t xml:space="preserve"> Registro de Conducir</t>
  </si>
  <si>
    <t>IMP. FIJO P/TRAMITE</t>
  </si>
  <si>
    <t>UNICA</t>
  </si>
  <si>
    <t>$ 528,00</t>
  </si>
  <si>
    <t>$ 1078,00</t>
  </si>
  <si>
    <t>CTM 2019 - TIT XIII</t>
  </si>
  <si>
    <t xml:space="preserve"> Cementerio</t>
  </si>
  <si>
    <t>IMP. FIJO S/UBICACIÓN</t>
  </si>
  <si>
    <t>CTM 2019 - TIT IV - CAP IV</t>
  </si>
  <si>
    <t xml:space="preserve"> Salud Pública Municipal</t>
  </si>
  <si>
    <t>IMPORTE FIJO</t>
  </si>
  <si>
    <t>$ 105</t>
  </si>
  <si>
    <t>$ 909</t>
  </si>
  <si>
    <t>CTM 2019 - TIT III</t>
  </si>
  <si>
    <t xml:space="preserve"> Recargos</t>
  </si>
  <si>
    <t>CAPITAL ADEUDADO</t>
  </si>
  <si>
    <t xml:space="preserve"> CTM -TIT XV-ART 27 </t>
  </si>
  <si>
    <t xml:space="preserve"> Registros en Catastro</t>
  </si>
  <si>
    <t>$ 105,00</t>
  </si>
  <si>
    <t>$ 179</t>
  </si>
  <si>
    <t>CTM 2019 - TIT XII</t>
  </si>
  <si>
    <t xml:space="preserve"> Otras Tasas Municipales</t>
  </si>
  <si>
    <t>$ 179,00</t>
  </si>
  <si>
    <t xml:space="preserve"> Vendedores Ambulantes</t>
  </si>
  <si>
    <t>IMP. FIJO P/DIA-MES</t>
  </si>
  <si>
    <t>$ 317,00</t>
  </si>
  <si>
    <t>$ 1859,00</t>
  </si>
  <si>
    <t>CTM 2019- TIT IX-</t>
  </si>
  <si>
    <t xml:space="preserve"> Espectáculos Públicos</t>
  </si>
  <si>
    <t>ENTRADAS</t>
  </si>
  <si>
    <t>CTM 2019- TIT VIII</t>
  </si>
  <si>
    <t xml:space="preserve">   </t>
  </si>
  <si>
    <t xml:space="preserve">  Contribución por Mejoras</t>
  </si>
  <si>
    <t>MONTO DE OBRA</t>
  </si>
  <si>
    <t>CTM 2019 - TIT XI</t>
  </si>
  <si>
    <t xml:space="preserve"> Derecho de Conexión a Red Cloacal</t>
  </si>
  <si>
    <t>CONEXIÓN DCILIARIA</t>
  </si>
  <si>
    <t>$ 2071</t>
  </si>
  <si>
    <t>CTM 2019 - TIT X - CAP II</t>
  </si>
  <si>
    <t xml:space="preserve"> Derecho de Inspección Pilar Eléctrico</t>
  </si>
  <si>
    <t>INSPECCION/INSTALACION</t>
  </si>
  <si>
    <t>CTM 2019 - TIT X - CAP I</t>
  </si>
  <si>
    <t xml:space="preserve"> Reembolso de Préstamos</t>
  </si>
  <si>
    <t>CUOTAS P/CONVENIO</t>
  </si>
  <si>
    <t>CONVENIOS INDIVIDUALES</t>
  </si>
  <si>
    <t xml:space="preserve"> Casa Estudiantes Paraná</t>
  </si>
  <si>
    <t>VALOR ALQUILER</t>
  </si>
  <si>
    <t>ORD. MUNIC. 02/2012</t>
  </si>
  <si>
    <t xml:space="preserve"> Multas - Cód. de Faltas</t>
  </si>
  <si>
    <t xml:space="preserve"> Convenio Coop. Elect. Chajarí Ltda</t>
  </si>
  <si>
    <t>FACTURACION</t>
  </si>
  <si>
    <t>CTM 2019 - TIT VII</t>
  </si>
  <si>
    <t xml:space="preserve"> Convenio Radiodifusora Chajarí S.R.L.</t>
  </si>
  <si>
    <t xml:space="preserve"> Convenio BERSA</t>
  </si>
  <si>
    <t>Nº TIKETS cobrados</t>
  </si>
  <si>
    <t>CONV. PARTICULAR</t>
  </si>
  <si>
    <t xml:space="preserve"> Convenio DGR</t>
  </si>
  <si>
    <t xml:space="preserve"> Convenio UCASAL</t>
  </si>
  <si>
    <t xml:space="preserve"> Convenio Correo Argentino</t>
  </si>
  <si>
    <t xml:space="preserve"> Rdo. De Ejercicio Anterior</t>
  </si>
  <si>
    <t xml:space="preserve"> Rdo. De Operaciones Bancarias</t>
  </si>
  <si>
    <t>PLAZO FIJO</t>
  </si>
  <si>
    <t xml:space="preserve"> Otros Ingresos (Planta de Tratamiento) </t>
  </si>
  <si>
    <t xml:space="preserve"> Entradas Extraordinarias</t>
  </si>
  <si>
    <r>
      <t xml:space="preserve">RECURSOS PROPIOS DEL MUNICIPIO: </t>
    </r>
    <r>
      <rPr>
        <b/>
        <u/>
        <sz val="11"/>
        <color rgb="FF0066FF"/>
        <rFont val="Calibri"/>
        <family val="2"/>
        <scheme val="minor"/>
      </rPr>
      <t>VILLA DEL ROSARIO</t>
    </r>
  </si>
  <si>
    <t>ORD. 74/15 COD. DE FALTAS Y CTM 2019 Y CTM PTE GRAL.ART 32 CAP. VIII</t>
  </si>
  <si>
    <t xml:space="preserve">RECAUDACIÓN </t>
  </si>
  <si>
    <t>Tasa General Inmobiliaria (*)</t>
  </si>
  <si>
    <t xml:space="preserve">Valuación fiscal </t>
  </si>
  <si>
    <t>Bimestral/Anual</t>
  </si>
  <si>
    <t>1,90‰</t>
  </si>
  <si>
    <t>2,50‰</t>
  </si>
  <si>
    <t>O.1558art.1(PE)-O.1557art.2</t>
  </si>
  <si>
    <t>Ingr. Brutos S/DJ</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</si>
  <si>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</si>
  <si>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</si>
  <si>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</si>
  <si>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</si>
  <si>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</si>
  <si>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</si>
  <si>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</si>
  <si>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</si>
  <si>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</si>
  <si>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Ord.1558 art.48 (Parte Gral.)</t>
  </si>
  <si>
    <t>Ord.1558art.53(PE)-O.1557art.15</t>
  </si>
  <si>
    <t>Contribución por mejoras</t>
  </si>
  <si>
    <t>Metro Lineal o M2</t>
  </si>
  <si>
    <t xml:space="preserve">O.1558art.70(PE)-O.1557art.20 </t>
  </si>
  <si>
    <t>O.1558art.78(PE)-O.1557art.23</t>
  </si>
  <si>
    <t>O.1558art.45(PE)-O.1557Tit.XVI</t>
  </si>
  <si>
    <t>Ord.1558 art.42 (PE)</t>
  </si>
  <si>
    <t>Derechos de edificación</t>
  </si>
  <si>
    <t>Tasación obras</t>
  </si>
  <si>
    <t>O1558art.71(PE)-O.1557art.21</t>
  </si>
  <si>
    <t>Carnet Sanitario</t>
  </si>
  <si>
    <t>O1558art22(PE)-O1557art.4 a 12</t>
  </si>
  <si>
    <t>Ocupación de la vía pública</t>
  </si>
  <si>
    <t>O.1558art.47(PE)-O.1557art.14</t>
  </si>
  <si>
    <t>Derecho Espectáculos, Juegos, Rifas</t>
  </si>
  <si>
    <t>O.1558art.55(PE)-O.1557art.16</t>
  </si>
  <si>
    <t>O.1558art.60(PE)-O.1557art.17</t>
  </si>
  <si>
    <t>Alquiler de inmueble (Caja Municipal de Jubilaciones)</t>
  </si>
  <si>
    <t>Ordenanza 864 art.4</t>
  </si>
  <si>
    <t>Recargos por mora</t>
  </si>
  <si>
    <t>S/Tasa</t>
  </si>
  <si>
    <t>2 veces Tasa Activa Bco. Nación</t>
  </si>
  <si>
    <t>O.1558art.25(PGral)-O.1557art.27</t>
  </si>
  <si>
    <t>Ord.1558 art.27 (Parte Gral.)</t>
  </si>
  <si>
    <t>Multas de Tránsito</t>
  </si>
  <si>
    <t>P/Infracción</t>
  </si>
  <si>
    <t>10 Un. Fijas</t>
  </si>
  <si>
    <t>300 Un. Fijas</t>
  </si>
  <si>
    <t>Ord.935 art.40</t>
  </si>
  <si>
    <t>Concesión Blaneario Municipal</t>
  </si>
  <si>
    <t>Lic. Publica N°03/2016-Dec.175/19</t>
  </si>
  <si>
    <t xml:space="preserve">Concesión Tienda de Conveniencia Terminal </t>
  </si>
  <si>
    <t>Equiv.$/130 lts.nafta super</t>
  </si>
  <si>
    <t>Lic. Publica N°03/14-Dec.347/17</t>
  </si>
  <si>
    <t>Aportes Jubilatorio Personal (Caja Municipal de Jubilaciones)</t>
  </si>
  <si>
    <t>Remuneraciones</t>
  </si>
  <si>
    <t>O.864 art.5 Modif.Ord.1878</t>
  </si>
  <si>
    <t>Fondo Municipal de Promoción de la comunidad y turismo</t>
  </si>
  <si>
    <t>S/Tasas</t>
  </si>
  <si>
    <t>O.1558art.80(PE)-O.1557art.24</t>
  </si>
  <si>
    <t>Intereses (Caja Municipal de Jubilaciones)</t>
  </si>
  <si>
    <t>Monto invertido</t>
  </si>
  <si>
    <t>Colocaciones financieras</t>
  </si>
  <si>
    <t>Monto depositado</t>
  </si>
  <si>
    <t>Recursos varios</t>
  </si>
  <si>
    <t>Ord.1557 art.13</t>
  </si>
  <si>
    <t>Recuperos (gastos judic.-seguros)</t>
  </si>
  <si>
    <t>Fondo Becario Municipal</t>
  </si>
  <si>
    <t>Tasa fija</t>
  </si>
  <si>
    <t>Ord.1820 art.1</t>
  </si>
  <si>
    <t>Devoluciones</t>
  </si>
  <si>
    <t>Material reciclado</t>
  </si>
  <si>
    <t>m3/Kg</t>
  </si>
  <si>
    <t>Ord.1577</t>
  </si>
  <si>
    <t>Trabajo por cuenta de particulares</t>
  </si>
  <si>
    <t>O.1558art.82(PE)-O.1557art.26</t>
  </si>
  <si>
    <t>Convenio Caja de Jubilaciones</t>
  </si>
  <si>
    <t>Servicio Nbersa</t>
  </si>
  <si>
    <t>(*) Tasa General Inmobiliaria: Se aplican valores fijos por Zona cuando del cálculo de la Tasa resulten importes inferiores al mínimo. Los mínimos por Zona son: Zona A (Planta Urbana): $815,00/Zona B (Sección Quintas): $665,00/Zona C (Colonia): $735,00.-</t>
  </si>
  <si>
    <t>(*) Tasa por Servicios Sanitarios: se cobran importes mínimos, según la disponibilidad de servicios. Agua Edificado: $450,00/Cloaca Edificado: $235,00/Agua y Cloaca Edificado: $685,00/Agua Baldío: $180,0/Cloaca Baldío: $105,00/Agua y Cloaca Baldío: $285,00.-</t>
  </si>
  <si>
    <r>
      <t xml:space="preserve">RECURSOS PROPIOS DEL MUNICIPIO: </t>
    </r>
    <r>
      <rPr>
        <b/>
        <u/>
        <sz val="11"/>
        <color rgb="FF0066FF"/>
        <rFont val="Calibri"/>
        <family val="2"/>
        <scheme val="minor"/>
      </rPr>
      <t>VILLA ELISA</t>
    </r>
  </si>
  <si>
    <t>Tasa por Inspeccion, Higiene, Profilaxis y Seguridad</t>
  </si>
  <si>
    <t>facturacion</t>
  </si>
  <si>
    <t>113/14         0361/18</t>
  </si>
  <si>
    <t>Contribucion Energia Electrica</t>
  </si>
  <si>
    <t>kw</t>
  </si>
  <si>
    <t>Inspeccion Instalaciones Electromecanica</t>
  </si>
  <si>
    <t>Hp</t>
  </si>
  <si>
    <t>Contribucion de Mejoras</t>
  </si>
  <si>
    <t>UH</t>
  </si>
  <si>
    <t>Salud Publica Municipal</t>
  </si>
  <si>
    <t>Carnet de Conductor</t>
  </si>
  <si>
    <t>Ocupacion de la Via Publica</t>
  </si>
  <si>
    <t>Intalaciones Turisticas</t>
  </si>
  <si>
    <t>Instalaciones y Equipos</t>
  </si>
  <si>
    <t>Uso Colectino y Minibus</t>
  </si>
  <si>
    <t>Multa del Codigo de Falta</t>
  </si>
  <si>
    <t>Litro de Nafta Mayor Octanaje</t>
  </si>
  <si>
    <t>Multa y Contravenciones</t>
  </si>
  <si>
    <t>Recargo por Mora y Financiacion</t>
  </si>
  <si>
    <t>Canon de Instalacion Turistica</t>
  </si>
  <si>
    <t>Convenios de Pagos</t>
  </si>
  <si>
    <r>
      <t xml:space="preserve">RECURSOS PROPIOS DEL MUNICIPIO: </t>
    </r>
    <r>
      <rPr>
        <b/>
        <u/>
        <sz val="11"/>
        <color rgb="FF0066FF"/>
        <rFont val="Calibri"/>
        <family val="2"/>
        <scheme val="minor"/>
      </rPr>
      <t>VILLA HERNANDARIAS</t>
    </r>
  </si>
  <si>
    <t>INSPECCIÓN SANITARIA, HIGIENE PROFILALAXIS Y SEGURIDAD</t>
  </si>
  <si>
    <t>Ingresos mensuales act. Comercial</t>
  </si>
  <si>
    <t>Impositiva 2018 Ordenanza 96/17</t>
  </si>
  <si>
    <t>mt. Lineal</t>
  </si>
  <si>
    <t>$65</t>
  </si>
  <si>
    <t>$247</t>
  </si>
  <si>
    <t xml:space="preserve">CEMENTERIO  </t>
  </si>
  <si>
    <t>mt. Cuadrado</t>
  </si>
  <si>
    <t>trimestral</t>
  </si>
  <si>
    <t>$24 mt. Cuadrado</t>
  </si>
  <si>
    <t>FO.DE.CO (FONDO DESARROLLO COMUNITARIO)</t>
  </si>
  <si>
    <t>% aplicado sobre cada tasa cobrada</t>
  </si>
  <si>
    <t>por c/tasa cobrada</t>
  </si>
  <si>
    <t>INSPECCION PERIÓDICA DE INSTALACIONES Y MEDIDORES ELÉCTRICOS Y REPOSICIÓN DE LAMPARAS</t>
  </si>
  <si>
    <t>Ingresos generados por la venta de Energía Eléctrica</t>
  </si>
  <si>
    <t>15% consumo residencial</t>
  </si>
  <si>
    <t>16% consumo industrial</t>
  </si>
  <si>
    <t xml:space="preserve">TASA POR INSPECCION DE ANTENAS DE COMUNICACIÓN Y SUS ESTRUCTURAS PORTANTES </t>
  </si>
  <si>
    <t>por c/ estructura portante</t>
  </si>
  <si>
    <t xml:space="preserve">anual </t>
  </si>
  <si>
    <t>$ 80.000 por c/ estructura portante</t>
  </si>
  <si>
    <t xml:space="preserve">TASA POR FACTIBILIDAD DE LOCALIZACION Y HABILITACION DE ANTENAS DE COMUNICACIÓN Y SUS ESTRUCTURAS PORTANTES </t>
  </si>
  <si>
    <t>$55000</t>
  </si>
  <si>
    <t>INSPECCIÓN VETERINARIA DE VEHÍCULOS QUE TRANSPORTEN PROVISIONES, PRODUCTOS ALIMENTICIOS, BEBIDAS O SIMILARES</t>
  </si>
  <si>
    <t>por la introducción de /animal</t>
  </si>
  <si>
    <t>1/2 KG PULPA ESPECIAL</t>
  </si>
  <si>
    <t>2 KG PULPA ESPECIAL</t>
  </si>
  <si>
    <t>CONTRIBUCION DISTRIBUIDORA ELECTRICIDAD</t>
  </si>
  <si>
    <t>DERECHO DE OFICINA Y SELLADOS</t>
  </si>
  <si>
    <t>por trámite solicitado</t>
  </si>
  <si>
    <t>por c/ solicitud</t>
  </si>
  <si>
    <t>$50</t>
  </si>
  <si>
    <t>$150</t>
  </si>
  <si>
    <t>DESAGOTE DOMICILIARIO</t>
  </si>
  <si>
    <t>por viaje del atmósferico de hasta 5000 lts</t>
  </si>
  <si>
    <t>$40 (suma por cada viaje adicional del atmósferico)</t>
  </si>
  <si>
    <t>CARNET DE CONDUCTOR</t>
  </si>
  <si>
    <t>valor anual</t>
  </si>
  <si>
    <t>$80</t>
  </si>
  <si>
    <t>$400</t>
  </si>
  <si>
    <t>DEUDORES POR TASAS ATRASADAS</t>
  </si>
  <si>
    <t>por c/pago atrasado</t>
  </si>
  <si>
    <t>% por día</t>
  </si>
  <si>
    <t xml:space="preserve">RECARGO POR MORA </t>
  </si>
  <si>
    <t>REGISTRO DE TITULOS</t>
  </si>
  <si>
    <t>valor de la propiedad</t>
  </si>
  <si>
    <t>$90</t>
  </si>
  <si>
    <t>$160</t>
  </si>
  <si>
    <t>valor diario</t>
  </si>
  <si>
    <t>$130</t>
  </si>
  <si>
    <t>por HP de c/motor</t>
  </si>
  <si>
    <t>2 cuotas anuales</t>
  </si>
  <si>
    <t>$45</t>
  </si>
  <si>
    <t>$325</t>
  </si>
  <si>
    <t>CONTRASTE DE PESAS Y MEDIDAS</t>
  </si>
  <si>
    <t>por c/ balanza</t>
  </si>
  <si>
    <t>$35</t>
  </si>
  <si>
    <t>$145</t>
  </si>
  <si>
    <t xml:space="preserve">INGRESOS VARIOS </t>
  </si>
  <si>
    <t>Devolución del Iapser (ART)</t>
  </si>
  <si>
    <t>INTERESES GANADOS</t>
  </si>
  <si>
    <t>Intereses Plazos Fijos</t>
  </si>
  <si>
    <t>al vencimiento del plazo fijo</t>
  </si>
  <si>
    <t>ATENCION AGENCIA IOSPER</t>
  </si>
  <si>
    <t>Comisión mini agencia iosper</t>
  </si>
  <si>
    <t>RECUPERO VIVIENDAS PLAN AYUDA MUTUA</t>
  </si>
  <si>
    <t>Recupero Plan de Ayuda viviendas Municipales</t>
  </si>
  <si>
    <r>
      <t xml:space="preserve">RECURSOS PROPIOS DEL MUNICIPIO: </t>
    </r>
    <r>
      <rPr>
        <b/>
        <u/>
        <sz val="11"/>
        <color rgb="FF0066FF"/>
        <rFont val="Calibri"/>
        <family val="2"/>
        <scheme val="minor"/>
      </rPr>
      <t>VILLA MANTERO</t>
    </r>
  </si>
  <si>
    <t>Libertador San Martín</t>
  </si>
  <si>
    <t>Lucas González</t>
  </si>
  <si>
    <t>TAGA GENERAL INMOBILIARIA</t>
  </si>
  <si>
    <t>$60</t>
  </si>
  <si>
    <t>140/2012</t>
  </si>
  <si>
    <t>ATMOSFÉRICO</t>
  </si>
  <si>
    <t>CARNET DE CONDUCIR</t>
  </si>
  <si>
    <t>$450</t>
  </si>
  <si>
    <t>210/2017</t>
  </si>
  <si>
    <t>ANTENAS</t>
  </si>
  <si>
    <t>144/2014-251/2018</t>
  </si>
  <si>
    <t>TASA AMBIENTAL</t>
  </si>
  <si>
    <t>$15000</t>
  </si>
  <si>
    <t>219/2017</t>
  </si>
  <si>
    <t>TASA DE HIGIENE</t>
  </si>
  <si>
    <t>214/2017</t>
  </si>
  <si>
    <t>MULTAS DE TRANSITO</t>
  </si>
  <si>
    <t>ORD 13 /2012</t>
  </si>
  <si>
    <t>COLECTIVO</t>
  </si>
  <si>
    <t>ORD 140/2014</t>
  </si>
  <si>
    <t>CUOTAS VIVIENDAS</t>
  </si>
  <si>
    <t>ENTRE RIOS SERVICIOS</t>
  </si>
  <si>
    <t>TASA CEMENTERIO</t>
  </si>
  <si>
    <t>NICHOS</t>
  </si>
  <si>
    <t>ORD 747/16</t>
  </si>
  <si>
    <t>PANTEON</t>
  </si>
  <si>
    <t>TASA CONTRIB ELÉCTRICA</t>
  </si>
  <si>
    <t>ÚNICA DISTRIBUIDORA</t>
  </si>
  <si>
    <t>OTRAS TASAS, SERVICIOS, ATMOSFÉRICO</t>
  </si>
  <si>
    <t>DIARIO</t>
  </si>
  <si>
    <t>ORD 746/16</t>
  </si>
  <si>
    <t>SERVICIO DE TRANSPORTE ESCOLAR</t>
  </si>
  <si>
    <t>ESC. TEC URDINARRIAN</t>
  </si>
  <si>
    <t>ORD 732/16</t>
  </si>
  <si>
    <t>ESC. SECUNDARIA URD.</t>
  </si>
  <si>
    <t>OBRA ASFALTO</t>
  </si>
  <si>
    <t>COSTO X MTS LINEAL</t>
  </si>
  <si>
    <t>ORD 79/05</t>
  </si>
  <si>
    <t>OBRA CORDON CUNETA</t>
  </si>
  <si>
    <t>ORD 031/02</t>
  </si>
  <si>
    <t>RECUPERO VIVIENDAS</t>
  </si>
  <si>
    <t>DEV. 25 BOLSAS DE CEMENTO</t>
  </si>
  <si>
    <t>ORD 540/11</t>
  </si>
  <si>
    <t>RECUPERO DE SUBSIDIOS</t>
  </si>
  <si>
    <t>DEV. HASTA EN 18 CUOTAS</t>
  </si>
  <si>
    <t>ORD 338/08</t>
  </si>
  <si>
    <r>
      <t xml:space="preserve">RECURSOS PROPIOS DEL MUNICIPIO: </t>
    </r>
    <r>
      <rPr>
        <b/>
        <u/>
        <sz val="11"/>
        <color rgb="FF0066FF"/>
        <rFont val="Calibri"/>
        <family val="2"/>
        <scheme val="minor"/>
      </rPr>
      <t>GILBERT</t>
    </r>
  </si>
  <si>
    <t>Avalúo Fiscal</t>
  </si>
  <si>
    <t>Ordenanza Impositiva</t>
  </si>
  <si>
    <t>Tasa General Sanitaria domiciliaria</t>
  </si>
  <si>
    <t>si</t>
  </si>
  <si>
    <t>Código Tributario
 Municipal 1992</t>
  </si>
  <si>
    <t>Tasa Inspección Higiene y Seguridad y Profilaxis</t>
  </si>
  <si>
    <t>Utilidades 
(Declaración Jurada)</t>
  </si>
  <si>
    <t>"    "</t>
  </si>
  <si>
    <t xml:space="preserve">Título X - Derecho de Edificación </t>
  </si>
  <si>
    <t>única vez</t>
  </si>
  <si>
    <t>3% anual</t>
  </si>
  <si>
    <t>10% (x mil)</t>
  </si>
  <si>
    <t>variable</t>
  </si>
  <si>
    <t xml:space="preserve">Título XI - Construcción de Mejoras. Se fijan 3 contribuciones x mejoras
Pavimento de calles, Obra Red Cloacal, Instalación Alumbrado Público) </t>
  </si>
  <si>
    <t>Se fija x metro lineal de frente</t>
  </si>
  <si>
    <t>Capítulo 1° - Construcciones, se fijan 6 distintos montos</t>
  </si>
  <si>
    <t>3% (x mil)</t>
  </si>
  <si>
    <t>Derechos de Oficina</t>
  </si>
  <si>
    <t>"     "</t>
  </si>
  <si>
    <t xml:space="preserve">Uso de Instalaciones </t>
  </si>
  <si>
    <t>Inmuebles</t>
  </si>
  <si>
    <t>Tasa Inspección, Higiene y Seguridad y Profilaxis</t>
  </si>
  <si>
    <t>Por Infracciones</t>
  </si>
  <si>
    <t>x litro de nafta</t>
  </si>
  <si>
    <t>Planta baja del inmueble del Estacionamiento Terminal de Omnibus sito en Avda. Pte. Peron e Hipolito irigoyen - Santa  Elena</t>
  </si>
  <si>
    <t>Contrato de Concesion - Procedimiento: Contrataciòn Directa Sin Licitaciòn Pùblica/Privada.</t>
  </si>
  <si>
    <t>Inmueble sito en Cuesta de los Troperos S/N Zona Paseo de la Olla de esta ciudad de Santa Elena, constante de una superficie de cuatro mil trescientos treinta y ocho metros cuadrados (4338,00 m2)</t>
  </si>
  <si>
    <t>Inmueble sito en Cuesta de Solano S/N Zona de Pesca  de la cuidad de Santa Elena, identificado como Manzana N° 340. Consta de una superficie de 3.500 m2</t>
  </si>
  <si>
    <t>Lote N°02 de la Manzana 339, sito  en la calle Cuesta de Solano de esta cuidad, constante de una superficie de seis mil setecientos noventa y cuatro metros cuadrados (6.794 m2)</t>
  </si>
  <si>
    <t>Inmueble ubicado en la via publica en la interseccion de las calles Av Pte Peron y Mariano Moreno habilitandolo para su explotacion comercial como kiosco.</t>
  </si>
  <si>
    <t>Cuatro (4) Bungalow y pileta en la Zona de Pesca predio LA HOYA</t>
  </si>
  <si>
    <t>Salon de usos multiples y camping aledaño. Predio existente entre Arroyo Gomez y acceso de tierra amarradero de Prefectura Naval Argentina</t>
  </si>
  <si>
    <t>Inmueble sito en avda Costanera Raul Gabilan esquina cuenta de Solano S/N° para construccion y explotacion comercial de kiosco,patio cervecero y comedor.</t>
  </si>
  <si>
    <t>Predio  situado en calle 25 de mayo y jorge Newbery  para explotacion turistica y comercial.</t>
  </si>
  <si>
    <t>Servicios Varios Título IV Cobranza Balneario Mpal. Y Zona Camping</t>
  </si>
  <si>
    <t>dia/mes</t>
  </si>
  <si>
    <t>Ordenanza Impositiva/19</t>
  </si>
  <si>
    <t>Cobranza Polideportivo Municipal (Pileta, Parrillas, Deportes)</t>
  </si>
  <si>
    <t>Titulo III - Salud Pública Municipal (Carnet Sanitario)</t>
  </si>
  <si>
    <t>Inspección Higiénico Sanitario de Vehículos 
Se divide en 4 incisos de tipo de Transporte A, B, C, D</t>
  </si>
  <si>
    <t>diario</t>
  </si>
  <si>
    <t xml:space="preserve">Capítulo III - Desinfección y desratización
Se divide en 10 incisos; de la letra A a la J </t>
  </si>
  <si>
    <t>Capítulo IV - Inspección Bromatológica 
Se divide en Productos Lácteos, Carnes, Embutidos, Huevos, Leche, Aves
  *  Por local habilitado</t>
  </si>
  <si>
    <t xml:space="preserve">  *  Por Industria, Fábricas y Similar</t>
  </si>
  <si>
    <t>Capítulo V - Vacunación y desparatización</t>
  </si>
  <si>
    <r>
      <t xml:space="preserve">RECURSOS PROPIOS DEL MUNICIPIO: </t>
    </r>
    <r>
      <rPr>
        <b/>
        <u/>
        <sz val="11"/>
        <color rgb="FF0066FF"/>
        <rFont val="Calibri"/>
        <family val="2"/>
        <scheme val="minor"/>
      </rPr>
      <t>SANTA ELENA</t>
    </r>
  </si>
  <si>
    <t>RECAUDACIÓN AL 30/06/2019</t>
  </si>
  <si>
    <t>HIGIENE, PROFILAXIS Y SEGURIDAD</t>
  </si>
  <si>
    <t>INGRESOS BRUTOS DECLARADOS</t>
  </si>
  <si>
    <t>5 %º</t>
  </si>
  <si>
    <t>50%º</t>
  </si>
  <si>
    <t>CTM ART. 218 AL 235</t>
  </si>
  <si>
    <t xml:space="preserve">POR ZONA </t>
  </si>
  <si>
    <t>6,5 %º</t>
  </si>
  <si>
    <t>8,5%º</t>
  </si>
  <si>
    <t>CTM ART. 83 AL 102</t>
  </si>
  <si>
    <t>CTM ART. 154 AL 160</t>
  </si>
  <si>
    <t>CTM ART. 166 AL 171</t>
  </si>
  <si>
    <t>RECUPERO OBRA PAVIMENTO</t>
  </si>
  <si>
    <t>CTM ART. 112</t>
  </si>
  <si>
    <t>RECUPERO OBRA CLOACAS</t>
  </si>
  <si>
    <t>M2 DEL INMUEBLE</t>
  </si>
  <si>
    <t>SERVICIO RED CLOACAL</t>
  </si>
  <si>
    <t>CTM ART. 113 AL 124</t>
  </si>
  <si>
    <t>CTM ART. 239 AL 242</t>
  </si>
  <si>
    <t>DERECHO DE CEMENTERIO</t>
  </si>
  <si>
    <t>DESTINO</t>
  </si>
  <si>
    <t>CTM ART.190 AL 196</t>
  </si>
  <si>
    <t>3 %º</t>
  </si>
  <si>
    <t>CTM ART. 103 AL 108</t>
  </si>
  <si>
    <t>CTM ART. 186 AL 189</t>
  </si>
  <si>
    <t>INSPECCION</t>
  </si>
  <si>
    <t>CTM ART. 125 AL 153</t>
  </si>
  <si>
    <t>CUOTA BIBLIOTECA PUBLICA</t>
  </si>
  <si>
    <t>CTM ART. 203</t>
  </si>
  <si>
    <t>OCUPACION DE LA VIA PUBLICA</t>
  </si>
  <si>
    <t>CTM ART. 172 AL 181</t>
  </si>
  <si>
    <t>JARDIN MATERNAL</t>
  </si>
  <si>
    <t>ALUMNO</t>
  </si>
  <si>
    <t>CTM ART. 201 AL 202</t>
  </si>
  <si>
    <t>MULTAS Y RECARGOS</t>
  </si>
  <si>
    <t>1%º</t>
  </si>
  <si>
    <t>CTM ART. 25 AL 41</t>
  </si>
  <si>
    <t>MULTAS POR INFRACCION</t>
  </si>
  <si>
    <t>INFRACCION</t>
  </si>
  <si>
    <t>30 UF</t>
  </si>
  <si>
    <t>5000 UF</t>
  </si>
  <si>
    <t>ORDENANZA 913 DEL 27/07/2015</t>
  </si>
  <si>
    <t>VIVIENDAS CIRCULO CERRADO</t>
  </si>
  <si>
    <t>ORDENANZA 957 DEL 26/07/2017</t>
  </si>
  <si>
    <t>FONDO COMUNITARIO</t>
  </si>
  <si>
    <t>CTM ART. 243 AL 244</t>
  </si>
  <si>
    <t>REFACCION DE VIVIENDAS CIRCULO CERRADO</t>
  </si>
  <si>
    <t>ORDENANZA 712 DEL 28/12/2006</t>
  </si>
  <si>
    <t>INGRESOS VARIOS</t>
  </si>
  <si>
    <t>ESPORADICO</t>
  </si>
  <si>
    <t>INGRESOS QUE NO SE AJUSTAN A NINGUNA CUENTA DEL CODIGO TRIBUTARIO</t>
  </si>
  <si>
    <t>RECUPERO PRESTAMOS PYMEP</t>
  </si>
  <si>
    <t>CUOTAS POR CONVENIO</t>
  </si>
  <si>
    <t>CONVENIOS ESPECIFICOS PARA CADA PRESTAMO</t>
  </si>
  <si>
    <r>
      <rPr>
        <b/>
        <sz val="11"/>
        <rFont val="Calibri"/>
        <family val="2"/>
      </rPr>
      <t xml:space="preserve">RECURSOS PROPIOS DEL MUNICIPIO: </t>
    </r>
    <r>
      <rPr>
        <b/>
        <sz val="11"/>
        <color rgb="FF0066FF"/>
        <rFont val="Calibri"/>
        <family val="2"/>
      </rPr>
      <t>CERRITO</t>
    </r>
  </si>
  <si>
    <t>Tasa General</t>
  </si>
  <si>
    <t>ORDENANZA Nº 135/2018</t>
  </si>
  <si>
    <t>% POR VENTAS</t>
  </si>
  <si>
    <t>%</t>
  </si>
  <si>
    <t xml:space="preserve">Donaciones y Contribuciones </t>
  </si>
  <si>
    <t>MONTO VARIABLE</t>
  </si>
  <si>
    <t>OCACIONAL</t>
  </si>
  <si>
    <t>Cobranza Sistema Bersa</t>
  </si>
  <si>
    <t>Ingreso Camping Municipal</t>
  </si>
  <si>
    <t>POR UNIDAD</t>
  </si>
  <si>
    <t>% POR UNIDAD</t>
  </si>
  <si>
    <t>% S/ MTS. 3 EXTRAIDO</t>
  </si>
  <si>
    <t>Ingreso Camping el Saucedal</t>
  </si>
  <si>
    <t>MONTO FIJO POR MTS.</t>
  </si>
  <si>
    <t>Carnet Conductor</t>
  </si>
  <si>
    <t>Servicio de agua - Alcaraz II</t>
  </si>
  <si>
    <t>Alquiler Cantina Camping</t>
  </si>
  <si>
    <t xml:space="preserve">LTS. DE COMBUSTIBLE </t>
  </si>
  <si>
    <t>Alquiler Polideportivo</t>
  </si>
  <si>
    <t>Alojamiento Camping El Saucedal</t>
  </si>
  <si>
    <t>Alquiler Camping</t>
  </si>
  <si>
    <t>PORCENTAJE</t>
  </si>
  <si>
    <t>Cannon Camping</t>
  </si>
  <si>
    <t xml:space="preserve">Venta de Pliegos </t>
  </si>
  <si>
    <t>Otras</t>
  </si>
  <si>
    <r>
      <t xml:space="preserve">RECURSOS PROPIOS DEL MUNICIPIO: </t>
    </r>
    <r>
      <rPr>
        <b/>
        <u/>
        <sz val="11"/>
        <color rgb="FF0066FF"/>
        <rFont val="Calibri"/>
        <family val="2"/>
        <scheme val="minor"/>
      </rPr>
      <t>PIEDRAS BLANCAS</t>
    </r>
  </si>
  <si>
    <t>MUNICIPALIDAD DE URDINARRAIN</t>
  </si>
  <si>
    <r>
      <rPr>
        <b/>
        <sz val="12"/>
        <rFont val="Calibri"/>
        <family val="2"/>
      </rPr>
      <t>(2.8)</t>
    </r>
    <r>
      <rPr>
        <b/>
        <sz val="11"/>
        <rFont val="Calibri"/>
        <family val="2"/>
      </rPr>
      <t xml:space="preserve"> PERÍODO: Ejecución al 30-06-2019</t>
    </r>
  </si>
  <si>
    <t>RECURSOS PROPIOS DEL MUNICIPIO</t>
  </si>
  <si>
    <t>ADMINISTRACION CENTRAL</t>
  </si>
  <si>
    <t>NO POSEE</t>
  </si>
  <si>
    <t>TASA POR INSP. SANITARIA, HIGIENE, PROFILAXIS Y SEGURIDAD</t>
  </si>
  <si>
    <t>INGR. BRUTOS FACTURADOS</t>
  </si>
  <si>
    <t>ORD.IMP. 1236/18 ART. 2</t>
  </si>
  <si>
    <t>INCLUYE TASA CORRIENTE Y  ATRASADA</t>
  </si>
  <si>
    <t>METROS FRENTE POR ZONA</t>
  </si>
  <si>
    <t>BIMETRAL / ANUAL</t>
  </si>
  <si>
    <t>ORD.IMP. 1236/18 ART. 1</t>
  </si>
  <si>
    <t>RECAUD. INCLUYE TASA CORRIENTE Y  ATRASADA</t>
  </si>
  <si>
    <t>TASA DE SERVICIOS SANITARIOS (AGUA Y CLOACAS)</t>
  </si>
  <si>
    <t>POR M3 C/MINIMO</t>
  </si>
  <si>
    <t>ORD.190/89-1236/18 ART.28</t>
  </si>
  <si>
    <t>FONDO MUNICIPAL DE PROMOCIÓN DE LA COMUNIDAD Y TURISMO-20%</t>
  </si>
  <si>
    <t>TASAS MUNICIPALES</t>
  </si>
  <si>
    <t>MEN/BIM/ANUAL</t>
  </si>
  <si>
    <t>ORD.IMP. 1236/18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</si>
  <si>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</si>
  <si>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</si>
  <si>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</si>
  <si>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</si>
  <si>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</si>
  <si>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</si>
  <si>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1236/18 ART. 15</t>
  </si>
  <si>
    <t>PERCEPCION EN FACTURACION DE ENERSA - SUJETA A COMPENSACION POR SERVICIOS DE ENERGIA DEL MUNICIPIO - ALICUOTA SEGÚN TIPO CONSUMO</t>
  </si>
  <si>
    <t>FONDO PARA LA DEFENSA CIVIL</t>
  </si>
  <si>
    <t>MONTO FIJO SEGÚN TASA</t>
  </si>
  <si>
    <t>ORD.943/14 Y 1236/18 ART.26</t>
  </si>
  <si>
    <t>SE ADICIONA A LA TASA GENERAL INMOBILIARIA UN MONTO FIJO DE $  29 X BIMESTRE Y A LA TASA DE SERVICIOS DE AGUA Y CLOACAS $ 19 POR BIMESTRE</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</si>
  <si>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</si>
  <si>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</si>
  <si>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</si>
  <si>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</si>
  <si>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</si>
  <si>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</si>
  <si>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</si>
  <si>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</si>
  <si>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</si>
  <si>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TASA POR INSPECCIÓN DE ANTENAS DE COMUNICACION Y SUS ESTRUCTURAS
PORTANTES</t>
  </si>
  <si>
    <t>POR ANTENA</t>
  </si>
  <si>
    <t>ORD.IMP.1236/18 ART. 24-25</t>
  </si>
  <si>
    <t>LAS EMPRESAS DE TELEFONIA PAGAN DICHA TASA EN FUNCION DE LA ALTURA DE LAS ANTENAS DE 0 A 20 METROS $ 50.000 DE 20  A 40 METROS $ 75.000 Y MAS DE 40 METROS $ 100.000</t>
  </si>
  <si>
    <t>TASA DE CASINOS</t>
  </si>
  <si>
    <t>UTILIDAD BRUTA</t>
  </si>
  <si>
    <t>ORD.IMP. 1236/18 ART. 11</t>
  </si>
  <si>
    <t>SE LIQUIDA EN BASE A DECLARACIONES JURADAS DEL IAFAS</t>
  </si>
  <si>
    <t>TASA POR CONTROL TÉCNICO, INSPECCIÓN SANITARIA, HIGIENE, PROFILAXIS Y
SEGURIDAD, DERECHOS Y SERVICIOS VARIOS</t>
  </si>
  <si>
    <t>MONTO FIJO X ACT.</t>
  </si>
  <si>
    <t>ORD.IMP.1236/18 ART. 27</t>
  </si>
  <si>
    <t>FONDO ESP. CONST.VIVIENDAS SOC.MPALES Y COMPRA TERRENOS</t>
  </si>
  <si>
    <t>RECUPERO VTA.TERRENOS</t>
  </si>
  <si>
    <t>ORDENANZA 484/11 ART.5º</t>
  </si>
  <si>
    <t>CONTRIBUCION POR MEJORAS PAVIMENTO URBANO</t>
  </si>
  <si>
    <t>METRO DE FRENTE</t>
  </si>
  <si>
    <t xml:space="preserve">ORD.IMP.1236/18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</si>
  <si>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</si>
  <si>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</si>
  <si>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</si>
  <si>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ENRIPIADO URBANO</t>
  </si>
  <si>
    <t>CONTRIBUCION POR MEJORAS AMPLIACIÓN RED AGUA</t>
  </si>
  <si>
    <t>X UNIDADES</t>
  </si>
  <si>
    <t>POR TRAMITE</t>
  </si>
  <si>
    <t>ORD.IMP. 1236/18 ART. 23</t>
  </si>
  <si>
    <t>CARNET CONDUCTOR 2 AÑOS $ 270; 3 AÑOS $380; 5 AÑOS $ 600 - DUPLICADOS POR EXTRAVIO 50% DEL VALOR DEL CARNET.</t>
  </si>
  <si>
    <t>ACTUACIONES ADMINISTRATIVAS (DERECHOS DE OFICINA Y SELLADOS)</t>
  </si>
  <si>
    <t>ORD.IMP. 1236/18 ART. 19</t>
  </si>
  <si>
    <t>VALOR DE SELLADO SEGÚN TRÁMITE</t>
  </si>
  <si>
    <t>DERECHOS DE CONCESIÓN CEMENTERIO MPAL. (GALERÍA DE NICHOS)</t>
  </si>
  <si>
    <t>MONTO FIJO X AÑOS</t>
  </si>
  <si>
    <t>5 AÑOS/ 35 AÑOS</t>
  </si>
  <si>
    <t>ORD.IMP. 1236/18 ART. 8 INC.7-8</t>
  </si>
  <si>
    <t>SE COBRA EL ARRENDAMIENTO DE NICHOS, TERRENOS, LOTES, PANTEONES DEL CEMENTERIO A 5 AÑOS O 35 AÑOS A OPCION DEL TITULAR</t>
  </si>
  <si>
    <t>USO DE EQUIPOS E INSTAL.-MAQUINARIAS</t>
  </si>
  <si>
    <t>X HORA  /ADIC.KM</t>
  </si>
  <si>
    <t>OR.IMP. 1236/18 ART.7 INC.1</t>
  </si>
  <si>
    <t>DERECHOS CEMENTERIO (ATENCION Y LIMPIEZA)</t>
  </si>
  <si>
    <t>ORD.IMP. 1236/18 ART. 8</t>
  </si>
  <si>
    <t>SE COBRA POR ATENCION Y LIMPIEZA DEL CEMENTERIO NICHOS, TERRENOS, LOTES, PANTEONES, - RECAUD. INCLUYE TASA CORRIENTE Y  ATRASADA</t>
  </si>
  <si>
    <t>DERECHOS DE CONEXIÓN DE AGUA Y CLOACAS</t>
  </si>
  <si>
    <t>LIQUID.ADMIN.</t>
  </si>
  <si>
    <t>DERECHOS DE EDIFICACIÓN -(DERECHO DE CONSTRUCCIONES)</t>
  </si>
  <si>
    <t>ORD.IMP. 1236/18 ART. 17</t>
  </si>
  <si>
    <t>LIQUIDACION EN BASE A ALICUOTA SEGÚN PRESUPUESTO / TASACION - PROYECTO CONSTR. 0,3% RELEVAMIENO OBRA 1%</t>
  </si>
  <si>
    <t>REGISTRO TÍTULOS</t>
  </si>
  <si>
    <t>OR.IMP. 1236/18 ART.19 INC.7</t>
  </si>
  <si>
    <t>SE COBRA UN DERECHO % SOBRE EL VALOR DE LA OPERACIÓN (TITULO) CON UN MINIMO DE $42 Y UN MAXIMO DE $ 685</t>
  </si>
  <si>
    <t>DERECHO DE CONTROL DE CARGAS</t>
  </si>
  <si>
    <t>VALOR FLETE</t>
  </si>
  <si>
    <t>ORDENANZA 362/00</t>
  </si>
  <si>
    <t>SEGÚN ORDENANZA 362/00</t>
  </si>
  <si>
    <t xml:space="preserve">MONTO FIJO POR CAMPAÑA </t>
  </si>
  <si>
    <t>ORD.IMP. 1236/18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</si>
  <si>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</si>
  <si>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INGRESOS VARIOS - TRAVESIA CORREDOR RIO GUALEGUAY</t>
  </si>
  <si>
    <t>POR EVENTO</t>
  </si>
  <si>
    <t>DERECHOS BALNEARIO CAMPING MUNICIPAL</t>
  </si>
  <si>
    <t>POR PERSONA/VEHICULO</t>
  </si>
  <si>
    <t>TEMPORADA</t>
  </si>
  <si>
    <t>ORD. 1229/18</t>
  </si>
  <si>
    <t>DERECHOS DEL BALNEARIO CAMPING MUNICIPAL -SEGÚN VALORES ESTABLECIDOS POR ORDENANZA Nº 1098/16</t>
  </si>
  <si>
    <t>SALUD PÚBLICA MUNCIPAL</t>
  </si>
  <si>
    <t>ORD.IMP.1236/18 ART. 3-5</t>
  </si>
  <si>
    <t>SE COBRA POR CARNET SANITARIO - E INSPECCION DE VEHICULOS</t>
  </si>
  <si>
    <t xml:space="preserve">TRABAJO POR CUENTA DE PARTICULARES </t>
  </si>
  <si>
    <t>ORD.IMP. 1236/18 ART. 22</t>
  </si>
  <si>
    <t>USO DE EQUIPOS E INSTAL.-TANQUE DE AGUA Y ATMOSF.</t>
  </si>
  <si>
    <t>X UNIDADES / HS</t>
  </si>
  <si>
    <t>ORD.IMP. 1236/18 ART. 7</t>
  </si>
  <si>
    <t>TERMINAL DE OMNIBUS (ALQUILER BOLETERIAS Y BUFFET)</t>
  </si>
  <si>
    <t>BOLETERIA UNICA</t>
  </si>
  <si>
    <t>ORD.IMP. 1236/18 ART. 6</t>
  </si>
  <si>
    <t>DERECHOS VARIOS DEL CEMENTERIO MUNICIPAL (RESTO DE DCHOS.)</t>
  </si>
  <si>
    <t>MONTOS FIJOS</t>
  </si>
  <si>
    <t>SE COBRA SELLADO SEGÚN EL TRAMITE DEL CEMENTERIO</t>
  </si>
  <si>
    <t>FIJO X VENDEDOR</t>
  </si>
  <si>
    <t>ORD.IMP. 1236/18 ART. 14</t>
  </si>
  <si>
    <t>USO DE ANDÉN TERMINAL DE OMNIBUS</t>
  </si>
  <si>
    <t>POR OMNIBUS</t>
  </si>
  <si>
    <t>OTRAS TASAS ATRASADA</t>
  </si>
  <si>
    <t>OCUPACIÓN DE LA VÍA PÚBLICA</t>
  </si>
  <si>
    <t>ORD.IMP. 1236/18 ART. 9</t>
  </si>
  <si>
    <t>SE COBRA PUESTOS EN EL PARQUE SAN MARTIN</t>
  </si>
  <si>
    <t>DERECHO DE ESPECTÁCULOS PUBLICOS, DIVERSIONES Y RIFAS</t>
  </si>
  <si>
    <t>SEGÚN RIFA</t>
  </si>
  <si>
    <t>ORD.IMP.1236/18 ART.12-13</t>
  </si>
  <si>
    <t xml:space="preserve">ESPECTACULOS PUBLICOS Y RIFAS ORG. POR INSTITUCIONES EXENTOS </t>
  </si>
  <si>
    <t>RECARGOS POR MORA (INTERESES)</t>
  </si>
  <si>
    <t>PORCENTAJE S/TASAS</t>
  </si>
  <si>
    <t>SIN PERIODICIDAD</t>
  </si>
  <si>
    <t>COD.TRIB.MPAL.ORD.15/84</t>
  </si>
  <si>
    <t>MULTAS POR INFRACCIONES DE TRÁNSITO</t>
  </si>
  <si>
    <t>ORD. 794/11 -LEY NAC.TRANS.</t>
  </si>
  <si>
    <t>MULTAS O.M.I.C.</t>
  </si>
  <si>
    <t>ORD.1080/16 ART.10</t>
  </si>
  <si>
    <t>MULTAS TASA DE COMERCIO</t>
  </si>
  <si>
    <t>OTRAS MULTAS</t>
  </si>
  <si>
    <t>INTERESES COLOCACIONES TRANSITORIA</t>
  </si>
  <si>
    <t xml:space="preserve">SEGÚN TASA PF </t>
  </si>
  <si>
    <t>VENTA DE ACTIVO FIJO</t>
  </si>
  <si>
    <t>TOTAL RECURSOS PROPIOS ADMINISTRACION CENTRAL</t>
  </si>
  <si>
    <t>INSTITUCIONES DE LA SEGURIDAD SOCIAL</t>
  </si>
  <si>
    <t>PRIMAS DE SEGURO PRESTAMOS</t>
  </si>
  <si>
    <t>MONTO CAPITAL PRESTAMOS</t>
  </si>
  <si>
    <t>RESOLUCION Nº 011/18</t>
  </si>
  <si>
    <t>Primas</t>
  </si>
  <si>
    <t>DERECHO POR GASTOS ADMINISTRATIVOS PRESTAMOS</t>
  </si>
  <si>
    <t>SALDO CAPITAL PRESTAMOS</t>
  </si>
  <si>
    <t>Actuaciones Administrativas (incluye carnet conductor)</t>
  </si>
  <si>
    <t>ARRENDAMIENTO INMUEBLES</t>
  </si>
  <si>
    <t>S/HA DE CAMPO</t>
  </si>
  <si>
    <t>S/CONTRATOS</t>
  </si>
  <si>
    <t>Arrendamientos de tierras y terrenos</t>
  </si>
  <si>
    <t>ALQUILERES INMUEBLES</t>
  </si>
  <si>
    <t>Alquileres (uso de equipos, instalaciones e inmuebles)</t>
  </si>
  <si>
    <t xml:space="preserve">APORTES Y CONTRIBUCIONES A LA
 SEGURIDAD SOCIAL     
</t>
  </si>
  <si>
    <t>HABERES REMUNERATIVOS</t>
  </si>
  <si>
    <t>ORD. 339/99 ART. 13</t>
  </si>
  <si>
    <t>16% APORTE PERSONAL Y 16% APORTE PATRONAL</t>
  </si>
  <si>
    <t>Aportes y contribuciones a la seguridad social</t>
  </si>
  <si>
    <t xml:space="preserve">INTERESES </t>
  </si>
  <si>
    <t>S/PREST.- PLAZOS FIJOS - OB.N.</t>
  </si>
  <si>
    <t>Intereses + Utilidades</t>
  </si>
  <si>
    <t>TOTAL RECURSOS PROPIOS INSTITUCIONES DE LA SEGURIDAD SOCIAL</t>
  </si>
  <si>
    <t>(2.8) PERÍODO: Ejecución al 30-06-2019</t>
  </si>
  <si>
    <t>ORGANISMOS DESCENTRALIZADOS</t>
  </si>
  <si>
    <t>TASA RETRIBUTIVA DE SERVICIOS GENERALES</t>
  </si>
  <si>
    <t xml:space="preserve">GASTOS/ M2 DE SUPERFICIE </t>
  </si>
  <si>
    <t>ORDENANZA Nº 777/10 CAP.1º</t>
  </si>
  <si>
    <t>EL TOTAL DE GASTOS DE MANTENIMIENTO DEL PARQUE SE DISTRIBUYE EN BASE A LA SUPERFICIE</t>
  </si>
  <si>
    <t>TASA POR SERVICIO DE AGUA Y CLOACA</t>
  </si>
  <si>
    <t>ORDENANZA Nº 777/10 CAP.2º</t>
  </si>
  <si>
    <t>INGRESOS VARIOS/OTROS</t>
  </si>
  <si>
    <t>TOTAL RECURSOS PROPIOS ORGANISMOS DESCENTRALIZADOS</t>
  </si>
  <si>
    <t>CONSOLIDADO MUNICIPAL</t>
  </si>
  <si>
    <t>TOTAL RECURSOS PROPIOS ADMINISTRACION PUBLICA NO FINANCIERA</t>
  </si>
  <si>
    <r>
      <t xml:space="preserve">RECURSOS PROPIOS DEL MUNICIPIO: </t>
    </r>
    <r>
      <rPr>
        <b/>
        <u/>
        <sz val="11"/>
        <color rgb="FF0066FF"/>
        <rFont val="Calibri"/>
        <family val="2"/>
        <scheme val="minor"/>
      </rPr>
      <t>URDINARRAIN</t>
    </r>
  </si>
  <si>
    <t>por solicitud</t>
  </si>
  <si>
    <t>Por Mts 2</t>
  </si>
  <si>
    <t>TOTAL PRES.</t>
  </si>
  <si>
    <t>Tasa por Inspección, Sanitaria, higiene, profilaxis y seguridad</t>
  </si>
  <si>
    <t>Ingresos brutos deb.</t>
  </si>
  <si>
    <t xml:space="preserve"> -</t>
  </si>
  <si>
    <t>Ord.  16/2018</t>
  </si>
  <si>
    <t>Valuacion fiscal</t>
  </si>
  <si>
    <t>8 ‰</t>
  </si>
  <si>
    <t>Tasa de alumbrado público</t>
  </si>
  <si>
    <t>Kv/h</t>
  </si>
  <si>
    <t>Permiso de uso y habilitacion de locales</t>
  </si>
  <si>
    <t>Carnet sanitario e inspección sanitaria de vehiculos</t>
  </si>
  <si>
    <t>Costo</t>
  </si>
  <si>
    <t>Servicio Social Municipal</t>
  </si>
  <si>
    <t>Concesión de nichos y terrenos y otros derechos de Cementerio</t>
  </si>
  <si>
    <t>Servicios Sanitarios (Tasa de red cloacal)</t>
  </si>
  <si>
    <t>$.30,00</t>
  </si>
  <si>
    <t>Tasas atrasadas y convenios de pago</t>
  </si>
  <si>
    <t>Obligaciones</t>
  </si>
  <si>
    <t>Contribución Energía Eléctrica</t>
  </si>
  <si>
    <t>Mejoras (Obra Pública)</t>
  </si>
  <si>
    <t>M. de frente</t>
  </si>
  <si>
    <t>Por obra realizada</t>
  </si>
  <si>
    <t>Utilizacion de la via pública</t>
  </si>
  <si>
    <t>Metro lineal o M2</t>
  </si>
  <si>
    <t>Monto obra</t>
  </si>
  <si>
    <t>3 ‰</t>
  </si>
  <si>
    <t>Espectáculos Publicos, diversos y valores sorteables</t>
  </si>
  <si>
    <t>Por espectáculo</t>
  </si>
  <si>
    <t>Alquiler</t>
  </si>
  <si>
    <t>s/contrato</t>
  </si>
  <si>
    <t>Transito</t>
  </si>
  <si>
    <t>S/infraccion</t>
  </si>
  <si>
    <t>15 lts</t>
  </si>
  <si>
    <t>50 lts</t>
  </si>
  <si>
    <t>Desmalezado</t>
  </si>
  <si>
    <t>100 lts</t>
  </si>
  <si>
    <t>Incumplimientos formales</t>
  </si>
  <si>
    <t>$.100,00</t>
  </si>
  <si>
    <t>Recargos e intereses</t>
  </si>
  <si>
    <t xml:space="preserve">Obligaciones </t>
  </si>
  <si>
    <t>Fondo Municipal de promoción de la publicidad y el turismo</t>
  </si>
  <si>
    <t>Tasa ISHPS, Inmobiliaria</t>
  </si>
  <si>
    <t>Tasa general Inmobiliaria - Zona "A""</t>
  </si>
  <si>
    <t>mts 2</t>
  </si>
  <si>
    <t>ORDENANZA 1862/18</t>
  </si>
  <si>
    <t xml:space="preserve">Tasa general Inmobiliaria - Zona "A"  Baldios </t>
  </si>
  <si>
    <t>Tasa general Inmobiliaria - Zona "B"</t>
  </si>
  <si>
    <t>2,69074 %o</t>
  </si>
  <si>
    <t>Tasa general Inmobiliaria - Zona "B" Baldios</t>
  </si>
  <si>
    <t>2,69074 %o +1400%</t>
  </si>
  <si>
    <t>Tasa general Inmobiliaria - Zona "C"</t>
  </si>
  <si>
    <t xml:space="preserve">Tasa general Inmobiliaria - Zona "C" - Baldios </t>
  </si>
  <si>
    <t>Ventas</t>
  </si>
  <si>
    <t>40,00 %o</t>
  </si>
  <si>
    <t>suma fija</t>
  </si>
  <si>
    <t>Tasa por servicio de agua para obras en construccion</t>
  </si>
  <si>
    <t>m3</t>
  </si>
  <si>
    <t>Tasa por servicios especiales</t>
  </si>
  <si>
    <t>pago unico</t>
  </si>
  <si>
    <t>Suma Fija</t>
  </si>
  <si>
    <t xml:space="preserve">Obras sanitarias municipal </t>
  </si>
  <si>
    <t>Obras sanitarias municipal</t>
  </si>
  <si>
    <t>10 $/m3</t>
  </si>
  <si>
    <t>24,3 $/m3</t>
  </si>
  <si>
    <t>Obras sanitarias municipal conexion</t>
  </si>
  <si>
    <t>Obras sanitarias municipal reconexion</t>
  </si>
  <si>
    <t>Tasa por servicio de agua para obras en construccion - conexión</t>
  </si>
  <si>
    <t>Contribucion por mejoras</t>
  </si>
  <si>
    <t>a convenir</t>
  </si>
  <si>
    <t>s/liquidacion Adm.</t>
  </si>
  <si>
    <t>Derecho de Cementerio</t>
  </si>
  <si>
    <t>Derecho de Cementerio -Alquiler</t>
  </si>
  <si>
    <t>Derecho de Cementerio - Transferencia de Uso</t>
  </si>
  <si>
    <t>Pago Unico</t>
  </si>
  <si>
    <t>Derecho de edificacion</t>
  </si>
  <si>
    <t>tasacion</t>
  </si>
  <si>
    <t>Niveles y mensuras</t>
  </si>
  <si>
    <t>Actuaciones Administrativa</t>
  </si>
  <si>
    <t>Publicidad y propaganda</t>
  </si>
  <si>
    <t>por m2</t>
  </si>
  <si>
    <t>Fondo Mi terreno Propio</t>
  </si>
  <si>
    <t>ORDENANZA 1090/09</t>
  </si>
  <si>
    <t>Programa Viviendas Nuevas</t>
  </si>
  <si>
    <t>Según Convenio</t>
  </si>
  <si>
    <t>ORDENANZA 1334/12</t>
  </si>
  <si>
    <t>Circulo Cerrado Viviendas</t>
  </si>
  <si>
    <t xml:space="preserve">mensual </t>
  </si>
  <si>
    <t>ORDENANZA 1653/16</t>
  </si>
  <si>
    <t xml:space="preserve">Aporte Guarderias y Jardines </t>
  </si>
  <si>
    <t xml:space="preserve">Mensual </t>
  </si>
  <si>
    <t xml:space="preserve">salarios </t>
  </si>
  <si>
    <t>ORDENANZA 1848/18</t>
  </si>
  <si>
    <t xml:space="preserve">Autoconstruccion de viviendas </t>
  </si>
  <si>
    <t>ORDENANZA 1655/16</t>
  </si>
  <si>
    <t>Mejora Habitacional</t>
  </si>
  <si>
    <t>según convenio</t>
  </si>
  <si>
    <t>ORDENANZA 1779/17</t>
  </si>
  <si>
    <t>Utilizacion de locales destinados a uso Público</t>
  </si>
  <si>
    <t>por hora</t>
  </si>
  <si>
    <t>Ocupacion de la via publica</t>
  </si>
  <si>
    <t>por unidad</t>
  </si>
  <si>
    <t>Regimen de sanciones</t>
  </si>
  <si>
    <t>infraccion</t>
  </si>
  <si>
    <t>Carnet sanitario</t>
  </si>
  <si>
    <t>Cada 4 años</t>
  </si>
  <si>
    <t>ORDENANZA 1784/17</t>
  </si>
  <si>
    <t>Visacion carnet sanitario</t>
  </si>
  <si>
    <t>Canon de productos fabricados por el municipio</t>
  </si>
  <si>
    <t>por dia</t>
  </si>
  <si>
    <t>Inseccion periodica de instalaciones, medidores electricos y reposicion de lamparas</t>
  </si>
  <si>
    <t>sobre lo facturado</t>
  </si>
  <si>
    <t>Carnet de conducir</t>
  </si>
  <si>
    <r>
      <t xml:space="preserve">RECURSOS PROPIOS DEL MUNICIPIO: </t>
    </r>
    <r>
      <rPr>
        <b/>
        <u/>
        <sz val="11"/>
        <color rgb="FF0066FF"/>
        <rFont val="Calibri"/>
        <family val="2"/>
        <scheme val="minor"/>
      </rPr>
      <t>VIALE</t>
    </r>
  </si>
  <si>
    <t>Tasa Inmobiliaria</t>
  </si>
  <si>
    <t>Avaluo de inmueb</t>
  </si>
  <si>
    <t>bimestral-anual</t>
  </si>
  <si>
    <t>s/baldío por Zona</t>
  </si>
  <si>
    <t>de ubicación</t>
  </si>
  <si>
    <t>s/avaluo por zona</t>
  </si>
  <si>
    <t>Tasa Higiene y profilaxis</t>
  </si>
  <si>
    <t>s/ingresos netos</t>
  </si>
  <si>
    <t>varias</t>
  </si>
  <si>
    <t>Varias</t>
  </si>
  <si>
    <t>Planes de regularizacion</t>
  </si>
  <si>
    <t>Deuda Actualizada</t>
  </si>
  <si>
    <t>Contado o Financ.</t>
  </si>
  <si>
    <t>Financiación: 2 %</t>
  </si>
  <si>
    <t>Actuaciones Administrativos</t>
  </si>
  <si>
    <t>S/ el caso</t>
  </si>
  <si>
    <t>Tasa de Servicios Sanitarios</t>
  </si>
  <si>
    <t>Por inmueble</t>
  </si>
  <si>
    <t>no hay base imp</t>
  </si>
  <si>
    <t>5 años o 1 año</t>
  </si>
  <si>
    <t>Adminsitracion de Cementerios</t>
  </si>
  <si>
    <t>Cantidad de fallecid</t>
  </si>
  <si>
    <t>$280 a $ 390</t>
  </si>
  <si>
    <t>Servicios Atmosfericos</t>
  </si>
  <si>
    <t>Por cada tacho</t>
  </si>
  <si>
    <t>cada vez</t>
  </si>
  <si>
    <t>Dec. Nº 03/19PMSB</t>
  </si>
  <si>
    <t>6 años-Verif.Anual</t>
  </si>
  <si>
    <t>Otros Ingresos</t>
  </si>
  <si>
    <t>Ing.sin identificar</t>
  </si>
  <si>
    <t>Otras Prestaciones de Servicios</t>
  </si>
  <si>
    <t>Contribucion Alumbrado Publico</t>
  </si>
  <si>
    <t>Facturado de ciudad</t>
  </si>
  <si>
    <t>Conv.ENERSA</t>
  </si>
  <si>
    <t>Derecho volcado de desagote</t>
  </si>
  <si>
    <t>Por cada tanque</t>
  </si>
  <si>
    <t>Por cada uno</t>
  </si>
  <si>
    <t>3 unidades fijas</t>
  </si>
  <si>
    <t>Derecho de Instalacion domiciliarias</t>
  </si>
  <si>
    <t>Por cada inmueble</t>
  </si>
  <si>
    <t>Por unica vez</t>
  </si>
  <si>
    <t>$1.742,00</t>
  </si>
  <si>
    <t>Derecho de Espectaculos</t>
  </si>
  <si>
    <t>Cantidad Entradas</t>
  </si>
  <si>
    <t>Por cada pedido</t>
  </si>
  <si>
    <t>10% s/valor entrada</t>
  </si>
  <si>
    <t>Habilitacion Vehiculos</t>
  </si>
  <si>
    <t>Por cada vehículo</t>
  </si>
  <si>
    <t>Según Vehículo</t>
  </si>
  <si>
    <t>Alquiler de maquinas y equipos</t>
  </si>
  <si>
    <t>Alquiler p/hora</t>
  </si>
  <si>
    <t>s/el equipo</t>
  </si>
  <si>
    <t>Código de faltas</t>
  </si>
  <si>
    <t>Rec. Baldío +20%</t>
  </si>
  <si>
    <t>Ord. 7/96 y Ord. 311</t>
  </si>
  <si>
    <t>Desc. B. Pagador -10%</t>
  </si>
  <si>
    <t>Planes de Pago</t>
  </si>
  <si>
    <t>Deuda TGI</t>
  </si>
  <si>
    <t>Ord. 269</t>
  </si>
  <si>
    <t>Ord. 272</t>
  </si>
  <si>
    <t>Licencias de Conductor</t>
  </si>
  <si>
    <t>S/clase y duración LNC</t>
  </si>
  <si>
    <t>Ord. 311</t>
  </si>
  <si>
    <t>Derecho de Oficina y Sellados</t>
  </si>
  <si>
    <t>Recargo por Mora</t>
  </si>
  <si>
    <t>3% Mensual</t>
  </si>
  <si>
    <t>Ord. 7/96</t>
  </si>
  <si>
    <t>Salud Pública Municipal</t>
  </si>
  <si>
    <t>L.Sanitaria $ 340</t>
  </si>
  <si>
    <t>Insp. H.S.Vehíc. $ 500</t>
  </si>
  <si>
    <t>Derecho Uso Sala Velatoria</t>
  </si>
  <si>
    <t>Residentes $ 850</t>
  </si>
  <si>
    <t>No Residentes $ 1700</t>
  </si>
  <si>
    <t>Alquiler de Inmuebles</t>
  </si>
  <si>
    <t>S/TGI pagas fuera de término</t>
  </si>
  <si>
    <t>10% s/TGI</t>
  </si>
  <si>
    <t xml:space="preserve">Ord. 18/92, 7/96 </t>
  </si>
  <si>
    <t>y otras s/Cód. de Faltas</t>
  </si>
  <si>
    <t>y Ord. 311</t>
  </si>
  <si>
    <t>Plan Municipal de Viviendas</t>
  </si>
  <si>
    <t>Ord. 063</t>
  </si>
  <si>
    <t>Círculo Ahorro Pavimento</t>
  </si>
  <si>
    <t>Ord.Trib. 587HCD</t>
  </si>
  <si>
    <t>Tasa por alumbrado publico</t>
  </si>
  <si>
    <t>Codigo Tributario Municipal</t>
  </si>
  <si>
    <t>Tasa Inspeccion sanitaria profilaxis y seguridad</t>
  </si>
  <si>
    <t>15%0</t>
  </si>
  <si>
    <t>2%0</t>
  </si>
  <si>
    <t>55%0</t>
  </si>
  <si>
    <t>Codigo Tributario Municipal - Tit II Ord. Impositiva</t>
  </si>
  <si>
    <t xml:space="preserve">Verificacion estructuras antenas de comunicación </t>
  </si>
  <si>
    <t>Ord. 2/2018</t>
  </si>
  <si>
    <t>Tasa general inmobiliaria</t>
  </si>
  <si>
    <t>Valuacion fiscal municipal</t>
  </si>
  <si>
    <t>8,4%0</t>
  </si>
  <si>
    <t>Codigo Tributario Municipal - Tit I Ord. Impositiva</t>
  </si>
  <si>
    <t>Tasa por servicios Sanitarios (Sellado por servicio de red cloacal)</t>
  </si>
  <si>
    <t>Trimestral</t>
  </si>
  <si>
    <t>Codigo Tributario Municipal-Tit. IV Cap. II ord. Impositiva</t>
  </si>
  <si>
    <t xml:space="preserve">Carnet de conducir </t>
  </si>
  <si>
    <t>Codigo Tributario Municipal - Tit XVIII Ord. Impositiva</t>
  </si>
  <si>
    <t xml:space="preserve">Cementerio </t>
  </si>
  <si>
    <t>Codigo Tributario Municipal - Tit IV Cap. III  Ord. Impositiva</t>
  </si>
  <si>
    <t>Codigo Tributario Municipal - Tit IV Cap. I y II  Ord. Impositiva</t>
  </si>
  <si>
    <t>Actuacion Administrativa</t>
  </si>
  <si>
    <t>Sellados Varios</t>
  </si>
  <si>
    <t>Salud publica municipal - Carnet Sanitario</t>
  </si>
  <si>
    <t>Bianual</t>
  </si>
  <si>
    <t>Codigo Tributario Municipal - Tit III Ord. Impositiva</t>
  </si>
  <si>
    <t>FO.MU.CO</t>
  </si>
  <si>
    <t>Sellado Municipal</t>
  </si>
  <si>
    <t>Codigo Tributario Municipal-Tit. XIV Ord. Impositiva</t>
  </si>
  <si>
    <r>
      <t xml:space="preserve">RECURSOS PROPIOS DEL MUNICIPIO: </t>
    </r>
    <r>
      <rPr>
        <b/>
        <u/>
        <sz val="11"/>
        <color rgb="FF0066FF"/>
        <rFont val="Calibri"/>
        <family val="2"/>
        <scheme val="minor"/>
      </rPr>
      <t>VILLA DOMINGUEZ</t>
    </r>
  </si>
  <si>
    <t>sobre TASA GENERAL INMOBILIARIA</t>
  </si>
  <si>
    <t>sobre TASA SANITARIA E HIGIENE</t>
  </si>
  <si>
    <t>Tasa por Inspección Sanitaria,  Higiene, Profilaxis y Seguridad</t>
  </si>
  <si>
    <t>monto facturado</t>
  </si>
  <si>
    <t>Tasa de Alumbrado</t>
  </si>
  <si>
    <t>Residenc./Comerc.</t>
  </si>
  <si>
    <t>15 o 16</t>
  </si>
  <si>
    <t>Avaluo</t>
  </si>
  <si>
    <t>0,003 a 0,854</t>
  </si>
  <si>
    <t>Tasa Obras Sanitarias</t>
  </si>
  <si>
    <t>Metros cuadrados</t>
  </si>
  <si>
    <t>0,0056 a 0,0124</t>
  </si>
  <si>
    <t>Participación Enersa</t>
  </si>
  <si>
    <t>Fondo Acción Social</t>
  </si>
  <si>
    <t>Trasa por Inspecc.</t>
  </si>
  <si>
    <t>Deudores por tasas Atrasadas</t>
  </si>
  <si>
    <t>Por cobranza</t>
  </si>
  <si>
    <t>S/monto deudor</t>
  </si>
  <si>
    <t>Fondo Obras Sanitarias</t>
  </si>
  <si>
    <t>Trasa por O. Sanit.</t>
  </si>
  <si>
    <t>Tasa Cementario</t>
  </si>
  <si>
    <t>Ubicación en Filas</t>
  </si>
  <si>
    <t>Tasa por Acutaciones Administrativas</t>
  </si>
  <si>
    <t>Por Evento</t>
  </si>
  <si>
    <t>Tasa P/Hab. Locales e Insustrias y Emp. De Servicios</t>
  </si>
  <si>
    <t>Tasa Social</t>
  </si>
  <si>
    <t>Inspección Bromatológica</t>
  </si>
  <si>
    <t>metro lineal</t>
  </si>
  <si>
    <t>Estcionamiento Medido</t>
  </si>
  <si>
    <t>Por Hora</t>
  </si>
  <si>
    <t>Servicio de Terminal de Omnibus</t>
  </si>
  <si>
    <t>s/ Distancia</t>
  </si>
  <si>
    <t>por Uso Andenes</t>
  </si>
  <si>
    <t>Registro de Concucir</t>
  </si>
  <si>
    <t xml:space="preserve">Por Registro </t>
  </si>
  <si>
    <t>5 años</t>
  </si>
  <si>
    <t>Sisa por Comerciantes de otras localidades</t>
  </si>
  <si>
    <t>Servicio de Utilización del Polideportivo</t>
  </si>
  <si>
    <t>Sobre Tasación</t>
  </si>
  <si>
    <t>Registro Título de la Propiedad</t>
  </si>
  <si>
    <t>por metro cuadrado</t>
  </si>
  <si>
    <t>Por c/Registro</t>
  </si>
  <si>
    <t>Sisa por Vendedores Ambulantes</t>
  </si>
  <si>
    <t xml:space="preserve">Diario </t>
  </si>
  <si>
    <t>Servicio de Colectivo</t>
  </si>
  <si>
    <t>Por Km</t>
  </si>
  <si>
    <t>1 l. gasoil por km.</t>
  </si>
  <si>
    <t>Servicio de Residuos Patológicos</t>
  </si>
  <si>
    <t>Por Kg.</t>
  </si>
  <si>
    <t>Recurso Taxi</t>
  </si>
  <si>
    <t>Por Vehículo</t>
  </si>
  <si>
    <t>Ocupación y Uso de la Vía Pública</t>
  </si>
  <si>
    <t>Servicio de Playa de Estacionamiento</t>
  </si>
  <si>
    <t>Po evento</t>
  </si>
  <si>
    <t>Eventos Culurales-Deportivos</t>
  </si>
  <si>
    <t>Arrendamientos</t>
  </si>
  <si>
    <t>p/Kg. Bobino</t>
  </si>
  <si>
    <t xml:space="preserve">trimestral </t>
  </si>
  <si>
    <t>litros de nafta</t>
  </si>
  <si>
    <t>S/Contravención</t>
  </si>
  <si>
    <t>Multas Tributarias</t>
  </si>
  <si>
    <t>Recargos por Mora</t>
  </si>
  <si>
    <t>Entre Ríos Servicios</t>
  </si>
  <si>
    <t>Por operación</t>
  </si>
  <si>
    <r>
      <t xml:space="preserve">RECURSOS PROPIOS DEL MUNICIPIO: </t>
    </r>
    <r>
      <rPr>
        <b/>
        <u/>
        <sz val="11"/>
        <color rgb="FF0066FF"/>
        <rFont val="Calibri"/>
        <family val="2"/>
        <scheme val="minor"/>
      </rPr>
      <t>CASEROS</t>
    </r>
  </si>
  <si>
    <t>Valor m lineal de pavimento x metros de frente</t>
  </si>
  <si>
    <t xml:space="preserve">Tasa General Inmobiliaria </t>
  </si>
  <si>
    <t>Superficie en M²</t>
  </si>
  <si>
    <t>O.I.A. 604/18</t>
  </si>
  <si>
    <t>T.I.S.H.P.S.</t>
  </si>
  <si>
    <t>Participacion Energia Electrica</t>
  </si>
  <si>
    <t>Fondo Municipal de Turismo</t>
  </si>
  <si>
    <t>Vendedores Ambulante</t>
  </si>
  <si>
    <t>Derecho de Oficinas y Sellos</t>
  </si>
  <si>
    <t>Otros ( comosión por cobro de fac. Luz y comision de Entre Rios Servicio )</t>
  </si>
  <si>
    <t>Fotocopias</t>
  </si>
  <si>
    <t>Derecho de Conexión Cloacas</t>
  </si>
  <si>
    <t>Derecho de Inspeccion de Antenas</t>
  </si>
  <si>
    <t>Recargo pot Mora</t>
  </si>
  <si>
    <t>Multa por Infracciones</t>
  </si>
  <si>
    <t>Ingresos por Venta de Imnuebles</t>
  </si>
  <si>
    <t>Reembolso del Prestamo</t>
  </si>
  <si>
    <r>
      <t xml:space="preserve">RECURSOS PROPIOS DEL MUNICIPIO: </t>
    </r>
    <r>
      <rPr>
        <b/>
        <u/>
        <sz val="11"/>
        <color rgb="FF0066FF"/>
        <rFont val="Calibri"/>
        <family val="2"/>
        <scheme val="minor"/>
      </rPr>
      <t>TABOSSI</t>
    </r>
  </si>
  <si>
    <t>SEGURIDAD E HIGIENE</t>
  </si>
  <si>
    <t>Monto neto declarado ( total de ingresos brutos devengados )</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</si>
  <si>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</si>
  <si>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</si>
  <si>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</si>
  <si>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</si>
  <si>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</si>
  <si>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</si>
  <si>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</si>
  <si>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</si>
  <si>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 xml:space="preserve">Colocación en la vía pública </t>
  </si>
  <si>
    <t xml:space="preserve">ORDENANZAS Nº 2979, 7711 </t>
  </si>
  <si>
    <t xml:space="preserve">ESPECTACULO </t>
  </si>
  <si>
    <t xml:space="preserve">Por espectaculo </t>
  </si>
  <si>
    <t xml:space="preserve">Por espectador </t>
  </si>
  <si>
    <t xml:space="preserve">ORDENANZAS Nº 2980 Y 2979 </t>
  </si>
  <si>
    <t>BROMATOLOGIA</t>
  </si>
  <si>
    <t>ORDENANZAS Nº 2979- 4085 Y 10002</t>
  </si>
  <si>
    <t>OTRAS CONTRIBUCIONES- CORTE DE PAVIMENTO</t>
  </si>
  <si>
    <t>Costo real resultante (materiales a precio de reposición +10% gastos generales  y de administración por metro lineal de frente)</t>
  </si>
  <si>
    <t xml:space="preserve">Por obra </t>
  </si>
  <si>
    <t>ORDENANZAS Nº 2979, 8741, 9294</t>
  </si>
  <si>
    <t>DERECHOS DE CONSTRUCCIÓN</t>
  </si>
  <si>
    <t>Valor de la construcción s/ surperficie cubierta y semicubierta de cada edifición (por metro cuadrado)</t>
  </si>
  <si>
    <t>ORDENANZAS Nº 2979 Y 8741</t>
  </si>
  <si>
    <t xml:space="preserve">ANDEN </t>
  </si>
  <si>
    <t>Por coche (EGRESE O CRUCE)</t>
  </si>
  <si>
    <t>ORDENANZAS Nº 2426 DECRETO Nº 22364</t>
  </si>
  <si>
    <t>PAPEL, SELLADOS Y DERECHOS DE OFICINA</t>
  </si>
  <si>
    <t>Por tipo de presentación, actualización de montos s/ sueldo básico de cat. 10 del escalafón municipal.</t>
  </si>
  <si>
    <t xml:space="preserve">Por presentación </t>
  </si>
  <si>
    <t>ORDENANZA Nº 2979</t>
  </si>
  <si>
    <t xml:space="preserve">DERECHOS DE CEMENTERIOS </t>
  </si>
  <si>
    <t xml:space="preserve">Sueldo básico de la categoria 10 del escalafón municipal * los coeficientes  a la fecha que se perciben </t>
  </si>
  <si>
    <t>ORDENANZAS Nº 2979 , 2980 Y 9014</t>
  </si>
  <si>
    <t>DERECHOS DE OCUPACIÓN DE ESPACIOS PÚBLICOS</t>
  </si>
  <si>
    <t>Por metro cuadrado</t>
  </si>
  <si>
    <t>ORDENANZAS Nº 2979 Y 7711</t>
  </si>
  <si>
    <t>DERECHOS VENTA AMBULANTE</t>
  </si>
  <si>
    <t xml:space="preserve">Por actividad - de acuerdo al monto facturado </t>
  </si>
  <si>
    <t xml:space="preserve">Obtención, renovación y examen </t>
  </si>
  <si>
    <t>Semestral/ Anual</t>
  </si>
  <si>
    <t>TERMINAL DE OMNIBUS- ARRENDAMIENTOS LOCALES</t>
  </si>
  <si>
    <t>DECRETO Nº 17597</t>
  </si>
  <si>
    <t>COMISION ADMINISTRADORA AUDITORIO</t>
  </si>
  <si>
    <t xml:space="preserve">Ocupación del inmueble </t>
  </si>
  <si>
    <t>MERCADO- ARRENDAMIENTO DE PUESTOS Y LOCALES</t>
  </si>
  <si>
    <t>DECRETO Nº 25507 - ORDENANZA Nº 10127</t>
  </si>
  <si>
    <t xml:space="preserve">Contravención - Infracción </t>
  </si>
  <si>
    <t xml:space="preserve">Por acontecimiento </t>
  </si>
  <si>
    <t>T.G.I. MULTAS</t>
  </si>
  <si>
    <t xml:space="preserve">Valor básico Tasa General Inmobiliaria </t>
  </si>
  <si>
    <t>ORDENANZAS Nº 4357</t>
  </si>
  <si>
    <t>T.H.I. MULTAS</t>
  </si>
  <si>
    <t xml:space="preserve">Valor básico Tasa Seguridad e Higiene </t>
  </si>
  <si>
    <t>DOSMU MULTAS</t>
  </si>
  <si>
    <t>BALNEARIO BANCO PELAY</t>
  </si>
  <si>
    <t xml:space="preserve">Explotación </t>
  </si>
  <si>
    <t xml:space="preserve">Por temporada </t>
  </si>
  <si>
    <t>LICITACION PUBLICA 04/12 (POR 10 AÑOS)</t>
  </si>
  <si>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</si>
  <si>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r>
      <t xml:space="preserve">RECURSOS PROPIOS DEL MUNICIPIO: </t>
    </r>
    <r>
      <rPr>
        <b/>
        <u/>
        <sz val="11"/>
        <color rgb="FF0066FF"/>
        <rFont val="Calibri"/>
        <family val="2"/>
        <scheme val="minor"/>
      </rPr>
      <t>CONCEPCIÓN DEL URUGUAY</t>
    </r>
  </si>
  <si>
    <t>Servicios de maquinas y equipos</t>
  </si>
  <si>
    <t>Servicio Tanque atmosferico</t>
  </si>
  <si>
    <t>Contribucion mejoras</t>
  </si>
  <si>
    <t>Tasa habilitacion y estudio factibilidad de ubicación</t>
  </si>
  <si>
    <t>Tasa inspeccion de estructuras portantes e infraestr</t>
  </si>
  <si>
    <t>Higiene Seguridad y Profilaxis</t>
  </si>
  <si>
    <t xml:space="preserve">Facturacion </t>
  </si>
  <si>
    <t>2.25%</t>
  </si>
  <si>
    <t>Art.65a79 cod.trib.</t>
  </si>
  <si>
    <t>art.129 cod.trib.M</t>
  </si>
  <si>
    <t>Tasa Gral.Inmobiliaria</t>
  </si>
  <si>
    <t>Mtrs.frente S/zona</t>
  </si>
  <si>
    <t>Anual/Cuatrimest.</t>
  </si>
  <si>
    <t>$.mtrs lineal</t>
  </si>
  <si>
    <t>ART.57A64 C.T.M</t>
  </si>
  <si>
    <t>Servicios Cloacales</t>
  </si>
  <si>
    <t>Monto Fijo</t>
  </si>
  <si>
    <t>srt.80a81 C.T.M</t>
  </si>
  <si>
    <t>art.82 C.T.M</t>
  </si>
  <si>
    <t>Monto Fijo/eventual</t>
  </si>
  <si>
    <t>Anual/eventual</t>
  </si>
  <si>
    <t>art.105 C.T.M</t>
  </si>
  <si>
    <t>otros ingresos de tasas municipales</t>
  </si>
  <si>
    <t>EVENTUAL</t>
  </si>
  <si>
    <t>art.132 C.T.M</t>
  </si>
  <si>
    <t>Eventual</t>
  </si>
  <si>
    <t>art.46 C.T.M</t>
  </si>
  <si>
    <t>Multas y Penalidades</t>
  </si>
  <si>
    <t xml:space="preserve">Monto Fijo </t>
  </si>
  <si>
    <t>art.144 C.T.M</t>
  </si>
  <si>
    <t>Mensual/Eventual</t>
  </si>
  <si>
    <t>Ord.Especial</t>
  </si>
  <si>
    <t>TASA POR INSPECCIÓN SANITARIA, HIGIENE, PROFILÁXIS y SEGURIDAD</t>
  </si>
  <si>
    <t>INGRESOS BRUTOS</t>
  </si>
  <si>
    <t>Ordenanza 1502/18</t>
  </si>
  <si>
    <t>ALUMBRADO PUBLICO Y REPOSICIÓN DE LAMPARAS</t>
  </si>
  <si>
    <t>KW</t>
  </si>
  <si>
    <t>8,69%/16%</t>
  </si>
  <si>
    <t>TASA DE OBRAS SANITARIAS</t>
  </si>
  <si>
    <t>M3</t>
  </si>
  <si>
    <t>VALUACIÓN FISCAL</t>
  </si>
  <si>
    <t>CONTRIBUCIÓN POR MEJORAS</t>
  </si>
  <si>
    <t>DERECHOS Y SELLADOS</t>
  </si>
  <si>
    <t>DERECHOS DE EDIFICACIÓN, REPARACIÓN DE CALZADAS, NIVELES Y LOTEOS</t>
  </si>
  <si>
    <t>VENDEDORES AMBULANTES LOCALES</t>
  </si>
  <si>
    <t>ESPECTÁCULOS PÚBLICOS, DIVERSIONES Y ENTRADAS</t>
  </si>
  <si>
    <t>6%-10%</t>
  </si>
  <si>
    <t>OCUPACIÓN VÍA PÚBLICA</t>
  </si>
  <si>
    <t>UNIDADES FIJAS (UF)</t>
  </si>
  <si>
    <t>14 UF/$2500</t>
  </si>
  <si>
    <t>TERMINAL DE OMNIBUS</t>
  </si>
  <si>
    <t>POR LOCAL</t>
  </si>
  <si>
    <t>Mín $2000/ Max $9600</t>
  </si>
  <si>
    <t>DEUDORES TASAS Y DERECHOS</t>
  </si>
  <si>
    <t>RECARGO POR MORA</t>
  </si>
  <si>
    <t>INGRESOS EXTRAORDINARIOS</t>
  </si>
  <si>
    <t>POR SECTOR/M2</t>
  </si>
  <si>
    <t>SERVICIOS VARIOS (Mercados y Ferias, Balneario, Centro de Convenciones)</t>
  </si>
  <si>
    <t>VENTA DE TIERRAS Y CANTERAS</t>
  </si>
  <si>
    <t xml:space="preserve">    - IMPUESTOS </t>
  </si>
  <si>
    <t xml:space="preserve">    - TASAS </t>
  </si>
  <si>
    <t>Comercial</t>
  </si>
  <si>
    <t>Facturado</t>
  </si>
  <si>
    <t>Codigo Trib.,  y Ord. Gral. Impositiva 2019</t>
  </si>
  <si>
    <t>8,69% y 16%</t>
  </si>
  <si>
    <t>mtr3, consumo</t>
  </si>
  <si>
    <t xml:space="preserve"> $16,21 xm3</t>
  </si>
  <si>
    <t xml:space="preserve"> $21,38 xm3</t>
  </si>
  <si>
    <t>General Inmobiliaria</t>
  </si>
  <si>
    <t>Espectaculos publicos, Diversiones y rifas</t>
  </si>
  <si>
    <t>Bromatologia</t>
  </si>
  <si>
    <t xml:space="preserve">    - CONTRIBUCIONES </t>
  </si>
  <si>
    <t>Contribucion por Mejoras</t>
  </si>
  <si>
    <t>bolsas de cemento</t>
  </si>
  <si>
    <t>1,8 Bls de Cem.</t>
  </si>
  <si>
    <t>19 Bls de Cem.</t>
  </si>
  <si>
    <t xml:space="preserve">    - DERECHOS </t>
  </si>
  <si>
    <t>varios</t>
  </si>
  <si>
    <t>mensual/anual</t>
  </si>
  <si>
    <t>Ocupacion via Publica</t>
  </si>
  <si>
    <t>mtr 2, cant</t>
  </si>
  <si>
    <t>anual/por dia</t>
  </si>
  <si>
    <t>solicitud</t>
  </si>
  <si>
    <t>Construccion</t>
  </si>
  <si>
    <t>valuacion</t>
  </si>
  <si>
    <t>Uso de Equipos e Instalaciones Municipales</t>
  </si>
  <si>
    <t>hora</t>
  </si>
  <si>
    <t xml:space="preserve">    - ALQUILERES </t>
  </si>
  <si>
    <t>Inspeccion de Antenas y Equipos</t>
  </si>
  <si>
    <t>Alquileres de Inmuebles</t>
  </si>
  <si>
    <t xml:space="preserve">    - MULTAS </t>
  </si>
  <si>
    <t>Multas al Codigo de Faltas</t>
  </si>
  <si>
    <t>litros de gas oil</t>
  </si>
  <si>
    <t xml:space="preserve">    - CONCESIONES </t>
  </si>
  <si>
    <t>De Promocion de la Comunidad y Turismo</t>
  </si>
  <si>
    <t>No Tibutarios</t>
  </si>
  <si>
    <t>Ord. Imp. Nº26/18</t>
  </si>
  <si>
    <r>
      <t xml:space="preserve">RECURSOS PROPIOS DEL MUNICIPIO: </t>
    </r>
    <r>
      <rPr>
        <b/>
        <u/>
        <sz val="11"/>
        <color rgb="FF0066FF"/>
        <rFont val="Calibri"/>
        <family val="2"/>
        <scheme val="minor"/>
      </rPr>
      <t>ALCARAZ</t>
    </r>
  </si>
  <si>
    <t>ocasional</t>
  </si>
  <si>
    <t>Contribución única del Prestador de Servicios Electricos</t>
  </si>
  <si>
    <t>16% Residenciales- 15% Comercial, Oficial e Instituciones</t>
  </si>
  <si>
    <t>Tasa y Derechos por Servicios Sanitarios</t>
  </si>
  <si>
    <t>por conexión</t>
  </si>
  <si>
    <t>ORD Nº162/2018</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</si>
  <si>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</si>
  <si>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</si>
  <si>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</si>
  <si>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</si>
  <si>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</si>
  <si>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</si>
  <si>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/SONIDO</t>
  </si>
  <si>
    <t>uso equipo sonido con operador por hs.</t>
  </si>
  <si>
    <t>uso equipo sonido con operador</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</si>
  <si>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</si>
  <si>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</si>
  <si>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</si>
  <si>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</si>
  <si>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</si>
  <si>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</si>
  <si>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</si>
  <si>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</si>
  <si>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</si>
  <si>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</si>
  <si>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</si>
  <si>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</si>
  <si>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por habilitación</t>
  </si>
  <si>
    <t>ORD Nº107/2016-</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</si>
  <si>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</si>
  <si>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</si>
  <si>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</si>
  <si>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</si>
  <si>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</si>
  <si>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</si>
  <si>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</si>
  <si>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$250/$120</t>
  </si>
  <si>
    <t>Sisa Vendedores Ambulantes</t>
  </si>
  <si>
    <t>comercio o servicio ambulante</t>
  </si>
  <si>
    <t>por día /por mes</t>
  </si>
  <si>
    <t>$700/$2850</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</si>
  <si>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</si>
  <si>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</si>
  <si>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</si>
  <si>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</si>
  <si>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</si>
  <si>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</si>
  <si>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</si>
  <si>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</si>
  <si>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</si>
  <si>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$20/$40/$70</t>
  </si>
  <si>
    <t>Servicio Piletas /Quincho Municipal</t>
  </si>
  <si>
    <t>$20/$40</t>
  </si>
  <si>
    <t>Alquiler Salón y Eventos y/o act deportivas</t>
  </si>
  <si>
    <t>$10000/$1320,00/$140</t>
  </si>
  <si>
    <t>Alquiler EDIFICIO Comedor Balneario Camping</t>
  </si>
  <si>
    <t>ORD Nº162/2019</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</si>
  <si>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</si>
  <si>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</si>
  <si>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</si>
  <si>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</si>
  <si>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</si>
  <si>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</si>
  <si>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</si>
  <si>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</si>
  <si>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</si>
  <si>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</si>
  <si>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</si>
  <si>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</si>
  <si>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</si>
  <si>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</si>
  <si>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</si>
  <si>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</si>
  <si>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</si>
  <si>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</si>
  <si>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ORD Nº144/2017</t>
  </si>
  <si>
    <t>seguros- reintegros</t>
  </si>
  <si>
    <t>ATER-Conv. Distrib avisos venc</t>
  </si>
  <si>
    <t>Comisión Recaudaciones Entre Ríos Serv.</t>
  </si>
  <si>
    <t xml:space="preserve">Conv.ATER-Conv.Comision por cobranzas      </t>
  </si>
  <si>
    <t>Gestion de Residuos G.I.R.S.U.</t>
  </si>
  <si>
    <t>ORD Nº170/2019</t>
  </si>
  <si>
    <t>RECURSOS DE CAPITAL/OTROS INGRESOS DE CAPITAL</t>
  </si>
  <si>
    <t>Reembolso Prestamos Emprendim.prod.y Mejoramiento techo Propio</t>
  </si>
  <si>
    <t>Recupero de Aportes Reintegrables.</t>
  </si>
  <si>
    <t>Reembolso Vta. activo Fijo-Prog. Bco. de Tierra</t>
  </si>
  <si>
    <t>Recupero Emprendimientos Prod.</t>
  </si>
  <si>
    <t>TASA GRAL INMOBILIARIA</t>
  </si>
  <si>
    <t>ORD, 218/18</t>
  </si>
  <si>
    <t>TASA DE HIGIENE Y SEGURIDAD</t>
  </si>
  <si>
    <t>INGRESOS</t>
  </si>
  <si>
    <t>CONTRIBUCION POR MEJORAS</t>
  </si>
  <si>
    <t>METROS</t>
  </si>
  <si>
    <t>% DEL VECINO</t>
  </si>
  <si>
    <t>ORD,218/18</t>
  </si>
  <si>
    <t>TIPO TRAMITE</t>
  </si>
  <si>
    <t>MULTAS AL CODIGO DE FALTAS</t>
  </si>
  <si>
    <t>TIPO DE FALTA</t>
  </si>
  <si>
    <t>BALNEARIO Y TURISMO</t>
  </si>
  <si>
    <t>PERS/CARPAS</t>
  </si>
  <si>
    <t>VALOR VIVIE,</t>
  </si>
  <si>
    <t>RESTOS DE TASAS, DEREC,Y CONTRIBUC.</t>
  </si>
  <si>
    <t>Código Fiscal-Ord. Tributaria Anual 2019-Ord.359/2018</t>
  </si>
  <si>
    <t xml:space="preserve">TASA POR INSPECCION SANITARIA, HIGIENE, PROFILAXIS Y SEGURIDAD </t>
  </si>
  <si>
    <t xml:space="preserve">MENSUAL </t>
  </si>
  <si>
    <t>REGIMEN SIMPLIFICADO CATEGORIAS 0:$250;1:$300;2:$360;3:$480;4:$600</t>
  </si>
  <si>
    <t>Ord. 15/2018</t>
  </si>
  <si>
    <t>ANUAL Y TRIMESTRAL</t>
  </si>
  <si>
    <t xml:space="preserve">$250 Persona Fisica y $500 Juridica </t>
  </si>
  <si>
    <t>No podra ser inferior a la liquidada en el periodo inmediato anterior</t>
  </si>
  <si>
    <t>No podra ser superior en mas del 50% de la que fuera liquidada en el periodo inmediato anterior</t>
  </si>
  <si>
    <t xml:space="preserve">TASA POR OBRAS SANITARIAS </t>
  </si>
  <si>
    <t>M3 CONSUMIDO</t>
  </si>
  <si>
    <t xml:space="preserve">BIMESTRAL  CON 2 CUOTAS MENSUALES </t>
  </si>
  <si>
    <t xml:space="preserve">CONTRIBUCION ENERGIA ELECTRICA </t>
  </si>
  <si>
    <t>kWh</t>
  </si>
  <si>
    <t>Dto. Prov. Nº 734/2012</t>
  </si>
  <si>
    <t xml:space="preserve">CARNET DE CONDUCTOR </t>
  </si>
  <si>
    <t xml:space="preserve">SERVICIO ATMOSFERICO </t>
  </si>
  <si>
    <t xml:space="preserve">MULTAS INSPECCIONES </t>
  </si>
  <si>
    <r>
      <t xml:space="preserve">12 litros de nafta para el Pago Voluntario - 23 Unidades de Multa para Retiro y 1 </t>
    </r>
    <r>
      <rPr>
        <sz val="8"/>
        <color indexed="8"/>
        <rFont val="Calibri"/>
        <family val="2"/>
      </rPr>
      <t>(1/2)</t>
    </r>
    <r>
      <rPr>
        <sz val="11"/>
        <color indexed="8"/>
        <rFont val="Calibri"/>
        <family val="2"/>
      </rPr>
      <t xml:space="preserve"> UM x c/dia de estadia</t>
    </r>
  </si>
  <si>
    <t>Resolución de la Junta de Fomento 26/09 y Ord. 101/2014</t>
  </si>
  <si>
    <t>Ord. 1/2016</t>
  </si>
  <si>
    <t>INTERESES POR MORA</t>
  </si>
  <si>
    <t>OTROS SERVICIOS</t>
  </si>
  <si>
    <t>OTROS RECURSOS TRIBUTARIOS PROPIOS</t>
  </si>
  <si>
    <r>
      <t xml:space="preserve">RECURSOS PROPIOS DEL MUNICIPIO: </t>
    </r>
    <r>
      <rPr>
        <b/>
        <u/>
        <sz val="11"/>
        <color rgb="FF0066FF"/>
        <rFont val="Calibri"/>
        <family val="2"/>
        <scheme val="minor"/>
      </rPr>
      <t>ALDEA SAN ANTONIO</t>
    </r>
  </si>
  <si>
    <t>INTERES INVERSIONES FINANCIERAS:</t>
  </si>
  <si>
    <t>1114900 Fondo para desagües pluviales</t>
  </si>
  <si>
    <t>ALICUOTA GENERAL</t>
  </si>
  <si>
    <t>ALICUOTAS ESPECIALES</t>
  </si>
  <si>
    <t>RECAUDACION AL 30-06</t>
  </si>
  <si>
    <t>Observaciones</t>
  </si>
  <si>
    <t>MINIMA</t>
  </si>
  <si>
    <t>MAXIMA</t>
  </si>
  <si>
    <t>TASAS</t>
  </si>
  <si>
    <t>TASA COMERCIAL</t>
  </si>
  <si>
    <t>ART.19° a 22°OT N° 36.698</t>
  </si>
  <si>
    <t>Tasa Variable: incluye RPC, actividades Art 22° OT</t>
  </si>
  <si>
    <t>AVALUO  FISCAL MUNIC.</t>
  </si>
  <si>
    <t>0.0325%</t>
  </si>
  <si>
    <t>0.0425%</t>
  </si>
  <si>
    <t>ART.2° y 3°OT N° 36.698</t>
  </si>
  <si>
    <t>Inmuebles con superficies edificadas</t>
  </si>
  <si>
    <t>0.065%</t>
  </si>
  <si>
    <t>0.085%</t>
  </si>
  <si>
    <t xml:space="preserve">Inmuebles baldios </t>
  </si>
  <si>
    <t>TASA POR ALUMBRADO PUBLICO</t>
  </si>
  <si>
    <t>MONTO TOTAL FACTURADO</t>
  </si>
  <si>
    <t>ART.66°OT N° 36.698</t>
  </si>
  <si>
    <t>CONTRIBUCIONES</t>
  </si>
  <si>
    <t>PAVIMENTO Y CORDON CUNETA</t>
  </si>
  <si>
    <t>POR MTS DE FRENTE</t>
  </si>
  <si>
    <t>DERECHOS</t>
  </si>
  <si>
    <t>RIFAS Y APUESTAS (incluye casino, bingos y similares)</t>
  </si>
  <si>
    <t>VALOR RIFA, MTO IMP.</t>
  </si>
  <si>
    <t>ART.46° y 47°OT N° 36.698</t>
  </si>
  <si>
    <t xml:space="preserve"> 5 % organizadores ciudad, 10 %  fuera ciudad, 80 ‰ casinos,Tasa fija: mínimo casinos.</t>
  </si>
  <si>
    <t>ESTACIONAMIENTO MEDIDO</t>
  </si>
  <si>
    <t>SEMANAL</t>
  </si>
  <si>
    <t>$12 x HORA</t>
  </si>
  <si>
    <t>ORDENANZA N° 35.701/16</t>
  </si>
  <si>
    <t>DISPOSICIÓN FINAL Y GRANDES GENERADORES (Campo Abasto)</t>
  </si>
  <si>
    <t xml:space="preserve">M3 </t>
  </si>
  <si>
    <t>ART.39°OT N° 36.698</t>
  </si>
  <si>
    <t>ART.30°OT N° 36.698</t>
  </si>
  <si>
    <t>Ventanillas, encomiendas, canon andenes, etc.</t>
  </si>
  <si>
    <t xml:space="preserve">DERECHOS DE OFICINAS Y SELLADOS </t>
  </si>
  <si>
    <t>POR SERVICIO</t>
  </si>
  <si>
    <t>ART.58°OT N° 36.698</t>
  </si>
  <si>
    <t>CEMENTERIO (Derechos)</t>
  </si>
  <si>
    <t>ART.32° a 35°OT N° 36.698</t>
  </si>
  <si>
    <t>Inhum., exhumacion, arrendamientos por mts2, etc.</t>
  </si>
  <si>
    <t>DERECHOS A LAS ENTRADAS</t>
  </si>
  <si>
    <t>VALOR DE LAS ENTRADAS</t>
  </si>
  <si>
    <t>POR ESPECTACULOS</t>
  </si>
  <si>
    <t>ART.43° y 44°OT N° 36.698</t>
  </si>
  <si>
    <t>Bailes, expectac. Culturales, parques, etc.</t>
  </si>
  <si>
    <t xml:space="preserve">CONSTRUCCIONES </t>
  </si>
  <si>
    <t>VALOR OBRA</t>
  </si>
  <si>
    <t>POR VISADO, AMPLIACION, REFACCION, ECT</t>
  </si>
  <si>
    <t>1.5 ‰</t>
  </si>
  <si>
    <t>ART.54° y 55°OT N° 36.698</t>
  </si>
  <si>
    <r>
      <t>M</t>
    </r>
    <r>
      <rPr>
        <sz val="11"/>
        <color indexed="8"/>
        <rFont val="Arial"/>
        <family val="2"/>
      </rPr>
      <t xml:space="preserve">² </t>
    </r>
  </si>
  <si>
    <t>ART.42°OT N° 36.698</t>
  </si>
  <si>
    <t>Carteles, afiches, fijos, moviles etc.</t>
  </si>
  <si>
    <t xml:space="preserve">ABASTO, INSPECCION VETERINARIA </t>
  </si>
  <si>
    <t xml:space="preserve"> Kg</t>
  </si>
  <si>
    <t xml:space="preserve">POR INTRODUCCION/ INSCRIPCION </t>
  </si>
  <si>
    <t>ART.62 y 63°OT N° 36.698</t>
  </si>
  <si>
    <t>ASISTENCIA PUBLICA (Derechos y aranceles)</t>
  </si>
  <si>
    <t>ART.24°OT N° 36.698</t>
  </si>
  <si>
    <t>Libreta sanitaria, grupo sanguíneo, renovación etc.</t>
  </si>
  <si>
    <t>AERÓDROMO MUNICIPAL</t>
  </si>
  <si>
    <t>ORDENANZA N° 36.150/17</t>
  </si>
  <si>
    <t>Aterrizaje, estadía, alquiler hangares</t>
  </si>
  <si>
    <t>VENDEDORES AMBULANTES (derechos)</t>
  </si>
  <si>
    <t>SEMANAL/MENSUAL</t>
  </si>
  <si>
    <t>ART.48°,49° y 50°OT N° 36.698</t>
  </si>
  <si>
    <t>2 % locales, 5 % otras jurisdicciones;Tasa fija: Mercado Popular Las Pulgas</t>
  </si>
  <si>
    <t>OBRAS PUBLICAS</t>
  </si>
  <si>
    <t>INSPECCION GENERAL</t>
  </si>
  <si>
    <t>SANEAMIENTO</t>
  </si>
  <si>
    <t xml:space="preserve">OTROS INGRESOS </t>
  </si>
  <si>
    <t>Convenio C.T.M.,intereses invers.Transitorias etc</t>
  </si>
  <si>
    <t>DIVERSAS TASAS</t>
  </si>
  <si>
    <t>Ocupación via pública, verificación remises etc.</t>
  </si>
  <si>
    <t>INTERESES Y RECARGOS TASAS VARIAS</t>
  </si>
  <si>
    <r>
      <t xml:space="preserve">RECURSOS PROPIOS DEL MUNICIPIO: </t>
    </r>
    <r>
      <rPr>
        <b/>
        <u/>
        <sz val="11"/>
        <color rgb="FF0066FF"/>
        <rFont val="Calibri"/>
        <family val="2"/>
        <scheme val="minor"/>
      </rPr>
      <t>CONCORDIA</t>
    </r>
  </si>
  <si>
    <t>Planilla 4</t>
  </si>
  <si>
    <r>
      <t xml:space="preserve">PERÍODO: </t>
    </r>
    <r>
      <rPr>
        <b/>
        <sz val="12"/>
        <color rgb="FF0066FF"/>
        <rFont val="Calibri"/>
        <family val="2"/>
      </rPr>
      <t>PRIMER SEMESTRE 2019</t>
    </r>
  </si>
  <si>
    <t>Ordenanza Nº 975</t>
  </si>
  <si>
    <t>Ord.Imposit. 43/18</t>
  </si>
  <si>
    <t>Higiene  y Seguridad</t>
  </si>
  <si>
    <t>Servicio Agua Potable</t>
  </si>
  <si>
    <t>Litros</t>
  </si>
  <si>
    <t>Metros Cuadrados</t>
  </si>
  <si>
    <t>Ingreso Mercadería</t>
  </si>
  <si>
    <t>Por Mejoras</t>
  </si>
  <si>
    <t>Metros Lineales</t>
  </si>
  <si>
    <t>Pileta e Ingreso Complejo</t>
  </si>
  <si>
    <t>Por Persona</t>
  </si>
  <si>
    <t>Por Trámite</t>
  </si>
  <si>
    <t>Por Nicho/Parcela</t>
  </si>
  <si>
    <t>Estructuras y Antenas</t>
  </si>
  <si>
    <t xml:space="preserve"> Antena Instalada</t>
  </si>
  <si>
    <t>Conexión Cloacas</t>
  </si>
  <si>
    <t>C/Conexión</t>
  </si>
  <si>
    <t>Conexión de Agua</t>
  </si>
  <si>
    <t>Sala Velatorios y Salón</t>
  </si>
  <si>
    <t>c/Servicio</t>
  </si>
  <si>
    <t>Alquiler Equipos Municipales</t>
  </si>
  <si>
    <t>p/Hora</t>
  </si>
  <si>
    <t>Multas y Recargos s/Tasas,contribuciones</t>
  </si>
  <si>
    <t>Valor Deuda</t>
  </si>
  <si>
    <t>Litros Nafta</t>
  </si>
  <si>
    <t>15 Litros</t>
  </si>
  <si>
    <t>30 Litros</t>
  </si>
  <si>
    <t>Multas s/Inmuebles</t>
  </si>
  <si>
    <t>Valor Construcción</t>
  </si>
  <si>
    <t>Ingresos por Concesiones y Eventos</t>
  </si>
  <si>
    <t>Ventas de Activos y Reciclados</t>
  </si>
  <si>
    <t>s/Valor Unitario</t>
  </si>
  <si>
    <t>Intereses por Colocaciones Financieras</t>
  </si>
  <si>
    <t>Monto Depositado</t>
  </si>
  <si>
    <t>Recupero Viviendas, Subsidios</t>
  </si>
  <si>
    <t>Valor Cuotas</t>
  </si>
  <si>
    <t>Servicios a Terceros</t>
  </si>
  <si>
    <t>Comisión por Cobranzas</t>
  </si>
  <si>
    <t>% s/Cobranza</t>
  </si>
  <si>
    <t>Contribución por mejoras se cobra por metro lineal de frente y el valor depende de cada obra y el costo de cada una de ellas. Del costo total el vecino contribuye con el 60%, el 40% queda a cargo de la Municipalidad</t>
  </si>
  <si>
    <t xml:space="preserve">Multas recargos en función de días de mora. </t>
  </si>
  <si>
    <t>Interés por Colocaciones Financieras según tasa para depósitos en BERSA. Venta activos y reciclados vería según producción.</t>
  </si>
  <si>
    <t>Recupero Viviendas y subsidios según cuotas pactadas por beneficiarios</t>
  </si>
  <si>
    <t>Varía según servicio y impuesto cobrado por el servicio de BERSA "Entre Ríos Servicios"</t>
  </si>
  <si>
    <r>
      <t>RECURSOS PROPIOS DEL MUNICIPIO:</t>
    </r>
    <r>
      <rPr>
        <b/>
        <u/>
        <sz val="11"/>
        <color rgb="FF0066FF"/>
        <rFont val="Calibri"/>
        <family val="2"/>
        <scheme val="minor"/>
      </rPr>
      <t xml:space="preserve"> BOVRIL</t>
    </r>
  </si>
  <si>
    <t xml:space="preserve">RECAUDACIÓN AL 30/06/2019 </t>
  </si>
  <si>
    <r>
      <t xml:space="preserve">RECURSOS PROPIOS DEL MUNICIPIO: </t>
    </r>
    <r>
      <rPr>
        <b/>
        <u/>
        <sz val="11"/>
        <color rgb="FF0066FF"/>
        <rFont val="Calibri"/>
        <family val="2"/>
        <scheme val="minor"/>
      </rPr>
      <t>ORO VERDE</t>
    </r>
  </si>
  <si>
    <t>Nogoyá</t>
  </si>
  <si>
    <r>
      <t xml:space="preserve">RECURSOS PROPIOS DEL MUNICIPIO: </t>
    </r>
    <r>
      <rPr>
        <b/>
        <u/>
        <sz val="11"/>
        <color rgb="FF0066FF"/>
        <rFont val="Calibri"/>
        <family val="2"/>
        <scheme val="minor"/>
      </rPr>
      <t>NOGOYÁ</t>
    </r>
  </si>
  <si>
    <r>
      <t xml:space="preserve">RECURSOS PROPIOS DEL MUNICIPIO: </t>
    </r>
    <r>
      <rPr>
        <b/>
        <u/>
        <sz val="11"/>
        <color rgb="FF0066FF"/>
        <rFont val="Calibri"/>
        <family val="2"/>
        <scheme val="minor"/>
      </rPr>
      <t>SAN JOSÉ DE FELICIANO</t>
    </r>
  </si>
  <si>
    <t>Inspección periodica de instalacion y medidores electricos</t>
  </si>
  <si>
    <t>Canon Por Concesión</t>
  </si>
  <si>
    <r>
      <rPr>
        <u/>
        <sz val="11"/>
        <rFont val="Calibri"/>
        <family val="2"/>
      </rPr>
      <t>Cementerio Municipal</t>
    </r>
    <r>
      <rPr>
        <sz val="11"/>
        <rFont val="Calibri"/>
        <family val="2"/>
      </rPr>
      <t xml:space="preserve">
Los servicios se dividen en 25 incisos c/u por servicios prestados </t>
    </r>
  </si>
  <si>
    <r>
      <rPr>
        <u/>
        <sz val="11"/>
        <rFont val="Calibri"/>
        <family val="2"/>
      </rPr>
      <t>Vendedores Ambulantes</t>
    </r>
    <r>
      <rPr>
        <sz val="11"/>
        <rFont val="Calibri"/>
        <family val="2"/>
      </rPr>
      <t xml:space="preserve">
Los servicios se dividen en 4 artículos y 3 incisos</t>
    </r>
  </si>
  <si>
    <r>
      <rPr>
        <u/>
        <sz val="11"/>
        <rFont val="Calibri"/>
        <family val="2"/>
      </rPr>
      <t>Derechos por Espectáculos</t>
    </r>
    <r>
      <rPr>
        <sz val="11"/>
        <rFont val="Calibri"/>
        <family val="2"/>
      </rPr>
      <t xml:space="preserve">
Los servicios se dividen en 6 artículos y 2 incisos</t>
    </r>
  </si>
  <si>
    <r>
      <rPr>
        <u/>
        <sz val="11"/>
        <rFont val="Calibri"/>
        <family val="2"/>
      </rPr>
      <t>Tasa por Alumbrado Público</t>
    </r>
    <r>
      <rPr>
        <sz val="11"/>
        <rFont val="Calibri"/>
        <family val="2"/>
      </rPr>
      <t xml:space="preserve">
Los servicios se dividen en 4 artículos.</t>
    </r>
  </si>
  <si>
    <t>Visación planos y mensuras</t>
  </si>
  <si>
    <t>Ord 3025 (AF)</t>
  </si>
  <si>
    <t>Fondo Especial Bomberos Voluntarios Ordenanza 3025 (AF)</t>
  </si>
  <si>
    <t>Espacio Incaa DECRETO 763-16 (AF)</t>
  </si>
  <si>
    <t>RECAUDACION</t>
  </si>
  <si>
    <t>Ord. 1704 Dec. 001/2019</t>
  </si>
  <si>
    <t>TASA POR SERVICIOS SANITARIOS</t>
  </si>
  <si>
    <t>TASA INSPECCION SANITARIA, HIGIENE, PROFILAXIS Y SEGURIDAD</t>
  </si>
  <si>
    <t>DESINFECCION, DESINSECTACION Y DESRATIZACION</t>
  </si>
  <si>
    <t>CONTROL BROMATOLOGICO</t>
  </si>
  <si>
    <t>RECOLECCION RESIDUOS PATOLOGICOS</t>
  </si>
  <si>
    <t>FONDO INFRAESTRUCTURA</t>
  </si>
  <si>
    <t>INSPECCION INSTALACIONES ELECTRICAS</t>
  </si>
  <si>
    <t>FONDO DEFENSA CIVIL</t>
  </si>
  <si>
    <t>2 LTS. NAFTA</t>
  </si>
  <si>
    <t>CONTRIBUCION POR MEJORAS PAVIMENTO</t>
  </si>
  <si>
    <t>MTS. DE FRENTE</t>
  </si>
  <si>
    <t>DERECHO OFICINA Y SELLADOS</t>
  </si>
  <si>
    <t>OCUPACION VIA PUBLICA</t>
  </si>
  <si>
    <t>QUINQUENIO</t>
  </si>
  <si>
    <t>RESIDENCIA ESTUDIANTIL</t>
  </si>
  <si>
    <t>TASA</t>
  </si>
  <si>
    <t>MULTAS CODIGO DE FALTAS</t>
  </si>
  <si>
    <t>CANON VARIOS</t>
  </si>
  <si>
    <t>CANON MERCADO POPULAR</t>
  </si>
  <si>
    <t>INGRESOS BALNEARIO CAMPING</t>
  </si>
  <si>
    <t>TASA POR SERVICIOS DE SALUD</t>
  </si>
  <si>
    <t>INGRESOS DIRECCION DE DEPORTES</t>
  </si>
  <si>
    <t>INGRESOS DIRECCION DE SERVICIOS PUBLICOS</t>
  </si>
  <si>
    <t>ORD.050/2018(ORD.IMP)</t>
  </si>
  <si>
    <t>TASA DE HIGIENE, PROFILAXIS  Y SEGURIDAD</t>
  </si>
  <si>
    <t>TASA ALUMBRADO PUBLICO</t>
  </si>
  <si>
    <t>FACT.COOP.ELECTR</t>
  </si>
  <si>
    <t>7 (INDUSTRIA)</t>
  </si>
  <si>
    <t>TASA UNICA DE SERVICIOS ELECTRICOS</t>
  </si>
  <si>
    <t>TASA SOBRE PRESTADORES TURISTICOS</t>
  </si>
  <si>
    <t>CAMAS EXPLOTADAS</t>
  </si>
  <si>
    <t>4 CUOTAS ANUALES</t>
  </si>
  <si>
    <t>CONTRIBUCION DE MEJORAS ORD 044/2014</t>
  </si>
  <si>
    <t>POR METROS DE FRENTE</t>
  </si>
  <si>
    <t xml:space="preserve"> ORDENANZA 044/2014</t>
  </si>
  <si>
    <t>CONTRIBUCION DE MEJORAS ORD 026/2016</t>
  </si>
  <si>
    <t>ORDENANZA 026/2016</t>
  </si>
  <si>
    <t>CONTRIBUCION DE MEJORAS ORD 010/2017</t>
  </si>
  <si>
    <t>ORDENANZA 010/2017</t>
  </si>
  <si>
    <t>CONTRIBUCION DE MEJORAS ORD 058/2017</t>
  </si>
  <si>
    <t>ORDENANZA 058/2017</t>
  </si>
  <si>
    <t>CONTRIBUCION DE MEJORAS ORD 059/2017</t>
  </si>
  <si>
    <t>ORDENANZA 059/2017</t>
  </si>
  <si>
    <t>CONTRIBUCION DE MEJORAS ORD 019/2018</t>
  </si>
  <si>
    <t>ORDENANZA 019/2018</t>
  </si>
  <si>
    <t>CADA TRAMITE</t>
  </si>
  <si>
    <t>C/TRAMITE</t>
  </si>
  <si>
    <t>ORD.002/2018(ORD.IMP)</t>
  </si>
  <si>
    <t>DERECHOS EDIFICACION</t>
  </si>
  <si>
    <t>S/VALOR CONSTRUIDO</t>
  </si>
  <si>
    <t>S/ CODIGO BASICO FALTAS</t>
  </si>
  <si>
    <t>CODIGO DE FALTAS</t>
  </si>
  <si>
    <t>Zona A</t>
  </si>
  <si>
    <t xml:space="preserve">Tasa básica única para cada zona, de acuerdo a los servicios que poseen </t>
  </si>
  <si>
    <t xml:space="preserve"> ORDENANZA N° 818 - IMPOSITIVA ANUAL 2019</t>
  </si>
  <si>
    <t>Zona AB</t>
  </si>
  <si>
    <t>Zona AC</t>
  </si>
  <si>
    <t>Zona B</t>
  </si>
  <si>
    <t>Zona BC</t>
  </si>
  <si>
    <t>Zona C</t>
  </si>
  <si>
    <t>Zona D</t>
  </si>
  <si>
    <t>Zona E</t>
  </si>
  <si>
    <t>Exenta s/Ord 468/03</t>
  </si>
  <si>
    <t>Tasa de Higiene, Profilaxis y Seguridad:</t>
  </si>
  <si>
    <t>s/DDJJ Mensual</t>
  </si>
  <si>
    <t>Fabric. Prod. En gral. Con distrib. Mayorista y min.</t>
  </si>
  <si>
    <t>Fabric. Prod. En gral.  No alimenticios - dist. Minorista</t>
  </si>
  <si>
    <t>Elaboración y venta de productos de Panificación</t>
  </si>
  <si>
    <t>8%°</t>
  </si>
  <si>
    <t>Agencias de lotería, quiniela, prode, tómbolas, etc.</t>
  </si>
  <si>
    <t>Supermercados y autoservicios</t>
  </si>
  <si>
    <t>Maxi - Kiosco</t>
  </si>
  <si>
    <t xml:space="preserve">Almacén despacho de bebidas - Cat. A - </t>
  </si>
  <si>
    <t>Almacén despacho de bebidas - Cat. B -</t>
  </si>
  <si>
    <t>Empresas de telefonía fija y móvil</t>
  </si>
  <si>
    <t>Bancos y compañías financieras</t>
  </si>
  <si>
    <t>Empresas de correo</t>
  </si>
  <si>
    <t>Servicios fúnebres:</t>
  </si>
  <si>
    <t xml:space="preserve"> 1- Ataúdes, fabricación y ventas</t>
  </si>
  <si>
    <t>2 - Pago de servicio unificado</t>
  </si>
  <si>
    <t>Inmobiliarias, concesionarias, casas de remate y otras</t>
  </si>
  <si>
    <t>Confiterías bailables, discotecas y similares</t>
  </si>
  <si>
    <t>Estaciones de servicio</t>
  </si>
  <si>
    <t>Difusoras FM, TV por cable y satelital</t>
  </si>
  <si>
    <t>Coperativa de Agua Potable y otros Ss. Pcos.</t>
  </si>
  <si>
    <t>Exenta s/Ord 472/03</t>
  </si>
  <si>
    <t>Farmacia y perfumería</t>
  </si>
  <si>
    <t>Proveedor de Gas Natural por Redes</t>
  </si>
  <si>
    <t>Fondo Comunal</t>
  </si>
  <si>
    <t>Importe de TGI/TSS</t>
  </si>
  <si>
    <t>Salubridad Pública:</t>
  </si>
  <si>
    <t>ORDENANZA    N° 818 - IMPOSITIVA ANUAL 2019</t>
  </si>
  <si>
    <t>unidad</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</si>
  <si>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</si>
  <si>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</si>
  <si>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</si>
  <si>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</si>
  <si>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</si>
  <si>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</si>
  <si>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</si>
  <si>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</si>
  <si>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</si>
  <si>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</si>
  <si>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10 años:</t>
  </si>
  <si>
    <t>Cuarta fila</t>
  </si>
  <si>
    <t>Tercera fila</t>
  </si>
  <si>
    <t>Segunda fila</t>
  </si>
  <si>
    <t>Primera fila</t>
  </si>
  <si>
    <t>Columbarios mun. Arrendamiento 10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</si>
  <si>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</si>
  <si>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</si>
  <si>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</si>
  <si>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</si>
  <si>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</si>
  <si>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</si>
  <si>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</si>
  <si>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</si>
  <si>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</si>
  <si>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por antena plantada</t>
  </si>
  <si>
    <t>Alquiler instalaciones</t>
  </si>
  <si>
    <t>Trabajo maquinarias viales</t>
  </si>
  <si>
    <t>por kilómetro</t>
  </si>
  <si>
    <t>Aranceles de pileta</t>
  </si>
  <si>
    <t xml:space="preserve"> unidad</t>
  </si>
  <si>
    <t>Multas y contravenciones</t>
  </si>
  <si>
    <t>intereses punitorios</t>
  </si>
  <si>
    <t>Actualizaciones</t>
  </si>
  <si>
    <t>Derechos de oficina y sellados</t>
  </si>
  <si>
    <t>por cada trámite</t>
  </si>
  <si>
    <t>Registros de títulos</t>
  </si>
  <si>
    <t>Intereses por operaciones financieras</t>
  </si>
  <si>
    <t>Ingresos extraordinarios</t>
  </si>
  <si>
    <t>ddjj venta</t>
  </si>
  <si>
    <t>Ord.011/2018</t>
  </si>
  <si>
    <t>facturac.Coop.Elec</t>
  </si>
  <si>
    <t>consumo m3</t>
  </si>
  <si>
    <t>por m3</t>
  </si>
  <si>
    <t>valuaciòn fiscal</t>
  </si>
  <si>
    <t>Fondo de Turismo</t>
  </si>
  <si>
    <t>10% Tasa Comerc</t>
  </si>
  <si>
    <t>Por dìa</t>
  </si>
  <si>
    <t>Recupero Obras Domiciliarias</t>
  </si>
  <si>
    <t>por obra</t>
  </si>
  <si>
    <t>Registro de Tìtulos</t>
  </si>
  <si>
    <t>por trámite</t>
  </si>
  <si>
    <t>Construcciones y Loteos</t>
  </si>
  <si>
    <t>Recupero Plan de Viviendas</t>
  </si>
  <si>
    <t>Extracción de Minerales</t>
  </si>
  <si>
    <t>ddjj m3</t>
  </si>
  <si>
    <t>Recaudación Eventos Turísticos</t>
  </si>
  <si>
    <t>por evento</t>
  </si>
  <si>
    <t>Tarifa de Turismo Bungalows</t>
  </si>
  <si>
    <t>estadía p/persona</t>
  </si>
  <si>
    <t>Camping Municipal</t>
  </si>
  <si>
    <t>por carpa</t>
  </si>
  <si>
    <t>por nicho</t>
  </si>
  <si>
    <t>Polideportivo Municipal</t>
  </si>
  <si>
    <t>Tarifa de Turismo Quincho Municipal</t>
  </si>
  <si>
    <t>alquiler p/concurr</t>
  </si>
  <si>
    <t>Multa e Intereses</t>
  </si>
  <si>
    <t>Carnet de Conducir</t>
  </si>
  <si>
    <t>por carnet</t>
  </si>
  <si>
    <t>Desagote Domiciliario</t>
  </si>
  <si>
    <t>Venta de Terrenos</t>
  </si>
  <si>
    <t>Comisión E.Ríos Servicios</t>
  </si>
  <si>
    <t>por boleta cobrada</t>
  </si>
  <si>
    <t>INSPECCION DE HIGIENE</t>
  </si>
  <si>
    <t>9%o</t>
  </si>
  <si>
    <t>Ord.Imp.Nº301/18</t>
  </si>
  <si>
    <t>BARRIDO Y LIMPIEZA</t>
  </si>
  <si>
    <t>M2 de frente</t>
  </si>
  <si>
    <t>TASA POR ANTENAS</t>
  </si>
  <si>
    <t>S/UBICAC.</t>
  </si>
  <si>
    <t>Ord.Imp.Nº303/18</t>
  </si>
  <si>
    <t>SERV.SANITARIOS</t>
  </si>
  <si>
    <t>S/OBRA</t>
  </si>
  <si>
    <t>EXPED.O RENOVACION DE CARNET</t>
  </si>
  <si>
    <t>S/MAQ.O BIEN</t>
  </si>
  <si>
    <t>DERECHOS DE ESPECT.PUBLICOS</t>
  </si>
  <si>
    <t>CATEGORIA</t>
  </si>
  <si>
    <t>S/UBICACIÓN</t>
  </si>
  <si>
    <t>MULTAS E INTERESES</t>
  </si>
  <si>
    <t>S/INFRAC.</t>
  </si>
  <si>
    <t>Ord.Imp.Nº270/17</t>
  </si>
  <si>
    <t>INTERESES DE PLAZO FIJO</t>
  </si>
  <si>
    <t>PRESTACIONES A  I.O.S.P.E.R.</t>
  </si>
  <si>
    <r>
      <t xml:space="preserve">RECURSOS PROPIOS DEL MUNICIPIO: </t>
    </r>
    <r>
      <rPr>
        <b/>
        <u/>
        <sz val="11"/>
        <color rgb="FF0066FF"/>
        <rFont val="Calibri"/>
        <family val="2"/>
        <scheme val="minor"/>
      </rPr>
      <t>HERNÁNDEZ</t>
    </r>
  </si>
  <si>
    <t>Servicios varios de salubridad</t>
  </si>
  <si>
    <t>$ 160 - $ 200</t>
  </si>
  <si>
    <t>Presupuesto</t>
  </si>
  <si>
    <t>Tasa EDEERSA</t>
  </si>
  <si>
    <t>Licencias de conducir</t>
  </si>
  <si>
    <t>Servicio atmosférico</t>
  </si>
  <si>
    <t>$ 125</t>
  </si>
  <si>
    <t>$ 250</t>
  </si>
  <si>
    <t>Conexiones de cloacas</t>
  </si>
  <si>
    <t>$ 2500</t>
  </si>
  <si>
    <t>Regulación de deuda de cloaca</t>
  </si>
  <si>
    <t>Global</t>
  </si>
  <si>
    <t>Alquiler de oficinas</t>
  </si>
  <si>
    <t>$ 3000</t>
  </si>
  <si>
    <t>Alquileres varios (SUM, polideportivo)</t>
  </si>
  <si>
    <t>Alquiler de maquinarias y equipos</t>
  </si>
  <si>
    <t>Aportes de internos del Hogar de Ancianos</t>
  </si>
  <si>
    <t>70% del sueldo</t>
  </si>
  <si>
    <t>Ingresos varios</t>
  </si>
  <si>
    <t>Sellados (visados, reemplazos de cheques, etc)</t>
  </si>
  <si>
    <t>$ 100</t>
  </si>
  <si>
    <t>Uso de instalaciones de Corrales y Balanza</t>
  </si>
  <si>
    <t>Comisión del cobro de impuestos</t>
  </si>
  <si>
    <t>$ 0,40 por ticket</t>
  </si>
  <si>
    <t>Aporte IOSPER (para mantenimiento de la oficina en la Municipalidad)</t>
  </si>
  <si>
    <t>Donaciones Voluntarias</t>
  </si>
  <si>
    <t>Tasa por Inspección Sanitaria, Higiene, Profilaxis, Seguridad y Otros</t>
  </si>
  <si>
    <t>Base imp. por DDJJ</t>
  </si>
  <si>
    <t>Ordenanza 47/2012</t>
  </si>
  <si>
    <t>Tasa Gral. Inmobiliaria</t>
  </si>
  <si>
    <t>Tasa por Servicios  Sanitarias</t>
  </si>
  <si>
    <t>s/ord</t>
  </si>
  <si>
    <t>Cementerio Arrendamiento</t>
  </si>
  <si>
    <t>(Gral) 2 años</t>
  </si>
  <si>
    <t>Según Ord.</t>
  </si>
  <si>
    <t>Cementerio Mantenimiento</t>
  </si>
  <si>
    <t>Inspección de Antenas y sus Estructuras Portantes</t>
  </si>
  <si>
    <t>Recargos a Tasas</t>
  </si>
  <si>
    <t>Capital adeudado</t>
  </si>
  <si>
    <t>Mejoras</t>
  </si>
  <si>
    <t>Metro lineal</t>
  </si>
  <si>
    <t>Según Ordenanza</t>
  </si>
  <si>
    <t>Derecho de Habilitación Turistica Anual</t>
  </si>
  <si>
    <t>Ordenanza 32/2016</t>
  </si>
  <si>
    <t>Deerecho de edificación, aprobación de planos y otros relativos</t>
  </si>
  <si>
    <t>Ocupación de la vía Publica</t>
  </si>
  <si>
    <t>Derecho de uso de anden</t>
  </si>
  <si>
    <t>Carné sanitario</t>
  </si>
  <si>
    <t>Uso de equipo e instalaciones</t>
  </si>
  <si>
    <t>Alquiler ventanilla terminal de omnibus</t>
  </si>
  <si>
    <t>Paradores Playeros, Salidas Nauticas, Campings, Espacios Publicos vs.</t>
  </si>
  <si>
    <t>(Gral) Anual</t>
  </si>
  <si>
    <t>Ventas de materiales recuperados en la Planta de Residuos Solidos Urbanos</t>
  </si>
  <si>
    <t>Intereses de Plazos Fijos</t>
  </si>
  <si>
    <t>335/19</t>
  </si>
  <si>
    <t>Alquiler trabajo con Maquinarias</t>
  </si>
  <si>
    <t>Salon de Usos Multiples</t>
  </si>
  <si>
    <t>335/17</t>
  </si>
  <si>
    <t>Horas</t>
  </si>
  <si>
    <t>Servicios Maquinas Municipal</t>
  </si>
  <si>
    <t>Viaje</t>
  </si>
  <si>
    <t xml:space="preserve"> Uso Tanque Municipal</t>
  </si>
  <si>
    <t xml:space="preserve"> Traslado tierra obras publicas con material</t>
  </si>
  <si>
    <t>Derecho de Exumacion y imnumacion</t>
  </si>
  <si>
    <t>Servicios Complejo Recreativo</t>
  </si>
  <si>
    <t>Visaciones de Carasto</t>
  </si>
  <si>
    <t>Desagotes</t>
  </si>
  <si>
    <t>Derecho de Conexión red cloaclal</t>
  </si>
  <si>
    <t>Por viaje</t>
  </si>
  <si>
    <t xml:space="preserve">Traslado de tierra </t>
  </si>
  <si>
    <t xml:space="preserve"> Otor. De Licencia de Conducir</t>
  </si>
  <si>
    <t>70 b</t>
  </si>
  <si>
    <t>55 b</t>
  </si>
  <si>
    <t>10 años</t>
  </si>
  <si>
    <t>Comodatos nichos  Cementerio</t>
  </si>
  <si>
    <t>Frentista</t>
  </si>
  <si>
    <t xml:space="preserve">Red Cloacal </t>
  </si>
  <si>
    <t>Rec de Residuos</t>
  </si>
  <si>
    <t>Riego</t>
  </si>
  <si>
    <t>ORD. 141/18</t>
  </si>
  <si>
    <t>DEMAS TASAS</t>
  </si>
  <si>
    <t>FONDO MUNICIPAL DE LA PROMOCION DE LA COMUNIDAD</t>
  </si>
  <si>
    <t>TISHPS</t>
  </si>
  <si>
    <t>VENDEDORES AMBULANTES TEMPORARIOS DE HELADOS</t>
  </si>
  <si>
    <t>VENDEDORES AMBULANTES TEMPORARIOS SIN VEHICULO</t>
  </si>
  <si>
    <t>VENDEDORES AMBULANTES TEMPORARIOS CON VEHICULO</t>
  </si>
  <si>
    <t>CONSUMO ENERGIA</t>
  </si>
  <si>
    <t>PARCELA</t>
  </si>
  <si>
    <t>TASA POR CONSERVACION CEMENTERIO</t>
  </si>
  <si>
    <t>100-200-300-330</t>
  </si>
  <si>
    <t xml:space="preserve">DIARIA </t>
  </si>
  <si>
    <t>CARPA</t>
  </si>
  <si>
    <t>TASA POR SERVICIO DE CAMPING</t>
  </si>
  <si>
    <t>PERSONA</t>
  </si>
  <si>
    <t>TASA POR SERVICIO DE BALNEARIO</t>
  </si>
  <si>
    <t>12%0</t>
  </si>
  <si>
    <t>ING. BRUTOS</t>
  </si>
  <si>
    <t>6%0</t>
  </si>
  <si>
    <t>ANUAL O MENSULA</t>
  </si>
  <si>
    <t xml:space="preserve"> TASA GENERAL INMOBILIARIA </t>
  </si>
  <si>
    <t>Adquisición Tierra Viviendas Sociales ord 2645</t>
  </si>
  <si>
    <t>ORDENANZA IMPOSITIVA</t>
  </si>
  <si>
    <t>Inspección Sanitaria, Higiene y Seguridad</t>
  </si>
  <si>
    <t>DDJJ</t>
  </si>
  <si>
    <t>Obras Sanitarias</t>
  </si>
  <si>
    <t>Derechos de Pavimentación y Ripio</t>
  </si>
  <si>
    <t>Derechos de Construcción de Veredas</t>
  </si>
  <si>
    <t>Derechos de Construcción de Red Cloacal</t>
  </si>
  <si>
    <t>Derechos Varios</t>
  </si>
  <si>
    <t>Recupero Subsidios Otorgados</t>
  </si>
  <si>
    <t>Recupero Trabajos a Terceros</t>
  </si>
  <si>
    <t>Convenio con E.P.E.E.R.</t>
  </si>
  <si>
    <t>Carnavales Hasenkamp</t>
  </si>
  <si>
    <t>Venta de Bienes Municipales</t>
  </si>
  <si>
    <t>ORDENANZA IMP</t>
  </si>
  <si>
    <t>Recupero Cuotas Viviendas Municipales</t>
  </si>
  <si>
    <t>Escala de alícuotas por zona y valuación fiscal</t>
  </si>
  <si>
    <t>No aplicable</t>
  </si>
  <si>
    <t>Ordenanza 9666</t>
  </si>
  <si>
    <t xml:space="preserve">Tasa por Servicios Sanitarios </t>
  </si>
  <si>
    <t>Valuación Fiscal y consumo de agua</t>
  </si>
  <si>
    <t>Escala de alícuotas por servicios y valuación fiscal</t>
  </si>
  <si>
    <t>Ingresos brutos del período</t>
  </si>
  <si>
    <t>12 por mil</t>
  </si>
  <si>
    <t>7 por mil</t>
  </si>
  <si>
    <t>55 por mil</t>
  </si>
  <si>
    <t>Facturación de energía eléctrica</t>
  </si>
  <si>
    <t>Escala según tipos de usuarios</t>
  </si>
  <si>
    <t>Importes fijos y variables según distintas categorizaciones</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</si>
  <si>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</si>
  <si>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</si>
  <si>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</si>
  <si>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</si>
  <si>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Tasa Solidaria de Contribución para Obras Públicas</t>
  </si>
  <si>
    <t xml:space="preserve">Importe de Tasa General Inmobiliaria y Tasa por Servicios Sanitarios </t>
  </si>
  <si>
    <t>6 por ciento con importes mínimos en función de valuación fiscal</t>
  </si>
  <si>
    <t>Contribuciones por Mejoras</t>
  </si>
  <si>
    <t>Valuación estándar del metro lineal de frente según tipología de obra por cantidad de metros lineales de frente de cada parcela</t>
  </si>
  <si>
    <t>Contribución Municipal del 8% sobre la Energía Eléctrica (ENERSA)</t>
  </si>
  <si>
    <t>8 por ciento</t>
  </si>
  <si>
    <t>Artículo 24º del Decreto Provincial 734/2012 - Concesión a ENERSA</t>
  </si>
  <si>
    <t>Derechos por Mercados y Ferias</t>
  </si>
  <si>
    <t>Valores fijos por puestos</t>
  </si>
  <si>
    <t>Derecho Uso de Equipos Municipal</t>
  </si>
  <si>
    <t>Valores fijos según el equipo o instalación</t>
  </si>
  <si>
    <t>Derechos del Cementerio Municipal</t>
  </si>
  <si>
    <t>Valores fijos según servicio prestado y ubicación</t>
  </si>
  <si>
    <t>Eventual y 
Anual</t>
  </si>
  <si>
    <t>Derecho de Ocupación de la Vía Pública</t>
  </si>
  <si>
    <t>Valores fijos por unidad de medida</t>
  </si>
  <si>
    <t>Anual
Mensual
Diario</t>
  </si>
  <si>
    <t>Derecho de Publicidad</t>
  </si>
  <si>
    <t>Valor de la edificación</t>
  </si>
  <si>
    <t>Escala de alícuotas en función de la superficie edificada</t>
  </si>
  <si>
    <t>Derechos por Trabajos por Cuenta de Particulares</t>
  </si>
  <si>
    <t>Multa por Incumplimiento de Deberes Formales</t>
  </si>
  <si>
    <t>Importes fijos en función del tipo de falta y tipo de persona (humana o jurídica)</t>
  </si>
  <si>
    <t>Código Tributario Municipal - Ordenanza Nº 6410</t>
  </si>
  <si>
    <t>Multa por Omisión de Pago</t>
  </si>
  <si>
    <t>Importe de la obligación tributaria omitida</t>
  </si>
  <si>
    <t>Graduable entre el 10% y el 100%</t>
  </si>
  <si>
    <t>Multa por Defraudación</t>
  </si>
  <si>
    <t>De una a diez veces el tributo que se defraudare</t>
  </si>
  <si>
    <t>Multa sobre Derecho de Edificación (infracciones)</t>
  </si>
  <si>
    <t>Escala en función de si la presentación es espontánea o no, y según se cumplan las normas del Código Urbano</t>
  </si>
  <si>
    <t>Concesiones Varias</t>
  </si>
  <si>
    <t>Parámetros variables</t>
  </si>
  <si>
    <t>Decreto de otorgamiento de la concesión</t>
  </si>
  <si>
    <t>Derecho por el Uso de las Instalaciones de la Estación Terminal de Omnibus</t>
  </si>
  <si>
    <t>Ordenanza 9666
Ordenanza 7979</t>
  </si>
  <si>
    <t>Convenio Munic. De Paraná - Policía de Entre Ríos (Multas de Tránsito)</t>
  </si>
  <si>
    <t>Importes fijos</t>
  </si>
  <si>
    <t>Multas por Infracciones</t>
  </si>
  <si>
    <t>Código de Faltas</t>
  </si>
  <si>
    <t>Recuperos del Fondo de Promoción del Empleo (FO.PROM.EM)</t>
  </si>
  <si>
    <t>Convenios</t>
  </si>
  <si>
    <t>F.E.I.C.A.C.</t>
  </si>
  <si>
    <t>OTROS RECURSOS NO TRIBUTARIOS</t>
  </si>
  <si>
    <r>
      <t xml:space="preserve">RECURSOS PROPIOS DEL MUNICIPIO: </t>
    </r>
    <r>
      <rPr>
        <b/>
        <u/>
        <sz val="11"/>
        <color rgb="FF0066FF"/>
        <rFont val="Calibri"/>
        <family val="2"/>
        <scheme val="minor"/>
      </rPr>
      <t>1° DE MAYO</t>
    </r>
  </si>
  <si>
    <t>ORGANISMOS DESCENTRALIZADOS(INSTITUTO DE ESTUDIOS SUPERIORES SAN ANTONIO)</t>
  </si>
  <si>
    <t>INSTITUCIONES DE SEGURIDAD SOCIAL:CAJA MUNICIPAL DE JUBILACIONES Y PENSIONES DE ALDEA SAN ANTONIO:</t>
  </si>
  <si>
    <r>
      <rPr>
        <b/>
        <sz val="12"/>
        <color rgb="FF0066FF"/>
        <rFont val="Calibri"/>
        <family val="2"/>
      </rPr>
      <t xml:space="preserve"> PERÍODO:</t>
    </r>
    <r>
      <rPr>
        <b/>
        <sz val="12"/>
        <rFont val="Calibri"/>
        <family val="2"/>
      </rPr>
      <t xml:space="preserve"> </t>
    </r>
    <r>
      <rPr>
        <b/>
        <sz val="12"/>
        <color rgb="FF0066FF"/>
        <rFont val="Calibri"/>
        <family val="2"/>
      </rPr>
      <t>PRIMER SEMESTRE 2019</t>
    </r>
  </si>
  <si>
    <r>
      <t xml:space="preserve">RECURSOS PROPIOS DEL MUNICIPIO: </t>
    </r>
    <r>
      <rPr>
        <b/>
        <u/>
        <sz val="11"/>
        <color rgb="FF0066FF"/>
        <rFont val="Calibri"/>
        <family val="2"/>
        <scheme val="minor"/>
      </rPr>
      <t>CHAJARÍ</t>
    </r>
  </si>
  <si>
    <r>
      <t xml:space="preserve">RECURSOS PROPIOS DEL MUNICIPIO: </t>
    </r>
    <r>
      <rPr>
        <b/>
        <u/>
        <sz val="11"/>
        <color rgb="FF0066FF"/>
        <rFont val="Calibri"/>
        <family val="2"/>
        <scheme val="minor"/>
      </rPr>
      <t>CONSCRIPTO BERNARDI</t>
    </r>
  </si>
  <si>
    <r>
      <rPr>
        <b/>
        <sz val="12"/>
        <color rgb="FF0066FF"/>
        <rFont val="Calibri"/>
        <family val="2"/>
      </rPr>
      <t>PERÍODO:</t>
    </r>
    <r>
      <rPr>
        <b/>
        <sz val="12"/>
        <rFont val="Calibri"/>
        <family val="2"/>
      </rPr>
      <t xml:space="preserve"> </t>
    </r>
    <r>
      <rPr>
        <b/>
        <sz val="12"/>
        <color rgb="FF0066FF"/>
        <rFont val="Calibri"/>
        <family val="2"/>
      </rPr>
      <t>PRIMER SEMESTRE 2019</t>
    </r>
  </si>
  <si>
    <t>Ventas de Materiales de Construcción</t>
  </si>
  <si>
    <r>
      <t xml:space="preserve">RECURSOS PROPIOS DEL MUNICIPIO: </t>
    </r>
    <r>
      <rPr>
        <b/>
        <u/>
        <sz val="11"/>
        <color rgb="FF0066FF"/>
        <rFont val="Calibri"/>
        <family val="2"/>
        <scheme val="minor"/>
      </rPr>
      <t>COLÓN</t>
    </r>
  </si>
  <si>
    <r>
      <t xml:space="preserve">RECURSOS PROPIOS DEL MUNICIPIO: </t>
    </r>
    <r>
      <rPr>
        <b/>
        <u/>
        <sz val="11"/>
        <color rgb="FF0066FF"/>
        <rFont val="Calibri"/>
        <family val="2"/>
        <scheme val="minor"/>
      </rPr>
      <t>COLONIA AVELLANEDA</t>
    </r>
  </si>
  <si>
    <r>
      <t xml:space="preserve">RECURSOS PROPIOS DEL MUNICIPIO: </t>
    </r>
    <r>
      <rPr>
        <b/>
        <u/>
        <sz val="11"/>
        <color rgb="FF0066FF"/>
        <rFont val="Calibri"/>
        <family val="2"/>
        <scheme val="minor"/>
      </rPr>
      <t>ENRIQUE CARBÓ</t>
    </r>
  </si>
  <si>
    <t xml:space="preserve">Locación Salones </t>
  </si>
  <si>
    <r>
      <t xml:space="preserve">RECURSOS PROPIOS DEL MUNICIPIO: </t>
    </r>
    <r>
      <rPr>
        <b/>
        <u/>
        <sz val="11"/>
        <color rgb="FF0066FF"/>
        <rFont val="Calibri"/>
        <family val="2"/>
        <scheme val="minor"/>
      </rPr>
      <t>HASENKAMP</t>
    </r>
  </si>
  <si>
    <r>
      <t xml:space="preserve">RECURSOS PROPIOS DEL MUNICIPIO: </t>
    </r>
    <r>
      <rPr>
        <b/>
        <u/>
        <sz val="11"/>
        <color rgb="FF0066FF"/>
        <rFont val="Calibri"/>
        <family val="2"/>
        <scheme val="minor"/>
      </rPr>
      <t>IBICUY</t>
    </r>
  </si>
  <si>
    <t>Tasa General inmobiliaria (alumbrado barrido y limpieza)</t>
  </si>
  <si>
    <r>
      <t>RECURSOS PROPIOS DEL MUNICIPIO:</t>
    </r>
    <r>
      <rPr>
        <b/>
        <u/>
        <sz val="11"/>
        <color rgb="FF0066FF"/>
        <rFont val="Calibri"/>
        <family val="2"/>
        <scheme val="minor"/>
      </rPr>
      <t xml:space="preserve"> MARÍA GRANDE</t>
    </r>
  </si>
  <si>
    <r>
      <t xml:space="preserve">RECURSOS PROPIOS DEL MUNICIPIO: </t>
    </r>
    <r>
      <rPr>
        <b/>
        <u/>
        <sz val="11"/>
        <color rgb="FF0066FF"/>
        <rFont val="Calibri"/>
        <family val="2"/>
        <scheme val="minor"/>
      </rPr>
      <t>PARANÁ</t>
    </r>
  </si>
  <si>
    <t>|</t>
  </si>
  <si>
    <t>Tasa Inspección Sanitaria e Higiene</t>
  </si>
  <si>
    <t xml:space="preserve">Tasa por Derecho Instalación de Antenas </t>
  </si>
  <si>
    <t>Contribución ENEERSA</t>
  </si>
  <si>
    <t>Contribución de Mejoras -  Cloacas</t>
  </si>
  <si>
    <t>Comisión - Aula Satelital</t>
  </si>
  <si>
    <t>Derecho Extracción Piedra</t>
  </si>
  <si>
    <t>Extracción de Brosa, Arena, y Suelo Seleccionado</t>
  </si>
  <si>
    <t>Alquiler de Máquinas</t>
  </si>
  <si>
    <t>Recargo por Mora y Financiación</t>
  </si>
  <si>
    <t>Recaudación Venta en la Vía Pública</t>
  </si>
  <si>
    <r>
      <t xml:space="preserve">RECURSOS PROPIOS DEL MUNICIPIO: </t>
    </r>
    <r>
      <rPr>
        <b/>
        <u/>
        <sz val="11"/>
        <color rgb="FF0066FF"/>
        <rFont val="Calibri"/>
        <family val="2"/>
        <scheme val="minor"/>
      </rPr>
      <t>PUEBLO GENERAL BELGRANO</t>
    </r>
  </si>
  <si>
    <r>
      <t xml:space="preserve">RECURSOS PROPIOS DEL MUNICIPIO: </t>
    </r>
    <r>
      <rPr>
        <b/>
        <u/>
        <sz val="11"/>
        <color rgb="FF0066FF"/>
        <rFont val="Calibri"/>
        <family val="2"/>
        <scheme val="minor"/>
      </rPr>
      <t>PUERTO YERUÁ</t>
    </r>
  </si>
  <si>
    <r>
      <t xml:space="preserve">RECURSOS PROPIOS DEL MUNICIPIO: </t>
    </r>
    <r>
      <rPr>
        <b/>
        <u/>
        <sz val="11"/>
        <color rgb="FF0066FF"/>
        <rFont val="Calibri"/>
        <family val="2"/>
        <scheme val="minor"/>
      </rPr>
      <t>SAN BENITO</t>
    </r>
  </si>
  <si>
    <r>
      <t xml:space="preserve">RECURSOS PROPIOS DEL MUNICIPIO: </t>
    </r>
    <r>
      <rPr>
        <b/>
        <u/>
        <sz val="11"/>
        <color rgb="FF0066FF"/>
        <rFont val="Calibri"/>
        <family val="2"/>
        <scheme val="minor"/>
      </rPr>
      <t>SANTA ANITA</t>
    </r>
  </si>
  <si>
    <r>
      <t xml:space="preserve">RECURSOS PROPIOS DEL MUNICIPIO: </t>
    </r>
    <r>
      <rPr>
        <b/>
        <u/>
        <sz val="11"/>
        <color rgb="FF0066FF"/>
        <rFont val="Calibri"/>
        <family val="2"/>
        <scheme val="minor"/>
      </rPr>
      <t>SEGUÍ</t>
    </r>
  </si>
  <si>
    <r>
      <t xml:space="preserve">4,5 </t>
    </r>
    <r>
      <rPr>
        <sz val="11"/>
        <color indexed="8"/>
        <rFont val="Calibri"/>
        <family val="2"/>
        <scheme val="minor"/>
      </rPr>
      <t>‰</t>
    </r>
  </si>
  <si>
    <r>
      <t xml:space="preserve">RECURSOS PROPIOS DEL MUNICIPIO: </t>
    </r>
    <r>
      <rPr>
        <b/>
        <u/>
        <sz val="11"/>
        <color rgb="FF0066FF"/>
        <rFont val="Calibri"/>
        <family val="2"/>
        <scheme val="minor"/>
      </rPr>
      <t>UBAJAY</t>
    </r>
  </si>
  <si>
    <r>
      <t xml:space="preserve">RECURSOS PROPIOS DEL MUNICIPIO: </t>
    </r>
    <r>
      <rPr>
        <b/>
        <u/>
        <sz val="11"/>
        <color rgb="FF0066FF"/>
        <rFont val="Calibri"/>
        <family val="2"/>
        <scheme val="minor"/>
      </rPr>
      <t>VALLE MARÍA</t>
    </r>
  </si>
  <si>
    <r>
      <t xml:space="preserve">2,97397 </t>
    </r>
    <r>
      <rPr>
        <sz val="12"/>
        <color indexed="8"/>
        <rFont val="Calibri"/>
        <family val="2"/>
        <scheme val="minor"/>
      </rPr>
      <t>%o</t>
    </r>
  </si>
  <si>
    <r>
      <t xml:space="preserve">2,97397 </t>
    </r>
    <r>
      <rPr>
        <sz val="12"/>
        <color indexed="8"/>
        <rFont val="Calibri"/>
        <family val="2"/>
        <scheme val="minor"/>
      </rPr>
      <t>%o +1700%</t>
    </r>
  </si>
  <si>
    <r>
      <t xml:space="preserve">2,18091 </t>
    </r>
    <r>
      <rPr>
        <sz val="12"/>
        <color indexed="8"/>
        <rFont val="Calibri"/>
        <family val="2"/>
        <scheme val="minor"/>
      </rPr>
      <t>%o</t>
    </r>
  </si>
  <si>
    <r>
      <t xml:space="preserve">2,18091 </t>
    </r>
    <r>
      <rPr>
        <sz val="12"/>
        <color indexed="8"/>
        <rFont val="Calibri"/>
        <family val="2"/>
        <scheme val="minor"/>
      </rPr>
      <t>%o + 1200%</t>
    </r>
  </si>
  <si>
    <r>
      <t>6,00 %</t>
    </r>
    <r>
      <rPr>
        <sz val="12"/>
        <color indexed="8"/>
        <rFont val="Calibri"/>
        <family val="2"/>
        <scheme val="minor"/>
      </rPr>
      <t>o</t>
    </r>
  </si>
  <si>
    <r>
      <t>5,00 %</t>
    </r>
    <r>
      <rPr>
        <sz val="12"/>
        <color indexed="8"/>
        <rFont val="Calibri"/>
        <family val="2"/>
        <scheme val="minor"/>
      </rPr>
      <t>o</t>
    </r>
  </si>
  <si>
    <t>Tasa Por Inspeccion Sanitaria, Higienep, Profilaxis y Seguridad</t>
  </si>
  <si>
    <r>
      <t xml:space="preserve">RECURSOS PROPIOS DEL MUNICIPIO: </t>
    </r>
    <r>
      <rPr>
        <b/>
        <u/>
        <sz val="11"/>
        <color rgb="FF0066FF"/>
        <rFont val="Calibri"/>
        <family val="2"/>
        <scheme val="minor"/>
      </rPr>
      <t>VILLA URQUIZA</t>
    </r>
  </si>
  <si>
    <r>
      <t xml:space="preserve">RECURSOS PROPIOS DEL MUNICIPIO: </t>
    </r>
    <r>
      <rPr>
        <b/>
        <u/>
        <sz val="11"/>
        <color rgb="FF0066FF"/>
        <rFont val="Calibri"/>
        <family val="2"/>
        <scheme val="minor"/>
      </rPr>
      <t>VILLAGUAY</t>
    </r>
  </si>
  <si>
    <t>411102 - Inspeccion sanitaria, higiene, profilaxis y seguridad</t>
  </si>
  <si>
    <t>total facturado s/act</t>
  </si>
  <si>
    <t>15‰</t>
  </si>
  <si>
    <t>3‰ s/actividad</t>
  </si>
  <si>
    <t>60‰ s/actividad</t>
  </si>
  <si>
    <t>$ 106,10</t>
  </si>
  <si>
    <t>Ord.Nº 33/2018</t>
  </si>
  <si>
    <t>411135 - Contribucion Usinas Electricas</t>
  </si>
  <si>
    <t>consumo energia electr</t>
  </si>
  <si>
    <t>411101 - Tasa General Inmobiliaria</t>
  </si>
  <si>
    <t>m2 s/zona y avalúo</t>
  </si>
  <si>
    <t>0,2502 s/zona</t>
  </si>
  <si>
    <t>0,7506 s/zona</t>
  </si>
  <si>
    <t>$ 9,75 s/zona,mtr,otr</t>
  </si>
  <si>
    <t>$153,00 s/zona,mtr,otr</t>
  </si>
  <si>
    <t>411110 - Tasa p/Inspeccion Per.Medidores</t>
  </si>
  <si>
    <t>12% (usuarios industriales)</t>
  </si>
  <si>
    <t>14% (usuarios residenciales,depend.)</t>
  </si>
  <si>
    <t>411131 - Servicios Sanitarios</t>
  </si>
  <si>
    <t>m2,m3,servicio</t>
  </si>
  <si>
    <t>mensual, bimestral</t>
  </si>
  <si>
    <t>5% p/mtr3 excedente</t>
  </si>
  <si>
    <t>15% p/mtr3 excedente</t>
  </si>
  <si>
    <t>$ 7,40 s/servicio,mtr2,mtr3,otros</t>
  </si>
  <si>
    <t>$ 1767,20 s/servicio,mtr2,mtr3,otros</t>
  </si>
  <si>
    <t>411114 - Recupero desagües cloacales</t>
  </si>
  <si>
    <t>mtr frente</t>
  </si>
  <si>
    <t>contado/cuotas</t>
  </si>
  <si>
    <t>s/conv.financiacion</t>
  </si>
  <si>
    <t>Ord.Nº 18/2009</t>
  </si>
  <si>
    <t>411119 - Espectáculos Pcos, Juegos, Rifas y Apuestas</t>
  </si>
  <si>
    <t>entradas,tipo espect,rifa,bono</t>
  </si>
  <si>
    <t>diario,semanal,mensual,fraccion</t>
  </si>
  <si>
    <t>3% derecho entradas s/espect</t>
  </si>
  <si>
    <t>10% derecho entradas s/espect</t>
  </si>
  <si>
    <t xml:space="preserve">$ 20,50 s/espectáculo </t>
  </si>
  <si>
    <t>$ 2100,00 s/espectáculo</t>
  </si>
  <si>
    <t>411108 - Publicidad y propaganda</t>
  </si>
  <si>
    <t>m2,fraccion,faz,unidad</t>
  </si>
  <si>
    <t>anual/fraccion</t>
  </si>
  <si>
    <t>$ 8,75</t>
  </si>
  <si>
    <t>$ 6729,00</t>
  </si>
  <si>
    <t>411136 - Balneario Municipal</t>
  </si>
  <si>
    <t>entradas,uso instalac,serv</t>
  </si>
  <si>
    <t>diario, mensual</t>
  </si>
  <si>
    <t>$ 15,00</t>
  </si>
  <si>
    <t>$ 1050,00</t>
  </si>
  <si>
    <t>411106 - Cementerio</t>
  </si>
  <si>
    <t>servicio, mtr2</t>
  </si>
  <si>
    <t>p/servicio, semestral, anual</t>
  </si>
  <si>
    <t>$ 35,00 s/concepto</t>
  </si>
  <si>
    <t>$ 1400,00 s/concepto</t>
  </si>
  <si>
    <t>411141 - Complejo Termal Municipal</t>
  </si>
  <si>
    <t>entradas residentes/visitantes</t>
  </si>
  <si>
    <t>$ 140,00</t>
  </si>
  <si>
    <t>$ 400,00</t>
  </si>
  <si>
    <t>411104 - Terminal de Omnibus</t>
  </si>
  <si>
    <t>mtr2,km recorrido,bulto</t>
  </si>
  <si>
    <t>mensual, por bulto</t>
  </si>
  <si>
    <t>$ 11,60 s/concepto</t>
  </si>
  <si>
    <t>$ 4769,70 s/concepto</t>
  </si>
  <si>
    <t>411103 - Salud Publica Municipal</t>
  </si>
  <si>
    <t>tramite,tipo analisis,otr</t>
  </si>
  <si>
    <t>p/servicio,analisis,mensual,anual</t>
  </si>
  <si>
    <t>$ 25,60 s/tramite,servicio,analisis</t>
  </si>
  <si>
    <t>$ 9317,75 s/tramite,servicio,analisis</t>
  </si>
  <si>
    <t>411117 - Construcciones</t>
  </si>
  <si>
    <t>mtr lineal,mtr2 s/valuacion</t>
  </si>
  <si>
    <t>por concepto</t>
  </si>
  <si>
    <t>$ 35,00</t>
  </si>
  <si>
    <t>$ 88,00</t>
  </si>
  <si>
    <t>411209 - Entradas Museo Historico Regional</t>
  </si>
  <si>
    <t>entradas</t>
  </si>
  <si>
    <t>$ 20,00</t>
  </si>
  <si>
    <t>411137 - Casa de la Cultura</t>
  </si>
  <si>
    <t>cuotas s/curso</t>
  </si>
  <si>
    <t>desde $ 300,00 s/curso</t>
  </si>
  <si>
    <t>411109 - Vendedores Ambulantes</t>
  </si>
  <si>
    <t>monto estimado operac.</t>
  </si>
  <si>
    <t>diario, semanal, mensual</t>
  </si>
  <si>
    <t>2% residentes, 20% otros</t>
  </si>
  <si>
    <t>$ 31,70</t>
  </si>
  <si>
    <t>$ 670,00</t>
  </si>
  <si>
    <t>411138 - Museo de Ciencias Naturales</t>
  </si>
  <si>
    <t>$ 7,00</t>
  </si>
  <si>
    <t>$ 10,00</t>
  </si>
  <si>
    <t>411107 - Rodados y Ocupacion de la Via Publica</t>
  </si>
  <si>
    <t>unidad, mtr lineal, mtr2</t>
  </si>
  <si>
    <t>mensual, bimestral,trimestral, anual</t>
  </si>
  <si>
    <t>$ 1276,00</t>
  </si>
  <si>
    <t>411207 - Fiesta Colonizacion</t>
  </si>
  <si>
    <t>entradas, plateas</t>
  </si>
  <si>
    <t>$ 200,00</t>
  </si>
  <si>
    <t>411122 - Deudores p/tasas y derechos atrasados</t>
  </si>
  <si>
    <t>tasa/derecho correspondiente</t>
  </si>
  <si>
    <t>s/plan de pago</t>
  </si>
  <si>
    <t>s/convenio de financiacion</t>
  </si>
  <si>
    <t>411120 - Recargos e intereses</t>
  </si>
  <si>
    <t>411208 - Inspeccion Municipal Multas</t>
  </si>
  <si>
    <t>insfraccion corresp.</t>
  </si>
  <si>
    <t>p/insfraccion</t>
  </si>
  <si>
    <t>s/conceptos e insfraccion</t>
  </si>
  <si>
    <t>411121 - Multas</t>
  </si>
  <si>
    <t>multa correspondiente</t>
  </si>
  <si>
    <t>p/multa</t>
  </si>
  <si>
    <t>s/conceptos</t>
  </si>
  <si>
    <t>411201 - Fondo Mcpal p/Desarrollo Comunidad</t>
  </si>
  <si>
    <t>importe a tributar p/todo concepto</t>
  </si>
  <si>
    <t>conjuntamente c/tributo corresp.</t>
  </si>
  <si>
    <t>411118 - Actuaciones administrativas</t>
  </si>
  <si>
    <t>concepto/trámite</t>
  </si>
  <si>
    <t>adelantado</t>
  </si>
  <si>
    <t>$ 50,00</t>
  </si>
  <si>
    <t>$ 4084,00</t>
  </si>
  <si>
    <t>414202 - Reintegro subsidios</t>
  </si>
  <si>
    <t>cuota</t>
  </si>
  <si>
    <t>Resoluciones DEM</t>
  </si>
  <si>
    <t>411206 - Fondo p/obras municipales</t>
  </si>
  <si>
    <t>mtr lineal de frente</t>
  </si>
  <si>
    <t>contado/mensual</t>
  </si>
  <si>
    <t>412101 - Ingresos Varios</t>
  </si>
  <si>
    <t>411210 - Banco de Tierras</t>
  </si>
  <si>
    <t>lote/tierra/fraccion</t>
  </si>
  <si>
    <t>Ord.Nº 27/2012</t>
  </si>
  <si>
    <t>411211 - Fondo p/actividad turistica</t>
  </si>
  <si>
    <t>unidad, alojamiento</t>
  </si>
  <si>
    <t>Dec.191/14 DEM - Ord.Nº 33/2018</t>
  </si>
  <si>
    <t>411212 - Construccion Nichos</t>
  </si>
  <si>
    <t>contado/adelantado</t>
  </si>
  <si>
    <t>450 UT</t>
  </si>
  <si>
    <t>600 UT</t>
  </si>
  <si>
    <t>Ord.Nº 12/2018</t>
  </si>
  <si>
    <t>414201 - Recupero Fondo Viviendas</t>
  </si>
  <si>
    <t>valor unitario bolsa cemento s/1º licitac.del año</t>
  </si>
  <si>
    <t>8 bolsas cemento</t>
  </si>
  <si>
    <t>414303 - Venta lotes termas</t>
  </si>
  <si>
    <r>
      <t xml:space="preserve">RECURSOS PROPIOS DEL MUNICIPIO: </t>
    </r>
    <r>
      <rPr>
        <b/>
        <u/>
        <sz val="11"/>
        <color rgb="FF0066FF"/>
        <rFont val="Calibri"/>
        <family val="2"/>
        <scheme val="minor"/>
      </rPr>
      <t>COLONIA ELIA</t>
    </r>
  </si>
  <si>
    <t>TASA MUNICIPAL CEMENTERIO</t>
  </si>
  <si>
    <t>TASA MUNICIPAL CEMENTERIO NICHOS 4 FILAS UBICACIÓN SUPERIOR E INFERIOR</t>
  </si>
  <si>
    <t>ORDENANZA 003/19</t>
  </si>
  <si>
    <t>TASA MUNICIPAL CEMENTERIO NICHOS 4 FILAS UBICACIÓN MEDIO</t>
  </si>
  <si>
    <t>TASA MUNICIPAL CEMENTERIO TUMBAS UBICACIÓN GENERAL</t>
  </si>
  <si>
    <t>TASA MUNICIPAL CEMENTERIO PANTEON UBICACIÓN GENERAL</t>
  </si>
  <si>
    <t>TASAS POR OTORGAMIENTO DE LICENCIAS DE CONDUCIR</t>
  </si>
  <si>
    <t>TASA SERV. DE OTORGAMIENTO DE LICENCIAS DE CONDUCIR CAT A MOTOS</t>
  </si>
  <si>
    <t>A PEDIDO DEL USUARIO</t>
  </si>
  <si>
    <t>TASA SERV. DE OTORG. DE LICENCIAS DE CONDUCIR CAT B AUTOMOVILES Y CAMIONETAS</t>
  </si>
  <si>
    <t>TASA SERV. DE OTORG. DE LICENCIAS DE CONDUCIR CAT C CAMIONES SIN ACOPLADOS Y CAT B</t>
  </si>
  <si>
    <t>TASA SERV. DE OTORG. DE LICENCIAS DE CONDUCIR CAT D SERVICIOS DE PASAJEROS EMERG. Y SEGURIDAD</t>
  </si>
  <si>
    <t>TASA SERV. DE OTORG. DE LICENCIAS DE CONDUCIR CAT E CAMIONES CON ACOPLADOS Y CAT B Y C</t>
  </si>
  <si>
    <t>TASA SERV. DE OTORG. DE LICENCIAS DE CONDUCIR CAT G TRACTORES Y MAQUINARIAS AGRICOLAS</t>
  </si>
  <si>
    <t>TASA SERV. DE OTORG. DE LICENCIAS DE CONDUCIR VISACION LICENCIA DE CONDUCIR</t>
  </si>
  <si>
    <t>VENTA DE NICHOS</t>
  </si>
  <si>
    <t>DECRETO Nº  005/11</t>
  </si>
  <si>
    <t>VENTA DE NICHOS FILA SUPERIOR E INFERIOR  10 AÑOS</t>
  </si>
  <si>
    <t>VENTA DE NICHOS FILA SUPERIOR E INFERIOR 5 AÑOS</t>
  </si>
  <si>
    <t>VENTA DE NICHOS FILA INTERMEDIAS POR 10 AÑOS</t>
  </si>
  <si>
    <t>VENTA DE NICHOS FILA INTERMEDIAS POR 5 AÑOS</t>
  </si>
  <si>
    <t>TASA VALOR DE PARCELA PANTEON COSTO DE 7 NICHOS UBICADOS EN FILA 2 Y 3 MONTO EQUIVALENTE A 50 BOLSAS DE CEMENTO</t>
  </si>
  <si>
    <t>ORDENANZA 011/16</t>
  </si>
  <si>
    <t>TASA MUNICIPAL SERVICIO DESAGOTE</t>
  </si>
  <si>
    <t>DERECHO DE EXTRACCION Y EXPLOTACION DE LAS ACTIVIDADES MINERAS DESARROLLADAS EN CNIA ELIA</t>
  </si>
  <si>
    <t>ORDENANZA Nº029/18</t>
  </si>
  <si>
    <t>A- POR CADA METRO CUBICO DE ARENA PARA CONSTRUCCION</t>
  </si>
  <si>
    <t>S/ DDJJ</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</si>
  <si>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</si>
  <si>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</si>
  <si>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</si>
  <si>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</si>
  <si>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</si>
  <si>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</si>
  <si>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</si>
  <si>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</si>
  <si>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</si>
  <si>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</si>
  <si>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</si>
  <si>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</si>
  <si>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</si>
  <si>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</si>
  <si>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</si>
  <si>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SERVICIO COBRO DE MENSURA</t>
  </si>
  <si>
    <t>DERECHO DE CONEXIÓN RED CLOACAL</t>
  </si>
  <si>
    <t>ORDENANZA 026/13</t>
  </si>
  <si>
    <t>SERVICIO VISACION DE ANTE PROYECTO</t>
  </si>
  <si>
    <t>DESCUENTOS OBTENIDOS</t>
  </si>
  <si>
    <t>COMISION COBRO ER SERVICIOS</t>
  </si>
  <si>
    <t>VENTA DE PLIEGOS</t>
  </si>
  <si>
    <t>RECUPERO SUBSIDIO REINTEGRABLES</t>
  </si>
  <si>
    <t>COBRO GARANTIA MOTONIVELADORA</t>
  </si>
  <si>
    <t>ALGO EXCEPCIONAL MEDIACION</t>
  </si>
  <si>
    <t>ZONA</t>
  </si>
  <si>
    <t>U.T +%</t>
  </si>
  <si>
    <t>CODIGO TRIBUTARIO</t>
  </si>
  <si>
    <t>TASA DE HIGIENE Y PROFILAXIS</t>
  </si>
  <si>
    <t>U.T+%</t>
  </si>
  <si>
    <t>NICHO</t>
  </si>
  <si>
    <t>CLOACAS</t>
  </si>
  <si>
    <t>CORDON CUNETA</t>
  </si>
  <si>
    <t>UNICO</t>
  </si>
  <si>
    <t>U.T</t>
  </si>
  <si>
    <t>3 U.T</t>
  </si>
  <si>
    <t>VISACION LIBRETA SANITARIA</t>
  </si>
  <si>
    <t>1 U.T</t>
  </si>
  <si>
    <t>10 U.T</t>
  </si>
  <si>
    <t>INFRACCIONES TRANSITO</t>
  </si>
  <si>
    <t>VALOR  DE LA UNIDAD TRIBUTARIA AL 30/06/2019:  $60,00 (PESOS SESENTA)</t>
  </si>
  <si>
    <r>
      <t>RECURSOS PROPIOS DEL MUNICIPIO:</t>
    </r>
    <r>
      <rPr>
        <b/>
        <u/>
        <sz val="11"/>
        <color rgb="FF0066FF"/>
        <rFont val="Calibri"/>
        <family val="2"/>
        <scheme val="minor"/>
      </rPr>
      <t xml:space="preserve"> ARANGUREN</t>
    </r>
  </si>
  <si>
    <t>Por otra parte, y a los fines de avanzar en el análisis de los recursos propios, a partir de las planillas remitidas respecto al corte del 1er. Semestre, se comenzó a analizar la correlación de los datos registrados en cada planilla, con lo establecido en las Normativas Tributarias.</t>
  </si>
  <si>
    <t xml:space="preserve">BASE UNICA  1er. SEMESTRE 2019 </t>
  </si>
  <si>
    <t xml:space="preserve">    IV. Los recursos registrados son los efectivamente percibidos al 30/06/2019. En los casos de Municipios que enviaron planillas con detalle de recursos sin consignar recaudación, se sugirió no contemplar esos items, y realizar las modificaciones correspondientes, reenviando la información.</t>
  </si>
  <si>
    <t>Tasa por limpieza, barrido de veredas y uso de agua (cementerio)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</si>
</sst>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quot;$&quot;\ * #,##0.00_-;\-&quot;$&quot;\ * #,##0.00_-;_-&quot;$&quot;\ * &quot;-&quot;??_-;_-@_-"/>
    <numFmt numFmtId="165" formatCode="_-* #,##0.00_-;\-* #,##0.00_-;_-* &quot;-&quot;??_-;_-@_-"/>
    <numFmt numFmtId="166" formatCode="_-* #,##0.00\ &quot;€&quot;_-;\-* #,##0.00\ &quot;€&quot;_-;_-* &quot;-&quot;??\ &quot;€&quot;_-;_-@_-"/>
    <numFmt numFmtId="167" formatCode="_-* #,##0.00\ _€_-;\-* #,##0.00\ _€_-;_-* &quot;-&quot;??\ _€_-;_-@_-"/>
    <numFmt numFmtId="168" formatCode="[$-2C0A]General"/>
    <numFmt numFmtId="169" formatCode="_-* #,##0.00\ _$_-;\-* #,##0.00\ _$_-;_-* &quot;-&quot;??\ _$_-;_-@_-"/>
    <numFmt numFmtId="170" formatCode="_-&quot;$&quot;* #,##0.00_-;\-&quot;$&quot;* #,##0.00_-;_-&quot;$&quot;* &quot;-&quot;??_-;_-@_-"/>
    <numFmt numFmtId="171" formatCode="[$$-2C0A]#,##0.00;[Red]&quot;(&quot;[$$-2C0A]#,##0.00&quot;)&quot;"/>
    <numFmt numFmtId="172" formatCode="#,##0.00_ ;[Red]\-#,##0.00\ "/>
    <numFmt numFmtId="173" formatCode="0.0000%"/>
    <numFmt numFmtId="174" formatCode="0.0%"/>
    <numFmt numFmtId="175" formatCode="[$$-2C0A]\ #,##0.00"/>
    <numFmt numFmtId="176" formatCode="_ &quot;$ &quot;* #,##0.00_ ;_ &quot;$ &quot;* \-#,##0.00_ ;_ &quot;$ &quot;* \-??_ ;_ @_ "/>
    <numFmt numFmtId="177" formatCode="0.00000%"/>
    <numFmt numFmtId="178" formatCode="0.000%"/>
    <numFmt numFmtId="179" formatCode="_ [$$-2C0A]\ * #,##0.00_ ;_ [$$-2C0A]\ * \-#,##0.00_ ;_ [$$-2C0A]\ * &quot;-&quot;??_ ;_ @_ "/>
    <numFmt numFmtId="180" formatCode="[$$-2C0A]#,##0.00;[Red]\([$$-2C0A]#,##0.00\)"/>
    <numFmt numFmtId="181" formatCode="0.0000000%"/>
    <numFmt numFmtId="182" formatCode="&quot;$&quot;#,##0;[Red]\-&quot;$&quot;#,##0"/>
    <numFmt numFmtId="183" formatCode="&quot;$&quot;#,##0.00;[Red]\-&quot;$&quot;#,##0.00"/>
    <numFmt numFmtId="184" formatCode="&quot;$&quot;#,##0"/>
    <numFmt numFmtId="185" formatCode="&quot;$&quot;#,##0.00"/>
    <numFmt numFmtId="186" formatCode="0.000000"/>
    <numFmt numFmtId="187" formatCode="&quot;$&quot;\ #,##0.00"/>
    <numFmt numFmtId="188" formatCode="_ * #,##0_ ;_ * \-#,##0_ ;_ * &quot;-&quot;??_ ;_ @_ "/>
    <numFmt numFmtId="189" formatCode="0\ %"/>
    <numFmt numFmtId="190" formatCode="0.0000"/>
  </numFmts>
  <fonts count="116" x14ac:knownFonts="1">
    <font>
      <sz val="11"/>
      <color theme="1"/>
      <name val="Calibri"/>
      <family val="2"/>
      <scheme val="minor"/>
    </font>
    <font>
      <sz val="11"/>
      <color theme="1"/>
      <name val="Calibri"/>
      <family val="2"/>
      <scheme val="minor"/>
    </font>
    <font>
      <b/>
      <sz val="20"/>
      <color theme="3" tint="0.39997558519241921"/>
      <name val="Century Gothic"/>
      <family val="2"/>
    </font>
    <font>
      <b/>
      <sz val="21"/>
      <color theme="1"/>
      <name val="Century Gothic"/>
      <family val="2"/>
    </font>
    <font>
      <b/>
      <sz val="18"/>
      <color theme="1"/>
      <name val="Century Gothic"/>
      <family val="2"/>
    </font>
    <font>
      <sz val="11"/>
      <color theme="1"/>
      <name val="Century Gothic"/>
      <family val="2"/>
    </font>
    <font>
      <sz val="18"/>
      <color theme="1"/>
      <name val="Century Gothic"/>
      <family val="2"/>
    </font>
    <font>
      <sz val="15"/>
      <color theme="1"/>
      <name val="Century Gothic"/>
      <family val="2"/>
    </font>
    <font>
      <sz val="16"/>
      <color theme="1"/>
      <name val="Century Gothic"/>
      <family val="2"/>
    </font>
    <font>
      <b/>
      <sz val="20"/>
      <color rgb="FF0033CC"/>
      <name val="Century Gothic"/>
      <family val="2"/>
    </font>
    <font>
      <sz val="12"/>
      <color theme="1"/>
      <name val="Century Gothic"/>
      <family val="2"/>
    </font>
    <font>
      <sz val="13"/>
      <color theme="1"/>
      <name val="Century Gothic"/>
      <family val="2"/>
    </font>
    <font>
      <u/>
      <sz val="12"/>
      <color theme="1"/>
      <name val="Century Gothic"/>
      <family val="2"/>
    </font>
    <font>
      <sz val="13"/>
      <color theme="1"/>
      <name val="Calibri"/>
      <family val="2"/>
      <scheme val="minor"/>
    </font>
    <font>
      <b/>
      <sz val="13"/>
      <color rgb="FFC00000"/>
      <name val="Century Gothic"/>
      <family val="2"/>
    </font>
    <font>
      <b/>
      <sz val="12"/>
      <color rgb="FFC00000"/>
      <name val="Century Gothic"/>
      <family val="2"/>
    </font>
    <font>
      <sz val="12"/>
      <color theme="1"/>
      <name val="Calibri"/>
      <family val="2"/>
      <scheme val="minor"/>
    </font>
    <font>
      <b/>
      <sz val="13"/>
      <color theme="1"/>
      <name val="Century Gothic"/>
      <family val="2"/>
    </font>
    <font>
      <u/>
      <sz val="13"/>
      <color theme="1"/>
      <name val="Century Gothic"/>
      <family val="2"/>
    </font>
    <font>
      <b/>
      <sz val="12"/>
      <color theme="1"/>
      <name val="Century Gothic"/>
      <family val="2"/>
    </font>
    <font>
      <sz val="11"/>
      <color rgb="FF000000"/>
      <name val="Calibri"/>
      <family val="2"/>
    </font>
    <font>
      <sz val="11"/>
      <color indexed="8"/>
      <name val="Calibri"/>
      <family val="2"/>
    </font>
    <font>
      <b/>
      <i/>
      <sz val="16"/>
      <color theme="1"/>
      <name val="Arial"/>
      <family val="2"/>
    </font>
    <font>
      <sz val="10"/>
      <name val="Arial"/>
      <family val="2"/>
    </font>
    <font>
      <sz val="10"/>
      <name val="Courier"/>
      <family val="3"/>
    </font>
    <font>
      <sz val="11"/>
      <color theme="1"/>
      <name val="Arial"/>
      <family val="2"/>
    </font>
    <font>
      <b/>
      <i/>
      <u/>
      <sz val="11"/>
      <color theme="1"/>
      <name val="Arial"/>
      <family val="2"/>
    </font>
    <font>
      <sz val="11"/>
      <name val="Calibri"/>
      <family val="2"/>
      <scheme val="minor"/>
    </font>
    <font>
      <b/>
      <u/>
      <sz val="11"/>
      <name val="Calibri"/>
      <family val="2"/>
      <scheme val="minor"/>
    </font>
    <font>
      <b/>
      <sz val="11"/>
      <name val="Calibri"/>
      <family val="2"/>
      <scheme val="minor"/>
    </font>
    <font>
      <b/>
      <sz val="12"/>
      <name val="Calibri"/>
      <family val="2"/>
    </font>
    <font>
      <sz val="12"/>
      <name val="Calibri"/>
      <family val="2"/>
      <scheme val="minor"/>
    </font>
    <font>
      <sz val="8"/>
      <name val="Calibri"/>
      <family val="2"/>
      <scheme val="minor"/>
    </font>
    <font>
      <i/>
      <sz val="11"/>
      <name val="Calibri"/>
      <family val="2"/>
      <scheme val="minor"/>
    </font>
    <font>
      <sz val="8"/>
      <name val="Bookman Old Style"/>
      <family val="1"/>
    </font>
    <font>
      <b/>
      <sz val="11"/>
      <color theme="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b/>
      <sz val="10"/>
      <color theme="0"/>
      <name val="Calibri"/>
      <family val="2"/>
      <scheme val="minor"/>
    </font>
    <font>
      <sz val="11"/>
      <color theme="1"/>
      <name val="Calibri"/>
      <family val="2"/>
    </font>
    <font>
      <sz val="8"/>
      <color indexed="8"/>
      <name val="Calibri"/>
      <family val="2"/>
    </font>
    <font>
      <sz val="12"/>
      <color rgb="FF000000"/>
      <name val="Calibri"/>
      <family val="2"/>
      <scheme val="minor"/>
    </font>
    <font>
      <sz val="8"/>
      <color theme="1"/>
      <name val="Calibri"/>
      <family val="2"/>
      <scheme val="minor"/>
    </font>
    <font>
      <sz val="10"/>
      <color theme="1"/>
      <name val="Calibri"/>
      <family val="2"/>
      <scheme val="minor"/>
    </font>
    <font>
      <b/>
      <sz val="8"/>
      <name val="Calibri"/>
      <family val="2"/>
      <scheme val="minor"/>
    </font>
    <font>
      <sz val="8"/>
      <color theme="1"/>
      <name val="Bookman Old Style"/>
      <family val="1"/>
    </font>
    <font>
      <b/>
      <u/>
      <sz val="14"/>
      <color theme="1"/>
      <name val="Calibri"/>
      <family val="2"/>
      <scheme val="minor"/>
    </font>
    <font>
      <b/>
      <u/>
      <sz val="11"/>
      <color theme="1"/>
      <name val="Calibri"/>
      <family val="2"/>
      <scheme val="minor"/>
    </font>
    <font>
      <u/>
      <sz val="11"/>
      <color theme="1"/>
      <name val="Calibri"/>
      <family val="2"/>
      <scheme val="minor"/>
    </font>
    <font>
      <sz val="16"/>
      <name val="Arial"/>
      <family val="2"/>
    </font>
    <font>
      <b/>
      <sz val="16"/>
      <name val="Arial"/>
      <family val="2"/>
    </font>
    <font>
      <sz val="16"/>
      <color indexed="8"/>
      <name val="Arial"/>
      <family val="2"/>
    </font>
    <font>
      <sz val="11"/>
      <color indexed="10"/>
      <name val="Calibri"/>
      <family val="2"/>
    </font>
    <font>
      <sz val="16"/>
      <color indexed="8"/>
      <name val="Calibri"/>
      <family val="2"/>
    </font>
    <font>
      <b/>
      <sz val="11"/>
      <color rgb="FF0066FF"/>
      <name val="Calibri"/>
      <family val="2"/>
    </font>
    <font>
      <b/>
      <u/>
      <sz val="11"/>
      <color rgb="FF0066FF"/>
      <name val="Calibri"/>
      <family val="2"/>
      <scheme val="minor"/>
    </font>
    <font>
      <sz val="11"/>
      <name val="Arial"/>
      <family val="2"/>
    </font>
    <font>
      <b/>
      <sz val="11"/>
      <color indexed="8"/>
      <name val="Calibri"/>
      <family val="2"/>
      <scheme val="minor"/>
    </font>
    <font>
      <sz val="11"/>
      <color indexed="8"/>
      <name val="Calibri"/>
      <family val="2"/>
      <scheme val="minor"/>
    </font>
    <font>
      <sz val="11"/>
      <color indexed="10"/>
      <name val="Calibri"/>
      <family val="2"/>
      <scheme val="minor"/>
    </font>
    <font>
      <b/>
      <sz val="11"/>
      <name val="Calibri"/>
      <family val="2"/>
    </font>
    <font>
      <sz val="11"/>
      <name val="Calibri"/>
      <family val="2"/>
    </font>
    <font>
      <b/>
      <u/>
      <sz val="11"/>
      <name val="Calibri"/>
      <family val="2"/>
    </font>
    <font>
      <sz val="11"/>
      <color indexed="9"/>
      <name val="Calibri"/>
      <family val="2"/>
    </font>
    <font>
      <b/>
      <sz val="11"/>
      <color indexed="8"/>
      <name val="Calibri"/>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9"/>
      <color theme="0"/>
      <name val="Calibri"/>
      <family val="2"/>
      <scheme val="minor"/>
    </font>
    <font>
      <b/>
      <sz val="9"/>
      <color indexed="81"/>
      <name val="Tahoma"/>
      <family val="2"/>
    </font>
    <font>
      <sz val="9"/>
      <color indexed="81"/>
      <name val="Tahoma"/>
      <family val="2"/>
    </font>
    <font>
      <b/>
      <sz val="11"/>
      <color rgb="FFFF0000"/>
      <name val="Calibri"/>
      <family val="2"/>
      <scheme val="minor"/>
    </font>
    <font>
      <b/>
      <sz val="12"/>
      <color rgb="FF0066FF"/>
      <name val="Calibri"/>
      <family val="2"/>
    </font>
    <font>
      <b/>
      <sz val="14"/>
      <color theme="1"/>
      <name val="Calibri"/>
      <family val="2"/>
      <scheme val="minor"/>
    </font>
    <font>
      <b/>
      <u/>
      <sz val="12"/>
      <color indexed="8"/>
      <name val="Calibri"/>
      <family val="2"/>
    </font>
    <font>
      <b/>
      <sz val="10"/>
      <color indexed="9"/>
      <name val="Calibri"/>
      <family val="2"/>
    </font>
    <font>
      <b/>
      <sz val="11"/>
      <color indexed="9"/>
      <name val="Calibri"/>
      <family val="2"/>
    </font>
    <font>
      <b/>
      <sz val="13"/>
      <color indexed="8"/>
      <name val="Calibri"/>
      <family val="2"/>
    </font>
    <font>
      <u/>
      <sz val="11"/>
      <color indexed="8"/>
      <name val="Calibri"/>
      <family val="2"/>
    </font>
    <font>
      <sz val="10"/>
      <name val="Calibri"/>
      <family val="2"/>
    </font>
    <font>
      <b/>
      <sz val="13"/>
      <color theme="1"/>
      <name val="Calibri"/>
      <family val="2"/>
      <scheme val="minor"/>
    </font>
    <font>
      <sz val="14"/>
      <name val="Calibri"/>
      <family val="2"/>
    </font>
    <font>
      <sz val="10"/>
      <name val="Calibri"/>
      <family val="2"/>
      <scheme val="minor"/>
    </font>
    <font>
      <b/>
      <sz val="12"/>
      <color theme="0"/>
      <name val="Calibri"/>
      <family val="2"/>
      <scheme val="minor"/>
    </font>
    <font>
      <sz val="11"/>
      <color indexed="8"/>
      <name val="Arial"/>
      <family val="2"/>
    </font>
    <font>
      <u/>
      <sz val="11"/>
      <name val="Calibri"/>
      <family val="2"/>
    </font>
    <font>
      <sz val="11"/>
      <color rgb="FF333333"/>
      <name val="Open Sans"/>
      <family val="2"/>
    </font>
    <font>
      <b/>
      <u/>
      <sz val="12"/>
      <name val="Calibri"/>
      <family val="2"/>
    </font>
    <font>
      <b/>
      <sz val="11"/>
      <color indexed="10"/>
      <name val="Calibri"/>
      <family val="2"/>
    </font>
    <font>
      <b/>
      <u/>
      <sz val="12"/>
      <name val="Calibri"/>
      <family val="2"/>
      <scheme val="minor"/>
    </font>
    <font>
      <sz val="11"/>
      <color indexed="8"/>
      <name val="Calibri"/>
      <family val="2"/>
      <charset val="1"/>
    </font>
    <font>
      <sz val="11"/>
      <name val="Calibri"/>
      <family val="2"/>
      <charset val="1"/>
    </font>
    <font>
      <b/>
      <u/>
      <sz val="11"/>
      <name val="Calibri"/>
      <family val="2"/>
      <charset val="1"/>
    </font>
    <font>
      <b/>
      <sz val="11"/>
      <name val="Calibri"/>
      <family val="2"/>
      <charset val="1"/>
    </font>
    <font>
      <sz val="11"/>
      <color indexed="60"/>
      <name val="Calibri"/>
      <family val="2"/>
      <charset val="1"/>
    </font>
    <font>
      <b/>
      <sz val="11"/>
      <color indexed="9"/>
      <name val="Calibri"/>
      <family val="2"/>
      <charset val="1"/>
    </font>
    <font>
      <sz val="11"/>
      <color indexed="9"/>
      <name val="Calibri"/>
      <family val="2"/>
      <charset val="1"/>
    </font>
    <font>
      <b/>
      <sz val="11"/>
      <color indexed="8"/>
      <name val="Calibri"/>
      <family val="2"/>
      <charset val="1"/>
    </font>
    <font>
      <sz val="11"/>
      <color indexed="10"/>
      <name val="Calibri"/>
      <family val="2"/>
      <charset val="1"/>
    </font>
    <font>
      <b/>
      <sz val="11"/>
      <color indexed="10"/>
      <name val="Calibri"/>
      <family val="2"/>
      <charset val="1"/>
    </font>
    <font>
      <b/>
      <sz val="11"/>
      <color theme="0"/>
      <name val="Calibri"/>
      <family val="2"/>
      <charset val="1"/>
    </font>
    <font>
      <b/>
      <sz val="10"/>
      <color theme="0"/>
      <name val="Calibri"/>
      <family val="2"/>
      <charset val="1"/>
    </font>
    <font>
      <sz val="11"/>
      <color indexed="8"/>
      <name val="Century Gothic"/>
      <family val="2"/>
    </font>
    <font>
      <sz val="12"/>
      <color indexed="8"/>
      <name val="Calibri"/>
      <family val="2"/>
      <scheme val="minor"/>
    </font>
    <font>
      <sz val="10"/>
      <color rgb="FF000000"/>
      <name val="Calibri"/>
      <family val="2"/>
      <scheme val="minor"/>
    </font>
    <font>
      <b/>
      <sz val="11"/>
      <color theme="0"/>
      <name val="Calibri"/>
      <family val="2"/>
    </font>
    <font>
      <sz val="11"/>
      <color rgb="FFFF0000"/>
      <name val="Century Gothic"/>
      <family val="2"/>
    </font>
    <font>
      <sz val="11"/>
      <color rgb="FF00B050"/>
      <name val="Century Gothic"/>
      <family val="2"/>
    </font>
    <font>
      <b/>
      <u/>
      <sz val="8"/>
      <name val="Calibri"/>
      <family val="2"/>
      <scheme val="minor"/>
    </font>
    <font>
      <sz val="8"/>
      <color rgb="FFC00000"/>
      <name val="Calibri"/>
      <family val="2"/>
      <scheme val="minor"/>
    </font>
    <font>
      <sz val="9"/>
      <color rgb="FFC00000"/>
      <name val="Calibri"/>
      <family val="2"/>
      <scheme val="minor"/>
    </font>
    <font>
      <b/>
      <sz val="8"/>
      <color theme="0"/>
      <name val="Calibri"/>
      <family val="2"/>
      <scheme val="minor"/>
    </font>
    <font>
      <b/>
      <sz val="9"/>
      <color theme="0"/>
      <name val="Calibri"/>
      <family val="2"/>
      <scheme val="minor"/>
    </font>
    <font>
      <b/>
      <i/>
      <u/>
      <sz val="11"/>
      <color theme="1"/>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9"/>
        <bgColor indexed="26"/>
      </patternFill>
    </fill>
    <fill>
      <patternFill patternType="solid">
        <fgColor indexed="55"/>
        <bgColor indexed="23"/>
      </patternFill>
    </fill>
    <fill>
      <patternFill patternType="solid">
        <fgColor rgb="FF92D05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5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FF"/>
        <bgColor indexed="64"/>
      </patternFill>
    </fill>
    <fill>
      <patternFill patternType="solid">
        <fgColor rgb="FFA6A6A6"/>
        <bgColor indexed="64"/>
      </patternFill>
    </fill>
    <fill>
      <patternFill patternType="solid">
        <fgColor indexed="23"/>
        <bgColor indexed="55"/>
      </patternFill>
    </fill>
    <fill>
      <patternFill patternType="solid">
        <fgColor theme="3" tint="0.39997558519241921"/>
        <bgColor indexed="40"/>
      </patternFill>
    </fill>
    <fill>
      <patternFill patternType="solid">
        <fgColor theme="3" tint="0.39997558519241921"/>
        <bgColor indexed="64"/>
      </patternFill>
    </fill>
    <fill>
      <patternFill patternType="solid">
        <fgColor theme="0"/>
        <bgColor indexed="26"/>
      </patternFill>
    </fill>
    <fill>
      <patternFill patternType="solid">
        <fgColor theme="0" tint="-0.34998626667073579"/>
        <bgColor indexed="22"/>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rgb="FF9BC2E6"/>
      </left>
      <right style="thin">
        <color rgb="FF9BC2E6"/>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diagonal/>
    </border>
  </borders>
  <cellStyleXfs count="36">
    <xf numFmtId="0" fontId="0" fillId="0" borderId="0"/>
    <xf numFmtId="44" fontId="1" fillId="0" borderId="0" applyFont="0" applyFill="0" applyBorder="0" applyAlignment="0" applyProtection="0"/>
    <xf numFmtId="168" fontId="20" fillId="0" borderId="0"/>
    <xf numFmtId="0" fontId="21" fillId="0" borderId="0"/>
    <xf numFmtId="0" fontId="22" fillId="0" borderId="0">
      <alignment horizontal="center"/>
    </xf>
    <xf numFmtId="0" fontId="22" fillId="0" borderId="0">
      <alignment horizontal="center" textRotation="90"/>
    </xf>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44" fontId="23" fillId="0" borderId="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170" fontId="1" fillId="0" borderId="0" applyFont="0" applyFill="0" applyBorder="0" applyAlignment="0" applyProtection="0"/>
    <xf numFmtId="0" fontId="1" fillId="0" borderId="0"/>
    <xf numFmtId="0" fontId="21" fillId="0" borderId="0"/>
    <xf numFmtId="0" fontId="21" fillId="0" borderId="0"/>
    <xf numFmtId="0" fontId="24" fillId="0" borderId="0"/>
    <xf numFmtId="0" fontId="25" fillId="0" borderId="0"/>
    <xf numFmtId="0" fontId="23" fillId="0" borderId="0"/>
    <xf numFmtId="0" fontId="1" fillId="0" borderId="0"/>
    <xf numFmtId="9" fontId="21" fillId="0" borderId="0" applyFont="0" applyFill="0" applyBorder="0" applyAlignment="0" applyProtection="0"/>
    <xf numFmtId="0" fontId="26" fillId="0" borderId="0"/>
    <xf numFmtId="171" fontId="26" fillId="0" borderId="0"/>
    <xf numFmtId="9" fontId="1" fillId="0" borderId="0" applyFont="0" applyFill="0" applyBorder="0" applyAlignment="0" applyProtection="0"/>
    <xf numFmtId="43" fontId="1" fillId="0" borderId="0" applyFont="0" applyFill="0" applyBorder="0" applyAlignment="0" applyProtection="0"/>
    <xf numFmtId="0" fontId="23" fillId="0" borderId="0"/>
    <xf numFmtId="166" fontId="1" fillId="0" borderId="0" applyFont="0" applyFill="0" applyBorder="0" applyAlignment="0" applyProtection="0"/>
    <xf numFmtId="176" fontId="21" fillId="0" borderId="0" applyFill="0" applyBorder="0" applyAlignment="0" applyProtection="0"/>
    <xf numFmtId="9" fontId="21" fillId="0" borderId="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92" fillId="0" borderId="0"/>
    <xf numFmtId="0" fontId="92" fillId="0" borderId="0"/>
    <xf numFmtId="176" fontId="92" fillId="0" borderId="0" applyFill="0" applyBorder="0" applyProtection="0"/>
    <xf numFmtId="189" fontId="92" fillId="0" borderId="0" applyFill="0" applyBorder="0" applyProtection="0"/>
  </cellStyleXfs>
  <cellXfs count="1566">
    <xf numFmtId="0" fontId="0" fillId="0" borderId="0" xfId="0"/>
    <xf numFmtId="0" fontId="2" fillId="0" borderId="0" xfId="0" applyFont="1" applyAlignment="1"/>
    <xf numFmtId="0" fontId="0"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9" fillId="2" borderId="0" xfId="0" applyFont="1" applyFill="1" applyAlignment="1">
      <alignment horizontal="center" vertical="center"/>
    </xf>
    <xf numFmtId="0" fontId="11" fillId="0" borderId="0" xfId="0" applyFont="1" applyAlignment="1">
      <alignment vertical="center"/>
    </xf>
    <xf numFmtId="0" fontId="12" fillId="0" borderId="0" xfId="0" applyFont="1"/>
    <xf numFmtId="0" fontId="10" fillId="0" borderId="0" xfId="0" applyFont="1"/>
    <xf numFmtId="0" fontId="13" fillId="0" borderId="0" xfId="0" applyFont="1"/>
    <xf numFmtId="0" fontId="11" fillId="0" borderId="0" xfId="0" applyFont="1"/>
    <xf numFmtId="0" fontId="14" fillId="0" borderId="0" xfId="0" applyFont="1"/>
    <xf numFmtId="0" fontId="10" fillId="0" borderId="0" xfId="0" applyFont="1" applyAlignment="1"/>
    <xf numFmtId="0" fontId="15" fillId="0" borderId="0" xfId="0" applyFont="1"/>
    <xf numFmtId="0" fontId="27" fillId="0" borderId="0" xfId="0" applyFont="1"/>
    <xf numFmtId="0" fontId="28" fillId="3" borderId="0" xfId="14" applyFont="1" applyFill="1" applyBorder="1" applyAlignment="1">
      <alignment vertical="center"/>
    </xf>
    <xf numFmtId="0" fontId="29" fillId="3" borderId="0" xfId="14" applyFont="1" applyFill="1" applyBorder="1" applyAlignment="1">
      <alignment vertical="center"/>
    </xf>
    <xf numFmtId="0" fontId="29" fillId="3" borderId="0" xfId="14" applyFont="1" applyFill="1" applyBorder="1" applyAlignment="1">
      <alignment horizontal="right" vertical="center"/>
    </xf>
    <xf numFmtId="49" fontId="29" fillId="3" borderId="0" xfId="14" applyNumberFormat="1" applyFont="1" applyFill="1" applyBorder="1" applyAlignment="1">
      <alignment vertical="center"/>
    </xf>
    <xf numFmtId="0" fontId="29" fillId="5" borderId="1" xfId="14" applyFont="1" applyFill="1" applyBorder="1" applyAlignment="1">
      <alignment vertical="center"/>
    </xf>
    <xf numFmtId="0" fontId="27" fillId="3" borderId="1" xfId="14" applyFont="1" applyFill="1" applyBorder="1" applyAlignment="1">
      <alignment vertical="center"/>
    </xf>
    <xf numFmtId="44" fontId="1" fillId="3" borderId="1" xfId="1" applyFont="1" applyFill="1" applyBorder="1" applyAlignment="1">
      <alignment horizontal="center" vertical="center"/>
    </xf>
    <xf numFmtId="0" fontId="29" fillId="5" borderId="1" xfId="14" applyFont="1" applyFill="1" applyBorder="1" applyAlignment="1">
      <alignment horizontal="center" vertical="center"/>
    </xf>
    <xf numFmtId="9" fontId="29" fillId="5" borderId="1" xfId="24" applyFont="1" applyFill="1" applyBorder="1" applyAlignment="1">
      <alignment horizontal="center" vertical="center"/>
    </xf>
    <xf numFmtId="44" fontId="29" fillId="5" borderId="1" xfId="1" applyFont="1" applyFill="1" applyBorder="1" applyAlignment="1">
      <alignment horizontal="center" vertical="center"/>
    </xf>
    <xf numFmtId="0" fontId="27" fillId="3" borderId="1" xfId="14" applyFont="1" applyFill="1" applyBorder="1" applyAlignment="1">
      <alignment horizontal="center" vertical="center"/>
    </xf>
    <xf numFmtId="44" fontId="29" fillId="3" borderId="1" xfId="1" applyFont="1" applyFill="1" applyBorder="1" applyAlignment="1">
      <alignment horizontal="center" vertical="center"/>
    </xf>
    <xf numFmtId="9" fontId="27" fillId="3" borderId="1" xfId="24" applyFont="1" applyFill="1" applyBorder="1" applyAlignment="1">
      <alignment horizontal="center" vertical="center"/>
    </xf>
    <xf numFmtId="44" fontId="27" fillId="3" borderId="1" xfId="1" applyFont="1" applyFill="1" applyBorder="1" applyAlignment="1">
      <alignment horizontal="center" vertical="center"/>
    </xf>
    <xf numFmtId="0" fontId="28" fillId="0" borderId="0" xfId="0" applyFont="1" applyBorder="1"/>
    <xf numFmtId="0" fontId="27" fillId="0" borderId="0" xfId="0" applyFont="1" applyBorder="1"/>
    <xf numFmtId="0" fontId="31" fillId="0" borderId="0" xfId="0" applyFont="1"/>
    <xf numFmtId="41" fontId="27" fillId="0" borderId="0" xfId="0" applyNumberFormat="1" applyFont="1"/>
    <xf numFmtId="0" fontId="27" fillId="0" borderId="1" xfId="14" applyFont="1" applyFill="1" applyBorder="1" applyAlignment="1">
      <alignment vertical="center"/>
    </xf>
    <xf numFmtId="0" fontId="27" fillId="0" borderId="1" xfId="14" applyFont="1" applyFill="1" applyBorder="1" applyAlignment="1">
      <alignment horizontal="center" vertical="center"/>
    </xf>
    <xf numFmtId="44" fontId="1" fillId="0" borderId="1" xfId="1" applyFont="1" applyFill="1" applyBorder="1" applyAlignment="1">
      <alignment horizontal="center" vertical="center"/>
    </xf>
    <xf numFmtId="0" fontId="27" fillId="0" borderId="0" xfId="0" applyFont="1" applyFill="1"/>
    <xf numFmtId="0" fontId="33" fillId="0" borderId="0" xfId="0" applyFont="1"/>
    <xf numFmtId="44" fontId="27" fillId="0" borderId="1" xfId="1" applyFont="1" applyFill="1" applyBorder="1" applyAlignment="1">
      <alignment horizontal="center" vertical="center"/>
    </xf>
    <xf numFmtId="0" fontId="27" fillId="3" borderId="0" xfId="14" applyFont="1" applyFill="1" applyBorder="1" applyAlignment="1">
      <alignment horizontal="left" vertical="center"/>
    </xf>
    <xf numFmtId="0" fontId="27" fillId="3" borderId="0" xfId="14" applyFont="1" applyFill="1" applyBorder="1" applyAlignment="1">
      <alignment vertical="center"/>
    </xf>
    <xf numFmtId="172" fontId="34" fillId="0" borderId="0" xfId="0" applyNumberFormat="1" applyFont="1" applyFill="1" applyBorder="1" applyAlignment="1" applyProtection="1">
      <alignment horizontal="left"/>
    </xf>
    <xf numFmtId="0" fontId="27" fillId="0" borderId="0" xfId="0" applyFont="1" applyAlignment="1">
      <alignment horizontal="center"/>
    </xf>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0" fontId="0" fillId="0" borderId="0" xfId="0" applyFont="1" applyFill="1"/>
    <xf numFmtId="0" fontId="17" fillId="0" borderId="0" xfId="0" applyFont="1" applyFill="1" applyAlignment="1"/>
    <xf numFmtId="0" fontId="16" fillId="0" borderId="0" xfId="0" applyFont="1" applyAlignment="1">
      <alignment vertical="center" wrapText="1"/>
    </xf>
    <xf numFmtId="0" fontId="38" fillId="0" borderId="0" xfId="0" applyFont="1" applyAlignment="1">
      <alignment horizontal="center"/>
    </xf>
    <xf numFmtId="0" fontId="38" fillId="0" borderId="0" xfId="0" applyFont="1"/>
    <xf numFmtId="0" fontId="37" fillId="0" borderId="0" xfId="0" applyFont="1"/>
    <xf numFmtId="0" fontId="39" fillId="4" borderId="1" xfId="14" applyFont="1" applyFill="1" applyBorder="1" applyAlignment="1">
      <alignment horizontal="center" vertical="center" wrapText="1"/>
    </xf>
    <xf numFmtId="0" fontId="36" fillId="5" borderId="1" xfId="14" applyFont="1" applyFill="1" applyBorder="1" applyAlignment="1">
      <alignment vertical="center"/>
    </xf>
    <xf numFmtId="0" fontId="36" fillId="5" borderId="1" xfId="14" applyFont="1" applyFill="1" applyBorder="1" applyAlignment="1">
      <alignment horizontal="center" vertical="center"/>
    </xf>
    <xf numFmtId="44" fontId="36" fillId="5" borderId="1" xfId="1" applyFont="1" applyFill="1" applyBorder="1" applyAlignment="1">
      <alignment horizontal="center" vertical="center"/>
    </xf>
    <xf numFmtId="0" fontId="1" fillId="3" borderId="1" xfId="14" applyFont="1" applyFill="1" applyBorder="1" applyAlignment="1">
      <alignment vertical="center"/>
    </xf>
    <xf numFmtId="0" fontId="36" fillId="3" borderId="1" xfId="14" applyFont="1" applyFill="1" applyBorder="1" applyAlignment="1">
      <alignment horizontal="center" vertical="center"/>
    </xf>
    <xf numFmtId="9" fontId="36" fillId="3" borderId="1" xfId="24" applyFont="1" applyFill="1" applyBorder="1" applyAlignment="1">
      <alignment horizontal="center" vertical="center"/>
    </xf>
    <xf numFmtId="44" fontId="36" fillId="3" borderId="1" xfId="1" applyFont="1" applyFill="1" applyBorder="1" applyAlignment="1">
      <alignment horizontal="center" vertical="center"/>
    </xf>
    <xf numFmtId="9" fontId="36" fillId="5" borderId="1" xfId="24" applyFont="1" applyFill="1" applyBorder="1" applyAlignment="1">
      <alignment horizontal="center" vertical="center"/>
    </xf>
    <xf numFmtId="0" fontId="1" fillId="0" borderId="1" xfId="14" applyFont="1" applyFill="1" applyBorder="1" applyAlignment="1">
      <alignment vertical="center"/>
    </xf>
    <xf numFmtId="0" fontId="29" fillId="3" borderId="1" xfId="14" applyFont="1" applyFill="1" applyBorder="1" applyAlignment="1">
      <alignment horizontal="center" vertical="center"/>
    </xf>
    <xf numFmtId="9" fontId="29" fillId="3" borderId="1" xfId="24" applyFont="1" applyFill="1" applyBorder="1" applyAlignment="1">
      <alignment horizontal="center" vertical="center"/>
    </xf>
    <xf numFmtId="0" fontId="36" fillId="3" borderId="1" xfId="14" applyFont="1" applyFill="1" applyBorder="1" applyAlignment="1">
      <alignment vertical="center"/>
    </xf>
    <xf numFmtId="0" fontId="29" fillId="3" borderId="1" xfId="14" applyFont="1" applyFill="1" applyBorder="1" applyAlignment="1">
      <alignment vertical="center"/>
    </xf>
    <xf numFmtId="0" fontId="35" fillId="4" borderId="1" xfId="14" applyFont="1" applyFill="1" applyBorder="1" applyAlignment="1">
      <alignment horizontal="left" vertical="center"/>
    </xf>
    <xf numFmtId="0" fontId="35" fillId="4" borderId="1" xfId="14" applyFont="1" applyFill="1" applyBorder="1" applyAlignment="1">
      <alignment horizontal="center" vertical="center"/>
    </xf>
    <xf numFmtId="9" fontId="35" fillId="4" borderId="1" xfId="24" applyFont="1" applyFill="1" applyBorder="1" applyAlignment="1">
      <alignment horizontal="center" vertical="center"/>
    </xf>
    <xf numFmtId="44" fontId="35" fillId="4" borderId="1" xfId="1" applyFont="1" applyFill="1" applyBorder="1" applyAlignment="1">
      <alignment horizontal="center" vertical="center"/>
    </xf>
    <xf numFmtId="44" fontId="0" fillId="0" borderId="0" xfId="0" applyNumberFormat="1"/>
    <xf numFmtId="0" fontId="1" fillId="3" borderId="0" xfId="14" applyFont="1" applyFill="1" applyBorder="1" applyAlignment="1">
      <alignment horizontal="left" vertical="center"/>
    </xf>
    <xf numFmtId="0" fontId="1" fillId="3" borderId="0" xfId="14" applyFont="1" applyFill="1" applyBorder="1" applyAlignment="1">
      <alignment vertical="center"/>
    </xf>
    <xf numFmtId="0" fontId="29" fillId="0" borderId="0" xfId="0" applyFont="1"/>
    <xf numFmtId="164" fontId="36" fillId="3" borderId="1" xfId="14" applyNumberFormat="1" applyFont="1" applyFill="1" applyBorder="1" applyAlignment="1">
      <alignment horizontal="center" vertical="center"/>
    </xf>
    <xf numFmtId="164" fontId="29" fillId="3" borderId="1" xfId="14" applyNumberFormat="1" applyFont="1" applyFill="1" applyBorder="1" applyAlignment="1">
      <alignment horizontal="center" vertical="center"/>
    </xf>
    <xf numFmtId="0" fontId="36" fillId="0" borderId="1" xfId="14" applyFont="1" applyFill="1" applyBorder="1" applyAlignment="1">
      <alignment horizontal="center" vertical="center"/>
    </xf>
    <xf numFmtId="9" fontId="36" fillId="0" borderId="1" xfId="24" applyFont="1" applyFill="1" applyBorder="1" applyAlignment="1">
      <alignment horizontal="center" vertical="center"/>
    </xf>
    <xf numFmtId="0" fontId="0" fillId="0" borderId="0" xfId="0" applyBorder="1"/>
    <xf numFmtId="0" fontId="27" fillId="3" borderId="0" xfId="0" applyFont="1" applyFill="1"/>
    <xf numFmtId="0" fontId="0" fillId="3" borderId="0" xfId="0" applyFill="1"/>
    <xf numFmtId="0" fontId="1" fillId="3" borderId="1" xfId="14" applyFont="1" applyFill="1" applyBorder="1" applyAlignment="1">
      <alignment horizontal="center" vertical="center"/>
    </xf>
    <xf numFmtId="9" fontId="1" fillId="3" borderId="1" xfId="24" applyFont="1" applyFill="1" applyBorder="1" applyAlignment="1">
      <alignment horizontal="center" vertical="center"/>
    </xf>
    <xf numFmtId="8" fontId="1" fillId="3" borderId="1" xfId="1" applyNumberFormat="1" applyFont="1" applyFill="1" applyBorder="1" applyAlignment="1">
      <alignment horizontal="center" vertical="center"/>
    </xf>
    <xf numFmtId="6" fontId="1" fillId="3" borderId="1" xfId="24" applyNumberFormat="1" applyFont="1" applyFill="1" applyBorder="1" applyAlignment="1">
      <alignment horizontal="center" vertical="center"/>
    </xf>
    <xf numFmtId="6" fontId="1" fillId="3" borderId="1" xfId="14" applyNumberFormat="1" applyFont="1" applyFill="1" applyBorder="1" applyAlignment="1">
      <alignment horizontal="center" vertical="center"/>
    </xf>
    <xf numFmtId="10" fontId="1" fillId="0" borderId="1" xfId="25" applyNumberFormat="1" applyFont="1" applyFill="1" applyBorder="1" applyAlignment="1">
      <alignment horizontal="center" vertical="center"/>
    </xf>
    <xf numFmtId="10" fontId="1" fillId="3" borderId="1" xfId="24" applyNumberFormat="1" applyFont="1" applyFill="1" applyBorder="1" applyAlignment="1">
      <alignment horizontal="center" vertical="center"/>
    </xf>
    <xf numFmtId="0" fontId="1" fillId="0" borderId="1" xfId="14" applyFont="1" applyFill="1" applyBorder="1" applyAlignment="1">
      <alignment horizontal="center" vertical="center"/>
    </xf>
    <xf numFmtId="9" fontId="1" fillId="0" borderId="1" xfId="24" applyFont="1" applyFill="1" applyBorder="1" applyAlignment="1">
      <alignment horizontal="center" vertical="center"/>
    </xf>
    <xf numFmtId="8" fontId="1" fillId="0" borderId="1" xfId="1" applyNumberFormat="1" applyFont="1" applyFill="1" applyBorder="1" applyAlignment="1">
      <alignment horizontal="center" vertical="center"/>
    </xf>
    <xf numFmtId="0" fontId="45" fillId="3" borderId="0" xfId="14" applyFont="1" applyFill="1" applyBorder="1" applyAlignment="1">
      <alignment vertical="center"/>
    </xf>
    <xf numFmtId="44" fontId="45" fillId="3" borderId="0" xfId="14" applyNumberFormat="1" applyFont="1" applyFill="1" applyBorder="1" applyAlignment="1">
      <alignment vertical="center"/>
    </xf>
    <xf numFmtId="0" fontId="32" fillId="0" borderId="0" xfId="0" applyFont="1"/>
    <xf numFmtId="0" fontId="43" fillId="0" borderId="0" xfId="0" applyFont="1"/>
    <xf numFmtId="44" fontId="43" fillId="0" borderId="0" xfId="0" applyNumberFormat="1" applyFont="1"/>
    <xf numFmtId="4" fontId="27" fillId="0" borderId="0" xfId="0" applyNumberFormat="1" applyFont="1"/>
    <xf numFmtId="4" fontId="29" fillId="3" borderId="0" xfId="14" applyNumberFormat="1" applyFont="1" applyFill="1" applyBorder="1" applyAlignment="1">
      <alignment horizontal="right" vertical="center"/>
    </xf>
    <xf numFmtId="4" fontId="29" fillId="3" borderId="0" xfId="14" applyNumberFormat="1" applyFont="1" applyFill="1" applyBorder="1" applyAlignment="1">
      <alignment vertical="center"/>
    </xf>
    <xf numFmtId="4" fontId="29" fillId="3" borderId="0" xfId="14" applyNumberFormat="1" applyFont="1" applyFill="1" applyBorder="1" applyAlignment="1">
      <alignment horizontal="center" vertical="center"/>
    </xf>
    <xf numFmtId="4" fontId="1" fillId="3" borderId="0" xfId="14" applyNumberFormat="1" applyFont="1" applyFill="1" applyBorder="1" applyAlignment="1">
      <alignment vertical="center"/>
    </xf>
    <xf numFmtId="4" fontId="0" fillId="0" borderId="0" xfId="0" applyNumberFormat="1"/>
    <xf numFmtId="43" fontId="46" fillId="0" borderId="0" xfId="25" applyFont="1"/>
    <xf numFmtId="0" fontId="46" fillId="0" borderId="0" xfId="0" applyFont="1"/>
    <xf numFmtId="0" fontId="47" fillId="0" borderId="0" xfId="0" applyFont="1"/>
    <xf numFmtId="44" fontId="36" fillId="5" borderId="1" xfId="27" applyNumberFormat="1" applyFont="1" applyFill="1" applyBorder="1" applyAlignment="1">
      <alignment horizontal="center" vertical="center"/>
    </xf>
    <xf numFmtId="44" fontId="36" fillId="3" borderId="1" xfId="27" applyNumberFormat="1" applyFont="1" applyFill="1" applyBorder="1" applyAlignment="1">
      <alignment horizontal="center" vertical="center"/>
    </xf>
    <xf numFmtId="0" fontId="48" fillId="3" borderId="1" xfId="14" applyFont="1" applyFill="1" applyBorder="1" applyAlignment="1">
      <alignment vertical="center"/>
    </xf>
    <xf numFmtId="44" fontId="29" fillId="5" borderId="1" xfId="27" applyNumberFormat="1" applyFont="1" applyFill="1" applyBorder="1" applyAlignment="1">
      <alignment horizontal="center" vertical="center"/>
    </xf>
    <xf numFmtId="44" fontId="29" fillId="3" borderId="1" xfId="27" applyNumberFormat="1" applyFont="1" applyFill="1" applyBorder="1" applyAlignment="1">
      <alignment horizontal="center" vertical="center"/>
    </xf>
    <xf numFmtId="0" fontId="49" fillId="3" borderId="1" xfId="14" applyFont="1" applyFill="1" applyBorder="1" applyAlignment="1">
      <alignment vertical="center"/>
    </xf>
    <xf numFmtId="44" fontId="35" fillId="4" borderId="1" xfId="27" applyNumberFormat="1" applyFont="1" applyFill="1" applyBorder="1" applyAlignment="1">
      <alignment horizontal="center" vertical="center"/>
    </xf>
    <xf numFmtId="167" fontId="0" fillId="0" borderId="0" xfId="0" applyNumberFormat="1"/>
    <xf numFmtId="0" fontId="1" fillId="0" borderId="1" xfId="20" applyFont="1" applyBorder="1" applyAlignment="1">
      <alignment vertical="center"/>
    </xf>
    <xf numFmtId="10" fontId="1" fillId="0" borderId="1" xfId="20" applyNumberFormat="1" applyFont="1" applyBorder="1" applyAlignment="1">
      <alignment horizontal="center" vertical="center"/>
    </xf>
    <xf numFmtId="175" fontId="44" fillId="3" borderId="1" xfId="14" applyNumberFormat="1" applyFont="1" applyFill="1" applyBorder="1" applyAlignment="1">
      <alignment horizontal="center" vertical="center"/>
    </xf>
    <xf numFmtId="175" fontId="1" fillId="3" borderId="1" xfId="14" applyNumberFormat="1" applyFont="1" applyFill="1" applyBorder="1" applyAlignment="1">
      <alignment horizontal="center" vertical="center"/>
    </xf>
    <xf numFmtId="0" fontId="50" fillId="0" borderId="0" xfId="15" applyFont="1"/>
    <xf numFmtId="0" fontId="21" fillId="0" borderId="0" xfId="15"/>
    <xf numFmtId="0" fontId="51" fillId="8" borderId="0" xfId="15" applyFont="1" applyFill="1" applyBorder="1" applyAlignment="1">
      <alignment vertical="center"/>
    </xf>
    <xf numFmtId="0" fontId="53" fillId="8" borderId="0" xfId="15" applyFont="1" applyFill="1"/>
    <xf numFmtId="176" fontId="21" fillId="0" borderId="0" xfId="15" applyNumberFormat="1"/>
    <xf numFmtId="0" fontId="52" fillId="8" borderId="0" xfId="15" applyFont="1" applyFill="1" applyBorder="1" applyAlignment="1">
      <alignment horizontal="left" vertical="center"/>
    </xf>
    <xf numFmtId="0" fontId="52" fillId="8" borderId="0" xfId="15" applyFont="1" applyFill="1" applyBorder="1" applyAlignment="1">
      <alignment vertical="center"/>
    </xf>
    <xf numFmtId="0" fontId="52" fillId="0" borderId="0" xfId="15" applyFont="1"/>
    <xf numFmtId="0" fontId="54" fillId="0" borderId="0" xfId="15" applyFont="1"/>
    <xf numFmtId="0" fontId="39" fillId="4" borderId="1" xfId="14" applyFont="1" applyFill="1" applyBorder="1" applyAlignment="1">
      <alignment horizontal="center" vertical="center" wrapText="1"/>
    </xf>
    <xf numFmtId="0" fontId="35" fillId="4" borderId="1" xfId="14" applyFont="1" applyFill="1" applyBorder="1" applyAlignment="1">
      <alignment horizontal="center" vertical="center"/>
    </xf>
    <xf numFmtId="0" fontId="16" fillId="0" borderId="0" xfId="0" applyFont="1" applyAlignment="1">
      <alignment horizontal="center"/>
    </xf>
    <xf numFmtId="0" fontId="10" fillId="0" borderId="0" xfId="0" applyFont="1" applyAlignment="1">
      <alignment horizontal="center"/>
    </xf>
    <xf numFmtId="0" fontId="0" fillId="0" borderId="0" xfId="0" applyFont="1" applyAlignment="1">
      <alignment horizontal="center"/>
    </xf>
    <xf numFmtId="0" fontId="8" fillId="0" borderId="0" xfId="0" applyFont="1" applyAlignment="1">
      <alignment horizontal="center" vertical="center"/>
    </xf>
    <xf numFmtId="0" fontId="0" fillId="0" borderId="0" xfId="0" applyFont="1" applyFill="1" applyAlignment="1">
      <alignment horizontal="center"/>
    </xf>
    <xf numFmtId="0" fontId="55" fillId="0" borderId="0" xfId="0" applyFont="1"/>
    <xf numFmtId="173" fontId="1" fillId="3" borderId="1" xfId="24" applyNumberFormat="1" applyFont="1" applyFill="1" applyBorder="1" applyAlignment="1">
      <alignment horizontal="center" vertical="center"/>
    </xf>
    <xf numFmtId="0" fontId="0" fillId="0" borderId="1" xfId="0" applyFont="1" applyBorder="1"/>
    <xf numFmtId="0" fontId="1" fillId="5" borderId="1" xfId="14" applyFont="1" applyFill="1" applyBorder="1" applyAlignment="1">
      <alignment horizontal="center" vertical="center"/>
    </xf>
    <xf numFmtId="0" fontId="27" fillId="5" borderId="1" xfId="14" applyFont="1" applyFill="1" applyBorder="1" applyAlignment="1">
      <alignment horizontal="center" vertical="center"/>
    </xf>
    <xf numFmtId="0" fontId="37" fillId="4" borderId="1" xfId="14" applyFont="1" applyFill="1" applyBorder="1" applyAlignment="1">
      <alignment horizontal="center" vertical="center"/>
    </xf>
    <xf numFmtId="0" fontId="1" fillId="3" borderId="1" xfId="14" applyFont="1" applyFill="1" applyBorder="1" applyAlignment="1">
      <alignment horizontal="left" vertical="center"/>
    </xf>
    <xf numFmtId="0" fontId="27" fillId="3" borderId="1" xfId="14" applyFont="1" applyFill="1" applyBorder="1" applyAlignment="1">
      <alignment horizontal="left" vertical="center"/>
    </xf>
    <xf numFmtId="0" fontId="0" fillId="0" borderId="1" xfId="0" applyFont="1" applyBorder="1" applyAlignment="1">
      <alignment horizontal="center"/>
    </xf>
    <xf numFmtId="0" fontId="0" fillId="3" borderId="1" xfId="14" applyFont="1" applyFill="1" applyBorder="1" applyAlignment="1">
      <alignment vertical="center"/>
    </xf>
    <xf numFmtId="44" fontId="27" fillId="3" borderId="1" xfId="1" applyFont="1" applyFill="1" applyBorder="1" applyAlignment="1">
      <alignment horizontal="left" vertical="center"/>
    </xf>
    <xf numFmtId="164" fontId="1" fillId="3" borderId="1" xfId="14" applyNumberFormat="1" applyFont="1" applyFill="1" applyBorder="1" applyAlignment="1">
      <alignment horizontal="center" vertical="center"/>
    </xf>
    <xf numFmtId="164" fontId="27" fillId="3" borderId="1" xfId="14" applyNumberFormat="1" applyFont="1" applyFill="1" applyBorder="1" applyAlignment="1">
      <alignment horizontal="center" vertical="center"/>
    </xf>
    <xf numFmtId="0" fontId="40" fillId="0" borderId="1" xfId="0" applyFont="1" applyBorder="1" applyAlignment="1">
      <alignment horizontal="center" vertical="center"/>
    </xf>
    <xf numFmtId="0" fontId="40" fillId="3" borderId="1" xfId="0" applyFont="1" applyFill="1" applyBorder="1" applyAlignment="1">
      <alignment vertical="center"/>
    </xf>
    <xf numFmtId="44" fontId="36" fillId="3" borderId="1" xfId="14" applyNumberFormat="1" applyFont="1" applyFill="1" applyBorder="1" applyAlignment="1">
      <alignment horizontal="center" vertical="center"/>
    </xf>
    <xf numFmtId="0" fontId="40" fillId="0" borderId="1" xfId="0" applyFont="1" applyBorder="1" applyAlignment="1">
      <alignment vertical="top" wrapText="1"/>
    </xf>
    <xf numFmtId="9" fontId="27" fillId="3" borderId="1" xfId="14" applyNumberFormat="1" applyFont="1" applyFill="1" applyBorder="1" applyAlignment="1">
      <alignment horizontal="center" vertical="center"/>
    </xf>
    <xf numFmtId="44" fontId="1" fillId="3" borderId="1" xfId="14" applyNumberFormat="1" applyFont="1" applyFill="1" applyBorder="1" applyAlignment="1">
      <alignment horizontal="center" vertical="center"/>
    </xf>
    <xf numFmtId="44" fontId="27" fillId="3" borderId="1" xfId="14" applyNumberFormat="1" applyFont="1" applyFill="1" applyBorder="1" applyAlignment="1">
      <alignment horizontal="center" vertical="center"/>
    </xf>
    <xf numFmtId="0" fontId="1" fillId="5" borderId="1" xfId="14" applyFont="1" applyFill="1" applyBorder="1" applyAlignment="1">
      <alignment vertical="center"/>
    </xf>
    <xf numFmtId="0" fontId="0" fillId="3" borderId="1" xfId="14" applyFont="1" applyFill="1" applyBorder="1" applyAlignment="1">
      <alignment horizontal="left" vertical="center"/>
    </xf>
    <xf numFmtId="0" fontId="0" fillId="3" borderId="1" xfId="14" applyFont="1" applyFill="1" applyBorder="1" applyAlignment="1">
      <alignment horizontal="left" vertical="center" wrapText="1"/>
    </xf>
    <xf numFmtId="0" fontId="27" fillId="3" borderId="1" xfId="14" applyFont="1" applyFill="1" applyBorder="1" applyAlignment="1">
      <alignment horizontal="left" vertical="center" wrapText="1"/>
    </xf>
    <xf numFmtId="0" fontId="42" fillId="0" borderId="1" xfId="0" applyFont="1" applyBorder="1" applyAlignment="1">
      <alignment horizontal="center" vertical="center" wrapText="1"/>
    </xf>
    <xf numFmtId="44" fontId="35" fillId="4" borderId="1" xfId="14" applyNumberFormat="1" applyFont="1" applyFill="1" applyBorder="1" applyAlignment="1">
      <alignment horizontal="center" vertical="center"/>
    </xf>
    <xf numFmtId="0" fontId="1" fillId="3" borderId="1" xfId="14" applyFont="1" applyFill="1" applyBorder="1" applyAlignment="1">
      <alignment horizontal="center" vertical="center" wrapText="1"/>
    </xf>
    <xf numFmtId="10" fontId="1" fillId="3" borderId="1" xfId="14" applyNumberFormat="1" applyFont="1" applyFill="1" applyBorder="1" applyAlignment="1">
      <alignment horizontal="center" vertical="center"/>
    </xf>
    <xf numFmtId="0" fontId="1" fillId="3" borderId="1" xfId="14" applyFont="1" applyFill="1" applyBorder="1" applyAlignment="1">
      <alignment horizontal="left" vertical="top" wrapText="1"/>
    </xf>
    <xf numFmtId="9" fontId="1" fillId="3" borderId="1" xfId="24" applyFont="1" applyFill="1" applyBorder="1" applyAlignment="1">
      <alignment horizontal="center" vertical="center" wrapText="1"/>
    </xf>
    <xf numFmtId="0" fontId="1" fillId="0" borderId="1" xfId="14" applyFont="1" applyFill="1" applyBorder="1" applyAlignment="1">
      <alignment horizontal="center" vertical="center" wrapText="1"/>
    </xf>
    <xf numFmtId="44" fontId="39" fillId="4" borderId="1" xfId="14" applyNumberFormat="1" applyFont="1" applyFill="1" applyBorder="1" applyAlignment="1">
      <alignment horizontal="center" vertical="center" wrapText="1"/>
    </xf>
    <xf numFmtId="44" fontId="36" fillId="5" borderId="1" xfId="14" applyNumberFormat="1" applyFont="1" applyFill="1" applyBorder="1" applyAlignment="1">
      <alignment horizontal="center" vertical="center"/>
    </xf>
    <xf numFmtId="43" fontId="1" fillId="3" borderId="1" xfId="14" applyNumberFormat="1" applyFont="1" applyFill="1" applyBorder="1" applyAlignment="1">
      <alignment vertical="center"/>
    </xf>
    <xf numFmtId="44" fontId="29" fillId="5" borderId="1" xfId="14" applyNumberFormat="1" applyFont="1" applyFill="1" applyBorder="1" applyAlignment="1">
      <alignment horizontal="center" vertical="center"/>
    </xf>
    <xf numFmtId="44" fontId="29" fillId="5" borderId="1" xfId="1" applyFont="1" applyFill="1" applyBorder="1" applyAlignment="1">
      <alignment horizontal="left" vertical="center"/>
    </xf>
    <xf numFmtId="44" fontId="36" fillId="5" borderId="1" xfId="1" applyFont="1" applyFill="1" applyBorder="1" applyAlignment="1">
      <alignment horizontal="left" vertical="center"/>
    </xf>
    <xf numFmtId="43" fontId="27" fillId="3" borderId="1" xfId="14" applyNumberFormat="1" applyFont="1" applyFill="1" applyBorder="1" applyAlignment="1">
      <alignment vertical="center"/>
    </xf>
    <xf numFmtId="44" fontId="35" fillId="4" borderId="1" xfId="1" applyFont="1" applyFill="1" applyBorder="1" applyAlignment="1">
      <alignment horizontal="left" vertical="center"/>
    </xf>
    <xf numFmtId="10" fontId="27" fillId="3" borderId="1" xfId="24" applyNumberFormat="1" applyFont="1" applyFill="1" applyBorder="1" applyAlignment="1">
      <alignment horizontal="center" vertical="center"/>
    </xf>
    <xf numFmtId="44" fontId="1" fillId="3" borderId="1" xfId="1" applyFont="1" applyFill="1" applyBorder="1" applyAlignment="1">
      <alignment horizontal="left" vertical="center"/>
    </xf>
    <xf numFmtId="9" fontId="27" fillId="5" borderId="1" xfId="24" applyFont="1" applyFill="1" applyBorder="1" applyAlignment="1">
      <alignment horizontal="center" vertical="center"/>
    </xf>
    <xf numFmtId="44" fontId="27" fillId="5" borderId="1" xfId="14" applyNumberFormat="1" applyFont="1" applyFill="1" applyBorder="1" applyAlignment="1">
      <alignment horizontal="center" vertical="center"/>
    </xf>
    <xf numFmtId="44" fontId="1" fillId="5" borderId="1" xfId="1" applyFont="1" applyFill="1" applyBorder="1" applyAlignment="1">
      <alignment horizontal="left" vertical="center"/>
    </xf>
    <xf numFmtId="43" fontId="0" fillId="3" borderId="1" xfId="14" applyNumberFormat="1" applyFont="1" applyFill="1" applyBorder="1" applyAlignment="1">
      <alignment vertical="center"/>
    </xf>
    <xf numFmtId="4" fontId="36" fillId="3" borderId="1" xfId="14" applyNumberFormat="1" applyFont="1" applyFill="1" applyBorder="1" applyAlignment="1">
      <alignment horizontal="center" vertical="center"/>
    </xf>
    <xf numFmtId="4" fontId="29" fillId="3" borderId="1" xfId="14" applyNumberFormat="1" applyFont="1" applyFill="1" applyBorder="1" applyAlignment="1">
      <alignment horizontal="center" vertical="center"/>
    </xf>
    <xf numFmtId="4" fontId="1" fillId="3" borderId="1" xfId="14" applyNumberFormat="1" applyFont="1" applyFill="1" applyBorder="1" applyAlignment="1">
      <alignment horizontal="center" vertical="center"/>
    </xf>
    <xf numFmtId="4" fontId="27" fillId="3" borderId="1" xfId="14" applyNumberFormat="1" applyFont="1" applyFill="1" applyBorder="1" applyAlignment="1">
      <alignment horizontal="center" vertical="center"/>
    </xf>
    <xf numFmtId="0" fontId="27" fillId="0" borderId="1" xfId="26" applyFont="1" applyFill="1" applyBorder="1" applyAlignment="1">
      <alignment horizontal="left" vertical="center" wrapText="1"/>
    </xf>
    <xf numFmtId="174" fontId="1" fillId="3" borderId="1" xfId="24" applyNumberFormat="1" applyFont="1" applyFill="1" applyBorder="1" applyAlignment="1">
      <alignment horizontal="center" vertical="center"/>
    </xf>
    <xf numFmtId="0" fontId="1" fillId="0" borderId="1" xfId="0" applyFont="1" applyBorder="1" applyAlignment="1">
      <alignment vertical="center"/>
    </xf>
    <xf numFmtId="0" fontId="0" fillId="0" borderId="1" xfId="0" applyFont="1" applyBorder="1" applyAlignment="1">
      <alignment vertical="center"/>
    </xf>
    <xf numFmtId="173" fontId="0" fillId="0" borderId="1" xfId="0" applyNumberFormat="1" applyFont="1" applyBorder="1" applyAlignment="1">
      <alignment horizontal="center" vertical="center"/>
    </xf>
    <xf numFmtId="44" fontId="1" fillId="3" borderId="1" xfId="27" applyNumberFormat="1" applyFont="1" applyFill="1" applyBorder="1" applyAlignment="1">
      <alignment horizontal="center" vertical="center"/>
    </xf>
    <xf numFmtId="0" fontId="1" fillId="3" borderId="1" xfId="14" applyFont="1" applyFill="1" applyBorder="1" applyAlignment="1">
      <alignment vertical="center" wrapText="1"/>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49" fontId="29" fillId="8" borderId="0" xfId="15" applyNumberFormat="1" applyFont="1" applyFill="1" applyBorder="1" applyAlignment="1">
      <alignment horizontal="center" vertical="center"/>
    </xf>
    <xf numFmtId="0" fontId="58" fillId="9" borderId="8" xfId="15" applyFont="1" applyFill="1" applyBorder="1" applyAlignment="1">
      <alignment vertical="center"/>
    </xf>
    <xf numFmtId="0" fontId="58" fillId="9" borderId="8" xfId="15" applyFont="1" applyFill="1" applyBorder="1" applyAlignment="1">
      <alignment horizontal="center" vertical="center"/>
    </xf>
    <xf numFmtId="0" fontId="59" fillId="8" borderId="8" xfId="15" applyFont="1" applyFill="1" applyBorder="1" applyAlignment="1">
      <alignment vertical="center"/>
    </xf>
    <xf numFmtId="0" fontId="58" fillId="8" borderId="8" xfId="15" applyFont="1" applyFill="1" applyBorder="1" applyAlignment="1">
      <alignment horizontal="center" vertical="center"/>
    </xf>
    <xf numFmtId="9" fontId="58" fillId="8" borderId="8" xfId="29" applyFont="1" applyFill="1" applyBorder="1" applyAlignment="1" applyProtection="1">
      <alignment horizontal="center" vertical="center"/>
    </xf>
    <xf numFmtId="9" fontId="58" fillId="9" borderId="8" xfId="29" applyFont="1" applyFill="1" applyBorder="1" applyAlignment="1" applyProtection="1">
      <alignment horizontal="center" vertical="center"/>
    </xf>
    <xf numFmtId="0" fontId="59" fillId="8" borderId="8" xfId="15" applyFont="1" applyFill="1" applyBorder="1" applyAlignment="1">
      <alignment vertical="center" wrapText="1"/>
    </xf>
    <xf numFmtId="0" fontId="29" fillId="9" borderId="8" xfId="15" applyFont="1" applyFill="1" applyBorder="1" applyAlignment="1">
      <alignment vertical="center" wrapText="1"/>
    </xf>
    <xf numFmtId="0" fontId="29" fillId="9" borderId="8" xfId="15" applyFont="1" applyFill="1" applyBorder="1" applyAlignment="1">
      <alignment horizontal="center" vertical="center" wrapText="1"/>
    </xf>
    <xf numFmtId="9" fontId="29" fillId="9" borderId="8" xfId="29" applyFont="1" applyFill="1" applyBorder="1" applyAlignment="1" applyProtection="1">
      <alignment horizontal="center" vertical="center" wrapText="1"/>
    </xf>
    <xf numFmtId="0" fontId="29" fillId="8" borderId="8" xfId="15" applyFont="1" applyFill="1" applyBorder="1" applyAlignment="1">
      <alignment horizontal="center" vertical="center" wrapText="1"/>
    </xf>
    <xf numFmtId="9" fontId="29" fillId="8" borderId="8" xfId="29" applyFont="1" applyFill="1" applyBorder="1" applyAlignment="1" applyProtection="1">
      <alignment horizontal="center" vertical="center" wrapText="1"/>
    </xf>
    <xf numFmtId="0" fontId="58" fillId="9" borderId="8" xfId="15" applyFont="1" applyFill="1" applyBorder="1" applyAlignment="1">
      <alignment vertical="center" wrapText="1"/>
    </xf>
    <xf numFmtId="0" fontId="58" fillId="9" borderId="8" xfId="15" applyFont="1" applyFill="1" applyBorder="1" applyAlignment="1">
      <alignment horizontal="center" vertical="center" wrapText="1"/>
    </xf>
    <xf numFmtId="9" fontId="58" fillId="9" borderId="8" xfId="29" applyFont="1" applyFill="1" applyBorder="1" applyAlignment="1" applyProtection="1">
      <alignment horizontal="center" vertical="center" wrapText="1"/>
    </xf>
    <xf numFmtId="0" fontId="29" fillId="8" borderId="8" xfId="15" applyFont="1" applyFill="1" applyBorder="1" applyAlignment="1">
      <alignment vertical="center" wrapText="1"/>
    </xf>
    <xf numFmtId="0" fontId="59" fillId="8" borderId="8" xfId="15" applyFont="1" applyFill="1" applyBorder="1" applyAlignment="1">
      <alignment horizontal="center" vertical="center" wrapText="1"/>
    </xf>
    <xf numFmtId="9" fontId="59" fillId="8" borderId="8" xfId="29" applyFont="1" applyFill="1" applyBorder="1" applyAlignment="1" applyProtection="1">
      <alignment horizontal="center" vertical="center" wrapText="1"/>
    </xf>
    <xf numFmtId="10" fontId="59" fillId="8" borderId="8" xfId="29" applyNumberFormat="1" applyFont="1" applyFill="1" applyBorder="1" applyAlignment="1" applyProtection="1">
      <alignment horizontal="center" vertical="center" wrapText="1"/>
    </xf>
    <xf numFmtId="9" fontId="59" fillId="8" borderId="8" xfId="29" applyNumberFormat="1" applyFont="1" applyFill="1" applyBorder="1" applyAlignment="1" applyProtection="1">
      <alignment horizontal="center" vertical="center" wrapText="1"/>
    </xf>
    <xf numFmtId="0" fontId="27" fillId="8" borderId="8" xfId="15" applyFont="1" applyFill="1" applyBorder="1" applyAlignment="1">
      <alignment horizontal="center" vertical="center" wrapText="1"/>
    </xf>
    <xf numFmtId="9" fontId="27" fillId="8" borderId="8" xfId="29" applyFont="1" applyFill="1" applyBorder="1" applyAlignment="1" applyProtection="1">
      <alignment horizontal="center" vertical="center" wrapText="1"/>
    </xf>
    <xf numFmtId="174" fontId="59" fillId="8" borderId="8" xfId="29" applyNumberFormat="1" applyFont="1" applyFill="1" applyBorder="1" applyAlignment="1" applyProtection="1">
      <alignment horizontal="center" vertical="center" wrapText="1"/>
    </xf>
    <xf numFmtId="9" fontId="60" fillId="8" borderId="8" xfId="29" applyFont="1" applyFill="1" applyBorder="1" applyAlignment="1" applyProtection="1">
      <alignment horizontal="center" vertical="center" wrapText="1"/>
    </xf>
    <xf numFmtId="177" fontId="59" fillId="8" borderId="8" xfId="29" applyNumberFormat="1" applyFont="1" applyFill="1" applyBorder="1" applyAlignment="1" applyProtection="1">
      <alignment horizontal="center" vertical="center" wrapText="1"/>
    </xf>
    <xf numFmtId="178" fontId="59" fillId="8" borderId="8" xfId="29" applyNumberFormat="1" applyFont="1" applyFill="1" applyBorder="1" applyAlignment="1" applyProtection="1">
      <alignment horizontal="center" vertical="center" wrapText="1"/>
    </xf>
    <xf numFmtId="0" fontId="19" fillId="11" borderId="1" xfId="0" applyFont="1" applyFill="1" applyBorder="1" applyAlignment="1">
      <alignment horizontal="center" vertical="center"/>
    </xf>
    <xf numFmtId="0" fontId="19" fillId="11" borderId="1" xfId="0" applyFont="1" applyFill="1" applyBorder="1" applyAlignment="1">
      <alignment horizontal="center" vertical="center" wrapText="1"/>
    </xf>
    <xf numFmtId="9" fontId="1" fillId="3" borderId="1" xfId="14" applyNumberFormat="1" applyFont="1" applyFill="1" applyBorder="1" applyAlignment="1">
      <alignment horizontal="center" vertical="center"/>
    </xf>
    <xf numFmtId="0" fontId="61" fillId="0" borderId="0" xfId="0" applyFont="1"/>
    <xf numFmtId="0" fontId="62" fillId="0" borderId="0" xfId="0" applyFont="1"/>
    <xf numFmtId="0" fontId="63" fillId="12" borderId="0" xfId="14" applyFont="1" applyFill="1" applyBorder="1" applyAlignment="1">
      <alignment vertical="center"/>
    </xf>
    <xf numFmtId="0" fontId="61" fillId="12" borderId="0" xfId="14" applyFont="1" applyFill="1" applyBorder="1" applyAlignment="1">
      <alignment vertical="center"/>
    </xf>
    <xf numFmtId="49" fontId="61" fillId="12" borderId="0" xfId="14" applyNumberFormat="1" applyFont="1" applyFill="1" applyBorder="1" applyAlignment="1">
      <alignment horizontal="center" vertical="center"/>
    </xf>
    <xf numFmtId="0" fontId="64" fillId="0" borderId="0" xfId="0" applyFont="1"/>
    <xf numFmtId="0" fontId="65" fillId="13" borderId="1" xfId="14" applyFont="1" applyFill="1" applyBorder="1" applyAlignment="1">
      <alignment vertical="center"/>
    </xf>
    <xf numFmtId="0" fontId="65" fillId="13" borderId="1" xfId="14" applyFont="1" applyFill="1" applyBorder="1" applyAlignment="1">
      <alignment horizontal="center" vertical="center"/>
    </xf>
    <xf numFmtId="0" fontId="21" fillId="12" borderId="1" xfId="14" applyFont="1" applyFill="1" applyBorder="1" applyAlignment="1">
      <alignment vertical="center"/>
    </xf>
    <xf numFmtId="0" fontId="65" fillId="12" borderId="1" xfId="14" applyFont="1" applyFill="1" applyBorder="1" applyAlignment="1">
      <alignment horizontal="center" vertical="center"/>
    </xf>
    <xf numFmtId="9" fontId="65" fillId="12" borderId="1" xfId="21" applyFont="1" applyFill="1" applyBorder="1" applyAlignment="1">
      <alignment horizontal="center" vertical="center"/>
    </xf>
    <xf numFmtId="9" fontId="65" fillId="13" borderId="1" xfId="21" applyFont="1" applyFill="1" applyBorder="1" applyAlignment="1">
      <alignment horizontal="center" vertical="center"/>
    </xf>
    <xf numFmtId="0" fontId="61" fillId="13" borderId="1" xfId="14" applyFont="1" applyFill="1" applyBorder="1" applyAlignment="1">
      <alignment vertical="center"/>
    </xf>
    <xf numFmtId="0" fontId="61" fillId="13" borderId="1" xfId="14" applyFont="1" applyFill="1" applyBorder="1" applyAlignment="1">
      <alignment horizontal="center" vertical="center"/>
    </xf>
    <xf numFmtId="9" fontId="61" fillId="13" borderId="1" xfId="21" applyFont="1" applyFill="1" applyBorder="1" applyAlignment="1">
      <alignment horizontal="center" vertical="center"/>
    </xf>
    <xf numFmtId="0" fontId="61" fillId="12" borderId="1" xfId="14" applyFont="1" applyFill="1" applyBorder="1" applyAlignment="1">
      <alignment horizontal="center" vertical="center"/>
    </xf>
    <xf numFmtId="9" fontId="61" fillId="12" borderId="1" xfId="21" applyFont="1" applyFill="1" applyBorder="1" applyAlignment="1">
      <alignment horizontal="center" vertical="center"/>
    </xf>
    <xf numFmtId="0" fontId="0" fillId="0" borderId="1" xfId="0" applyBorder="1"/>
    <xf numFmtId="0" fontId="21" fillId="12" borderId="0" xfId="14" applyFont="1" applyFill="1" applyBorder="1" applyAlignment="1">
      <alignment vertical="center"/>
    </xf>
    <xf numFmtId="0" fontId="65" fillId="12" borderId="1" xfId="14" applyFont="1" applyFill="1" applyBorder="1" applyAlignment="1">
      <alignment vertical="center"/>
    </xf>
    <xf numFmtId="0" fontId="61" fillId="12" borderId="1" xfId="14" applyFont="1" applyFill="1" applyBorder="1" applyAlignment="1">
      <alignment vertical="center"/>
    </xf>
    <xf numFmtId="0" fontId="21" fillId="12" borderId="0" xfId="14" applyFont="1" applyFill="1" applyBorder="1" applyAlignment="1">
      <alignment horizontal="left" vertical="center"/>
    </xf>
    <xf numFmtId="0" fontId="21" fillId="12" borderId="1" xfId="14" applyFont="1" applyFill="1" applyBorder="1" applyAlignment="1">
      <alignment horizontal="center" vertical="center"/>
    </xf>
    <xf numFmtId="9" fontId="21" fillId="12" borderId="1" xfId="21" applyFont="1" applyFill="1" applyBorder="1" applyAlignment="1">
      <alignment horizontal="center" vertical="center"/>
    </xf>
    <xf numFmtId="10" fontId="21" fillId="12" borderId="1" xfId="21" applyNumberFormat="1" applyFont="1" applyFill="1" applyBorder="1" applyAlignment="1">
      <alignment horizontal="center" vertical="center"/>
    </xf>
    <xf numFmtId="0" fontId="62" fillId="12" borderId="1" xfId="14" applyFont="1" applyFill="1" applyBorder="1" applyAlignment="1">
      <alignment horizontal="center" vertical="center"/>
    </xf>
    <xf numFmtId="9" fontId="62" fillId="12" borderId="1" xfId="21" applyFont="1" applyFill="1" applyBorder="1" applyAlignment="1">
      <alignment horizontal="center" vertical="center"/>
    </xf>
    <xf numFmtId="44" fontId="65" fillId="13" borderId="1" xfId="1" applyFont="1" applyFill="1" applyBorder="1" applyAlignment="1">
      <alignment horizontal="center" vertical="center"/>
    </xf>
    <xf numFmtId="0" fontId="0" fillId="0" borderId="1" xfId="0" applyFont="1" applyFill="1" applyBorder="1"/>
    <xf numFmtId="0" fontId="1" fillId="0" borderId="7" xfId="14" applyFont="1" applyFill="1" applyBorder="1" applyAlignment="1">
      <alignment horizontal="center" vertical="center"/>
    </xf>
    <xf numFmtId="0" fontId="68" fillId="0" borderId="0" xfId="0" applyFont="1"/>
    <xf numFmtId="0" fontId="0" fillId="3" borderId="0" xfId="0" applyFont="1" applyFill="1" applyBorder="1" applyAlignment="1">
      <alignment vertical="center"/>
    </xf>
    <xf numFmtId="0" fontId="67" fillId="0" borderId="0" xfId="0" applyFont="1"/>
    <xf numFmtId="0" fontId="35" fillId="4" borderId="1" xfId="14" applyFont="1" applyFill="1" applyBorder="1" applyAlignment="1">
      <alignment horizontal="center" vertical="center" wrapText="1"/>
    </xf>
    <xf numFmtId="0" fontId="21" fillId="13" borderId="1" xfId="14" applyFont="1" applyFill="1" applyBorder="1" applyAlignment="1">
      <alignment horizontal="center" vertical="center"/>
    </xf>
    <xf numFmtId="0" fontId="69" fillId="3" borderId="0" xfId="14" applyFont="1" applyFill="1" applyBorder="1" applyAlignment="1">
      <alignment vertical="center"/>
    </xf>
    <xf numFmtId="0" fontId="68" fillId="3" borderId="0" xfId="14" applyFont="1" applyFill="1" applyBorder="1" applyAlignment="1">
      <alignment vertical="center"/>
    </xf>
    <xf numFmtId="0" fontId="69" fillId="0" borderId="0" xfId="0" applyFont="1"/>
    <xf numFmtId="0" fontId="70" fillId="0" borderId="0" xfId="0" applyFont="1"/>
    <xf numFmtId="0" fontId="66" fillId="0" borderId="0" xfId="0" applyFont="1" applyAlignment="1">
      <alignment horizontal="center"/>
    </xf>
    <xf numFmtId="0" fontId="66" fillId="0" borderId="0" xfId="0" applyFont="1"/>
    <xf numFmtId="4" fontId="66" fillId="0" borderId="0" xfId="0" applyNumberFormat="1" applyFont="1"/>
    <xf numFmtId="0" fontId="69" fillId="3" borderId="0" xfId="0" applyFont="1" applyFill="1"/>
    <xf numFmtId="0" fontId="67" fillId="3" borderId="0" xfId="0" applyFont="1" applyFill="1"/>
    <xf numFmtId="0" fontId="68" fillId="3" borderId="0" xfId="0" applyFont="1" applyFill="1"/>
    <xf numFmtId="4" fontId="67" fillId="0" borderId="0" xfId="0" applyNumberFormat="1" applyFont="1"/>
    <xf numFmtId="173" fontId="1" fillId="0" borderId="1" xfId="14" applyNumberFormat="1" applyFont="1" applyFill="1" applyBorder="1" applyAlignment="1">
      <alignment horizontal="center" vertical="center"/>
    </xf>
    <xf numFmtId="10" fontId="1" fillId="0" borderId="1" xfId="14" applyNumberFormat="1" applyFont="1" applyFill="1" applyBorder="1" applyAlignment="1">
      <alignment horizontal="center" vertical="center"/>
    </xf>
    <xf numFmtId="9" fontId="1" fillId="0" borderId="1" xfId="14" applyNumberFormat="1" applyFont="1" applyFill="1" applyBorder="1" applyAlignment="1">
      <alignment horizontal="center" vertical="center"/>
    </xf>
    <xf numFmtId="0" fontId="0" fillId="0" borderId="1" xfId="0" applyFont="1" applyBorder="1" applyAlignment="1">
      <alignment horizontal="left"/>
    </xf>
    <xf numFmtId="9" fontId="0" fillId="0" borderId="1" xfId="0" applyNumberFormat="1" applyFont="1" applyFill="1" applyBorder="1" applyAlignment="1">
      <alignment horizontal="center"/>
    </xf>
    <xf numFmtId="0" fontId="0" fillId="0" borderId="1" xfId="0" applyFont="1" applyFill="1" applyBorder="1" applyAlignment="1">
      <alignment horizontal="center"/>
    </xf>
    <xf numFmtId="44" fontId="0" fillId="0" borderId="1" xfId="1" applyFont="1" applyBorder="1" applyAlignment="1">
      <alignment horizontal="center"/>
    </xf>
    <xf numFmtId="0" fontId="62" fillId="0" borderId="0" xfId="15" applyFont="1"/>
    <xf numFmtId="0" fontId="61" fillId="8" borderId="0" xfId="15" applyFont="1" applyFill="1" applyBorder="1" applyAlignment="1">
      <alignment vertical="center"/>
    </xf>
    <xf numFmtId="0" fontId="30" fillId="0" borderId="0" xfId="15" applyFont="1"/>
    <xf numFmtId="49" fontId="61" fillId="8" borderId="0" xfId="15" applyNumberFormat="1" applyFont="1" applyFill="1" applyBorder="1" applyAlignment="1">
      <alignment horizontal="center" vertical="center"/>
    </xf>
    <xf numFmtId="49" fontId="61" fillId="8" borderId="0" xfId="15" applyNumberFormat="1" applyFont="1" applyFill="1" applyBorder="1" applyAlignment="1">
      <alignment vertical="center"/>
    </xf>
    <xf numFmtId="0" fontId="64" fillId="0" borderId="0" xfId="15" applyFont="1"/>
    <xf numFmtId="0" fontId="62" fillId="8" borderId="0" xfId="15" applyFont="1" applyFill="1"/>
    <xf numFmtId="0" fontId="0" fillId="8" borderId="0" xfId="15" applyFont="1" applyFill="1" applyBorder="1" applyAlignment="1">
      <alignment horizontal="left" vertical="center"/>
    </xf>
    <xf numFmtId="0" fontId="0" fillId="8" borderId="0" xfId="15" applyFont="1" applyFill="1" applyBorder="1" applyAlignment="1">
      <alignment vertical="center"/>
    </xf>
    <xf numFmtId="0" fontId="21" fillId="0" borderId="0" xfId="15" applyFont="1"/>
    <xf numFmtId="180" fontId="21" fillId="0" borderId="0" xfId="15" applyNumberFormat="1"/>
    <xf numFmtId="0" fontId="21" fillId="0" borderId="0" xfId="15" applyNumberFormat="1"/>
    <xf numFmtId="0" fontId="59" fillId="0" borderId="1" xfId="3" applyFont="1" applyBorder="1" applyAlignment="1">
      <alignment horizontal="left" vertical="center"/>
    </xf>
    <xf numFmtId="0" fontId="59" fillId="0" borderId="1" xfId="3" applyFont="1" applyBorder="1" applyAlignment="1">
      <alignment horizontal="center" vertical="center"/>
    </xf>
    <xf numFmtId="10" fontId="59" fillId="0" borderId="1" xfId="3" applyNumberFormat="1" applyFont="1" applyFill="1" applyBorder="1" applyAlignment="1">
      <alignment horizontal="center" vertical="center"/>
    </xf>
    <xf numFmtId="180" fontId="59" fillId="0" borderId="1" xfId="3" applyNumberFormat="1" applyFont="1" applyBorder="1" applyAlignment="1">
      <alignment horizontal="center" vertical="center"/>
    </xf>
    <xf numFmtId="0" fontId="59" fillId="0" borderId="1" xfId="3" applyFont="1" applyBorder="1" applyAlignment="1">
      <alignment vertical="center"/>
    </xf>
    <xf numFmtId="0" fontId="59" fillId="0" borderId="1" xfId="3" applyFont="1" applyFill="1" applyBorder="1" applyAlignment="1">
      <alignment vertical="center"/>
    </xf>
    <xf numFmtId="10" fontId="59" fillId="0" borderId="1" xfId="3" applyNumberFormat="1" applyFont="1" applyBorder="1" applyAlignment="1">
      <alignment horizontal="center" vertical="center"/>
    </xf>
    <xf numFmtId="180" fontId="59" fillId="0" borderId="1" xfId="3" applyNumberFormat="1" applyFont="1" applyFill="1" applyBorder="1" applyAlignment="1">
      <alignment horizontal="center" vertical="center"/>
    </xf>
    <xf numFmtId="0" fontId="59" fillId="0" borderId="1" xfId="3" applyFont="1" applyFill="1" applyBorder="1" applyAlignment="1">
      <alignment horizontal="center" vertical="center"/>
    </xf>
    <xf numFmtId="0" fontId="59" fillId="0" borderId="1" xfId="3" applyFont="1" applyFill="1" applyBorder="1" applyAlignment="1">
      <alignment horizontal="left" vertical="center"/>
    </xf>
    <xf numFmtId="0" fontId="59" fillId="0" borderId="1" xfId="3" applyFont="1" applyBorder="1" applyAlignment="1">
      <alignment vertical="center" wrapText="1"/>
    </xf>
    <xf numFmtId="0" fontId="59" fillId="0" borderId="1" xfId="3" applyFont="1" applyFill="1" applyBorder="1" applyAlignment="1">
      <alignment horizontal="left" vertical="center" wrapText="1"/>
    </xf>
    <xf numFmtId="44" fontId="59" fillId="0" borderId="1" xfId="1" applyFont="1" applyBorder="1" applyAlignment="1">
      <alignment horizontal="center" vertical="center"/>
    </xf>
    <xf numFmtId="0" fontId="1" fillId="3" borderId="1" xfId="14" applyFont="1" applyFill="1" applyBorder="1" applyAlignment="1">
      <alignment horizontal="center" vertical="top" wrapText="1"/>
    </xf>
    <xf numFmtId="173" fontId="1" fillId="3" borderId="1" xfId="24" applyNumberFormat="1"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vertical="top"/>
    </xf>
    <xf numFmtId="0" fontId="27" fillId="3" borderId="1" xfId="14" applyFont="1" applyFill="1" applyBorder="1" applyAlignment="1">
      <alignment vertical="top"/>
    </xf>
    <xf numFmtId="0" fontId="0" fillId="0" borderId="1" xfId="0" applyFont="1" applyFill="1" applyBorder="1" applyAlignment="1">
      <alignment horizontal="left" vertical="top"/>
    </xf>
    <xf numFmtId="0" fontId="1" fillId="3" borderId="1" xfId="14" applyFont="1" applyFill="1" applyBorder="1" applyAlignment="1">
      <alignment vertical="top"/>
    </xf>
    <xf numFmtId="0" fontId="27" fillId="3" borderId="1" xfId="0" applyFont="1" applyFill="1" applyBorder="1" applyAlignment="1">
      <alignment vertical="top"/>
    </xf>
    <xf numFmtId="0" fontId="0" fillId="0" borderId="1" xfId="0" applyFont="1" applyBorder="1" applyAlignment="1">
      <alignment vertical="top"/>
    </xf>
    <xf numFmtId="44" fontId="37" fillId="4" borderId="1" xfId="1" applyFont="1" applyFill="1" applyBorder="1" applyAlignment="1">
      <alignment horizontal="center" vertical="center"/>
    </xf>
    <xf numFmtId="44" fontId="0" fillId="0" borderId="1" xfId="1" applyFont="1" applyBorder="1"/>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8" fontId="36" fillId="5" borderId="1" xfId="1" applyNumberFormat="1" applyFont="1" applyFill="1" applyBorder="1" applyAlignment="1">
      <alignment horizontal="center" vertical="center"/>
    </xf>
    <xf numFmtId="8" fontId="29" fillId="5" borderId="1" xfId="1" applyNumberFormat="1" applyFont="1" applyFill="1" applyBorder="1" applyAlignment="1">
      <alignment horizontal="center" vertical="center"/>
    </xf>
    <xf numFmtId="8" fontId="27" fillId="3" borderId="1" xfId="1" applyNumberFormat="1" applyFont="1" applyFill="1" applyBorder="1" applyAlignment="1">
      <alignment horizontal="center"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9" fontId="1" fillId="5" borderId="1" xfId="24" applyFont="1" applyFill="1" applyBorder="1" applyAlignment="1">
      <alignment horizontal="center" vertical="center"/>
    </xf>
    <xf numFmtId="43" fontId="27" fillId="0" borderId="0" xfId="25" applyFont="1"/>
    <xf numFmtId="43" fontId="29" fillId="3" borderId="0" xfId="25" applyFont="1" applyFill="1" applyBorder="1" applyAlignment="1">
      <alignment vertical="center"/>
    </xf>
    <xf numFmtId="43" fontId="29" fillId="3" borderId="0" xfId="25" applyFont="1" applyFill="1" applyBorder="1" applyAlignment="1">
      <alignment horizontal="center" vertical="center"/>
    </xf>
    <xf numFmtId="43" fontId="1" fillId="3" borderId="0" xfId="25" applyFont="1" applyFill="1" applyBorder="1" applyAlignment="1">
      <alignment vertical="center"/>
    </xf>
    <xf numFmtId="0" fontId="28" fillId="10" borderId="0" xfId="14" applyFont="1" applyFill="1" applyBorder="1" applyAlignment="1">
      <alignment vertical="center"/>
    </xf>
    <xf numFmtId="0" fontId="28" fillId="14" borderId="0" xfId="14" applyFont="1" applyFill="1" applyBorder="1" applyAlignment="1">
      <alignment vertical="center"/>
    </xf>
    <xf numFmtId="0" fontId="29" fillId="3" borderId="0" xfId="14" applyFont="1" applyFill="1" applyBorder="1" applyAlignment="1">
      <alignment horizontal="center" vertical="center"/>
    </xf>
    <xf numFmtId="0" fontId="29" fillId="15" borderId="0" xfId="0" applyFont="1" applyFill="1"/>
    <xf numFmtId="0" fontId="28" fillId="15" borderId="0" xfId="14" applyFont="1" applyFill="1" applyBorder="1" applyAlignment="1">
      <alignment vertical="center"/>
    </xf>
    <xf numFmtId="0" fontId="61" fillId="15" borderId="0" xfId="0" applyFont="1" applyFill="1"/>
    <xf numFmtId="43" fontId="0" fillId="0" borderId="0" xfId="25" applyFont="1"/>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0" fontId="1" fillId="3" borderId="0" xfId="14" applyFont="1" applyFill="1" applyBorder="1" applyAlignment="1">
      <alignment horizontal="center" vertical="center"/>
    </xf>
    <xf numFmtId="0" fontId="1" fillId="0" borderId="0" xfId="14" applyFont="1" applyFill="1" applyBorder="1" applyAlignment="1">
      <alignment horizontal="center" vertical="center"/>
    </xf>
    <xf numFmtId="0" fontId="0" fillId="0" borderId="0" xfId="0" applyFill="1" applyBorder="1"/>
    <xf numFmtId="179" fontId="1" fillId="3" borderId="0" xfId="14" applyNumberFormat="1" applyFont="1" applyFill="1" applyBorder="1" applyAlignment="1">
      <alignment vertical="center"/>
    </xf>
    <xf numFmtId="179" fontId="0" fillId="0" borderId="0" xfId="0" applyNumberFormat="1"/>
    <xf numFmtId="44" fontId="27" fillId="0" borderId="0" xfId="1" applyFont="1"/>
    <xf numFmtId="44" fontId="29" fillId="3" borderId="0" xfId="1" applyFont="1" applyFill="1" applyBorder="1" applyAlignment="1">
      <alignment horizontal="right" vertical="center"/>
    </xf>
    <xf numFmtId="44" fontId="29" fillId="3" borderId="0" xfId="1" applyFont="1" applyFill="1" applyBorder="1" applyAlignment="1">
      <alignment vertical="center"/>
    </xf>
    <xf numFmtId="44" fontId="29" fillId="3" borderId="0" xfId="1" applyFont="1" applyFill="1" applyBorder="1" applyAlignment="1">
      <alignment horizontal="center" vertical="center"/>
    </xf>
    <xf numFmtId="44" fontId="36" fillId="0" borderId="1" xfId="1" applyFont="1" applyFill="1" applyBorder="1" applyAlignment="1">
      <alignment horizontal="center" vertical="center"/>
    </xf>
    <xf numFmtId="0" fontId="0" fillId="0" borderId="0" xfId="0" applyFill="1"/>
    <xf numFmtId="44" fontId="1" fillId="3" borderId="0" xfId="1" applyFont="1" applyFill="1" applyBorder="1" applyAlignment="1">
      <alignment vertical="center"/>
    </xf>
    <xf numFmtId="44" fontId="1" fillId="0" borderId="0" xfId="1" applyFont="1"/>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179" fontId="27" fillId="0" borderId="0" xfId="0" applyNumberFormat="1" applyFont="1"/>
    <xf numFmtId="179" fontId="29" fillId="3" borderId="0" xfId="14" applyNumberFormat="1" applyFont="1" applyFill="1" applyBorder="1" applyAlignment="1">
      <alignment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9" fillId="4" borderId="1"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0" fontId="73" fillId="3" borderId="0" xfId="14" applyFont="1" applyFill="1" applyBorder="1" applyAlignment="1">
      <alignment vertical="center"/>
    </xf>
    <xf numFmtId="0" fontId="36" fillId="0" borderId="1" xfId="14" applyFont="1" applyFill="1" applyBorder="1" applyAlignment="1">
      <alignment vertical="center"/>
    </xf>
    <xf numFmtId="0" fontId="1" fillId="3" borderId="1" xfId="14" applyFont="1" applyFill="1" applyBorder="1" applyAlignment="1">
      <alignment horizontal="left" vertical="center" wrapText="1"/>
    </xf>
    <xf numFmtId="0" fontId="36" fillId="3" borderId="1" xfId="14" applyFont="1" applyFill="1" applyBorder="1" applyAlignment="1">
      <alignment horizontal="left" vertical="center"/>
    </xf>
    <xf numFmtId="0" fontId="36" fillId="5" borderId="1" xfId="14" applyFont="1" applyFill="1" applyBorder="1" applyAlignment="1">
      <alignment horizontal="left" vertical="center"/>
    </xf>
    <xf numFmtId="0" fontId="29" fillId="3" borderId="1" xfId="14" applyFont="1" applyFill="1" applyBorder="1" applyAlignment="1">
      <alignment horizontal="left" vertical="center"/>
    </xf>
    <xf numFmtId="44" fontId="1" fillId="3" borderId="1" xfId="1" applyFont="1" applyFill="1" applyBorder="1" applyAlignment="1">
      <alignment horizontal="center" vertical="center"/>
    </xf>
    <xf numFmtId="9" fontId="37" fillId="4" borderId="1" xfId="24" applyFont="1" applyFill="1" applyBorder="1" applyAlignment="1">
      <alignment horizontal="center" vertical="center"/>
    </xf>
    <xf numFmtId="44" fontId="27" fillId="5" borderId="1" xfId="1" applyFont="1" applyFill="1" applyBorder="1" applyAlignment="1">
      <alignment horizontal="center" vertical="center"/>
    </xf>
    <xf numFmtId="44" fontId="1" fillId="5" borderId="1" xfId="1" applyFont="1" applyFill="1" applyBorder="1" applyAlignment="1">
      <alignment horizontal="center" vertical="center"/>
    </xf>
    <xf numFmtId="0" fontId="27" fillId="5" borderId="1" xfId="14" applyFont="1" applyFill="1" applyBorder="1" applyAlignment="1">
      <alignment horizontal="left" vertical="center"/>
    </xf>
    <xf numFmtId="0" fontId="1" fillId="5" borderId="1" xfId="14" applyFont="1" applyFill="1" applyBorder="1" applyAlignment="1">
      <alignment horizontal="left" vertical="center"/>
    </xf>
    <xf numFmtId="49" fontId="29" fillId="3" borderId="0" xfId="14" applyNumberFormat="1" applyFont="1" applyFill="1" applyBorder="1" applyAlignment="1">
      <alignment horizontal="center" vertical="center"/>
    </xf>
    <xf numFmtId="0" fontId="39" fillId="4" borderId="1" xfId="14" applyFont="1" applyFill="1" applyBorder="1" applyAlignment="1">
      <alignment horizontal="center" vertical="center" wrapText="1"/>
    </xf>
    <xf numFmtId="0" fontId="35" fillId="4" borderId="1" xfId="14" applyFont="1" applyFill="1" applyBorder="1" applyAlignment="1">
      <alignment horizontal="center" vertical="center"/>
    </xf>
    <xf numFmtId="44" fontId="1" fillId="3" borderId="1" xfId="1" applyFont="1" applyFill="1" applyBorder="1" applyAlignment="1">
      <alignment horizontal="center" vertical="center"/>
    </xf>
    <xf numFmtId="0" fontId="35" fillId="4" borderId="1" xfId="14" applyFont="1" applyFill="1" applyBorder="1" applyAlignment="1">
      <alignment horizontal="center" vertical="center"/>
    </xf>
    <xf numFmtId="0" fontId="1" fillId="3" borderId="1" xfId="14" applyFont="1" applyFill="1" applyBorder="1" applyAlignment="1">
      <alignment horizontal="left" vertical="top"/>
    </xf>
    <xf numFmtId="179" fontId="39" fillId="4" borderId="1" xfId="14" applyNumberFormat="1" applyFont="1" applyFill="1" applyBorder="1" applyAlignment="1">
      <alignment horizontal="center" vertical="center" wrapText="1"/>
    </xf>
    <xf numFmtId="179" fontId="36" fillId="3" borderId="1" xfId="14" applyNumberFormat="1" applyFont="1" applyFill="1" applyBorder="1" applyAlignment="1">
      <alignment horizontal="center" vertical="center"/>
    </xf>
    <xf numFmtId="179" fontId="29" fillId="3" borderId="1" xfId="14" applyNumberFormat="1" applyFont="1" applyFill="1" applyBorder="1" applyAlignment="1">
      <alignment horizontal="center" vertical="center"/>
    </xf>
    <xf numFmtId="0" fontId="30" fillId="0" borderId="0" xfId="0" applyFont="1"/>
    <xf numFmtId="179" fontId="1" fillId="3" borderId="1" xfId="14" applyNumberFormat="1" applyFont="1" applyFill="1" applyBorder="1" applyAlignment="1">
      <alignment horizontal="center" vertical="center"/>
    </xf>
    <xf numFmtId="179" fontId="27" fillId="3" borderId="1" xfId="14" applyNumberFormat="1" applyFont="1" applyFill="1" applyBorder="1" applyAlignment="1">
      <alignment horizontal="center" vertical="center"/>
    </xf>
    <xf numFmtId="44" fontId="0" fillId="0" borderId="0" xfId="1" applyFont="1"/>
    <xf numFmtId="0" fontId="29" fillId="3" borderId="0" xfId="14" applyFont="1" applyFill="1" applyBorder="1" applyAlignment="1">
      <alignment horizontal="left" vertical="top"/>
    </xf>
    <xf numFmtId="0" fontId="27" fillId="0" borderId="0" xfId="0" applyFont="1" applyAlignment="1">
      <alignment horizontal="left" vertical="top"/>
    </xf>
    <xf numFmtId="0" fontId="29" fillId="5" borderId="1" xfId="14" applyFont="1" applyFill="1" applyBorder="1" applyAlignment="1">
      <alignment horizontal="left" vertical="top"/>
    </xf>
    <xf numFmtId="0" fontId="35" fillId="4" borderId="1" xfId="14" applyFont="1" applyFill="1" applyBorder="1" applyAlignment="1">
      <alignment horizontal="left" vertical="top"/>
    </xf>
    <xf numFmtId="0" fontId="36" fillId="3" borderId="1" xfId="14" applyFont="1" applyFill="1" applyBorder="1" applyAlignment="1">
      <alignment horizontal="left" vertical="top"/>
    </xf>
    <xf numFmtId="0" fontId="29" fillId="3" borderId="1" xfId="14" applyFont="1" applyFill="1" applyBorder="1" applyAlignment="1">
      <alignment horizontal="left" vertical="top"/>
    </xf>
    <xf numFmtId="0" fontId="1" fillId="3" borderId="0" xfId="14" applyFont="1" applyFill="1" applyBorder="1" applyAlignment="1">
      <alignment horizontal="left" vertical="top"/>
    </xf>
    <xf numFmtId="0" fontId="0" fillId="0" borderId="0" xfId="0" applyAlignment="1">
      <alignment horizontal="left" vertical="top"/>
    </xf>
    <xf numFmtId="0" fontId="27" fillId="3" borderId="1" xfId="14" applyFont="1" applyFill="1" applyBorder="1" applyAlignment="1">
      <alignment horizontal="left" vertical="top" wrapText="1"/>
    </xf>
    <xf numFmtId="0" fontId="75" fillId="0" borderId="0" xfId="0" applyFont="1" applyFill="1"/>
    <xf numFmtId="0" fontId="78" fillId="4" borderId="11" xfId="0" applyNumberFormat="1" applyFont="1" applyFill="1" applyBorder="1" applyAlignment="1" applyProtection="1">
      <alignment horizontal="center" vertical="center"/>
    </xf>
    <xf numFmtId="0" fontId="77" fillId="4" borderId="11" xfId="0" applyNumberFormat="1" applyFont="1" applyFill="1" applyBorder="1" applyAlignment="1" applyProtection="1">
      <alignment horizontal="center" vertical="center" wrapText="1"/>
    </xf>
    <xf numFmtId="0" fontId="65" fillId="17" borderId="11" xfId="0" applyNumberFormat="1" applyFont="1" applyFill="1" applyBorder="1" applyAlignment="1" applyProtection="1">
      <alignment vertical="center"/>
    </xf>
    <xf numFmtId="0" fontId="65" fillId="17" borderId="11" xfId="0" applyNumberFormat="1" applyFont="1" applyFill="1" applyBorder="1" applyAlignment="1" applyProtection="1">
      <alignment horizontal="center" vertical="center"/>
    </xf>
    <xf numFmtId="9" fontId="65" fillId="17" borderId="11" xfId="0" applyNumberFormat="1" applyFont="1" applyFill="1" applyBorder="1" applyAlignment="1" applyProtection="1">
      <alignment horizontal="center" vertical="center"/>
    </xf>
    <xf numFmtId="0" fontId="65" fillId="0" borderId="11" xfId="0" applyNumberFormat="1" applyFont="1" applyFill="1" applyBorder="1" applyAlignment="1" applyProtection="1">
      <alignment vertical="center"/>
    </xf>
    <xf numFmtId="0" fontId="65" fillId="0" borderId="11" xfId="0" applyNumberFormat="1" applyFont="1" applyFill="1" applyBorder="1" applyAlignment="1" applyProtection="1">
      <alignment horizontal="center" vertical="center"/>
    </xf>
    <xf numFmtId="0" fontId="61" fillId="17" borderId="11" xfId="0" applyNumberFormat="1" applyFont="1" applyFill="1" applyBorder="1" applyAlignment="1" applyProtection="1">
      <alignment vertical="center"/>
    </xf>
    <xf numFmtId="0" fontId="61" fillId="17" borderId="11" xfId="0" applyNumberFormat="1" applyFont="1" applyFill="1" applyBorder="1" applyAlignment="1" applyProtection="1">
      <alignment horizontal="center" vertical="center"/>
    </xf>
    <xf numFmtId="9" fontId="61" fillId="17" borderId="11" xfId="0" applyNumberFormat="1" applyFont="1" applyFill="1" applyBorder="1" applyAlignment="1" applyProtection="1">
      <alignment horizontal="center" vertical="center"/>
    </xf>
    <xf numFmtId="0" fontId="65" fillId="16" borderId="11" xfId="0" applyNumberFormat="1" applyFont="1" applyFill="1" applyBorder="1" applyAlignment="1" applyProtection="1">
      <alignment vertical="center"/>
    </xf>
    <xf numFmtId="0" fontId="65" fillId="16" borderId="11" xfId="0" applyNumberFormat="1" applyFont="1" applyFill="1" applyBorder="1" applyAlignment="1" applyProtection="1">
      <alignment horizontal="center" vertical="center"/>
    </xf>
    <xf numFmtId="9" fontId="65" fillId="16" borderId="11" xfId="0" applyNumberFormat="1" applyFont="1" applyFill="1" applyBorder="1" applyAlignment="1" applyProtection="1">
      <alignment horizontal="center" vertical="center"/>
    </xf>
    <xf numFmtId="0" fontId="78" fillId="4" borderId="11" xfId="0" applyNumberFormat="1" applyFont="1" applyFill="1" applyBorder="1" applyAlignment="1" applyProtection="1">
      <alignment horizontal="left" vertical="center"/>
    </xf>
    <xf numFmtId="9" fontId="78" fillId="4" borderId="11" xfId="0" applyNumberFormat="1" applyFont="1" applyFill="1" applyBorder="1" applyAlignment="1" applyProtection="1">
      <alignment horizontal="center" vertical="center"/>
    </xf>
    <xf numFmtId="0" fontId="63"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vertical="center"/>
    </xf>
    <xf numFmtId="0" fontId="79" fillId="0" borderId="0" xfId="0" applyNumberFormat="1" applyFont="1" applyFill="1" applyBorder="1" applyAlignment="1" applyProtection="1">
      <alignment vertical="center"/>
    </xf>
    <xf numFmtId="0" fontId="76" fillId="0" borderId="0" xfId="0" applyNumberFormat="1" applyFont="1" applyFill="1" applyBorder="1" applyAlignment="1" applyProtection="1">
      <alignment vertical="center"/>
    </xf>
    <xf numFmtId="49" fontId="61" fillId="0" borderId="0" xfId="0" applyNumberFormat="1" applyFont="1" applyFill="1" applyBorder="1" applyAlignment="1" applyProtection="1">
      <alignment horizontal="center" vertical="center"/>
    </xf>
    <xf numFmtId="0" fontId="65" fillId="0" borderId="11" xfId="0" applyNumberFormat="1" applyFont="1" applyFill="1" applyBorder="1" applyAlignment="1" applyProtection="1">
      <alignment horizontal="left" vertical="top"/>
    </xf>
    <xf numFmtId="0" fontId="61" fillId="0" borderId="0" xfId="0" applyNumberFormat="1" applyFont="1" applyFill="1" applyBorder="1" applyAlignment="1" applyProtection="1">
      <alignment horizontal="left" vertical="top"/>
    </xf>
    <xf numFmtId="0" fontId="65" fillId="17" borderId="11" xfId="0" applyNumberFormat="1" applyFont="1" applyFill="1" applyBorder="1" applyAlignment="1" applyProtection="1">
      <alignment horizontal="left" vertical="top"/>
    </xf>
    <xf numFmtId="0" fontId="61" fillId="17" borderId="11" xfId="0" applyNumberFormat="1" applyFont="1" applyFill="1" applyBorder="1" applyAlignment="1" applyProtection="1">
      <alignment horizontal="left" vertical="top"/>
    </xf>
    <xf numFmtId="0" fontId="65" fillId="16" borderId="11" xfId="0" applyNumberFormat="1" applyFont="1" applyFill="1" applyBorder="1" applyAlignment="1" applyProtection="1">
      <alignment horizontal="left" vertical="top"/>
    </xf>
    <xf numFmtId="0" fontId="78" fillId="4" borderId="11" xfId="0" applyNumberFormat="1" applyFont="1" applyFill="1" applyBorder="1" applyAlignment="1" applyProtection="1">
      <alignment horizontal="left" vertical="top"/>
    </xf>
    <xf numFmtId="0" fontId="21" fillId="0" borderId="11" xfId="0" applyNumberFormat="1" applyFont="1" applyFill="1" applyBorder="1" applyAlignment="1" applyProtection="1">
      <alignment vertical="center"/>
    </xf>
    <xf numFmtId="0" fontId="21" fillId="0" borderId="11" xfId="0" applyNumberFormat="1" applyFont="1" applyFill="1" applyBorder="1" applyAlignment="1" applyProtection="1">
      <alignment horizontal="left" vertical="top" wrapText="1"/>
    </xf>
    <xf numFmtId="0" fontId="21" fillId="0" borderId="11" xfId="0" applyNumberFormat="1" applyFont="1" applyFill="1" applyBorder="1" applyAlignment="1" applyProtection="1">
      <alignment horizontal="center" vertical="center"/>
    </xf>
    <xf numFmtId="174" fontId="21" fillId="0" borderId="11" xfId="0" applyNumberFormat="1" applyFont="1" applyFill="1" applyBorder="1" applyAlignment="1" applyProtection="1">
      <alignment horizontal="center" vertical="center"/>
    </xf>
    <xf numFmtId="10" fontId="21" fillId="0" borderId="11"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horizontal="center" vertical="center" wrapText="1"/>
    </xf>
    <xf numFmtId="44" fontId="21" fillId="0" borderId="11" xfId="0" applyNumberFormat="1" applyFont="1" applyFill="1" applyBorder="1" applyAlignment="1" applyProtection="1">
      <alignment horizontal="center" vertical="center"/>
    </xf>
    <xf numFmtId="9" fontId="21" fillId="0" borderId="11" xfId="0" applyNumberFormat="1" applyFont="1" applyFill="1" applyBorder="1" applyAlignment="1" applyProtection="1">
      <alignment horizontal="center" vertical="center" wrapText="1"/>
    </xf>
    <xf numFmtId="9" fontId="21" fillId="0" borderId="11" xfId="0" applyNumberFormat="1" applyFont="1" applyFill="1" applyBorder="1" applyAlignment="1" applyProtection="1">
      <alignment horizontal="center" vertical="center"/>
    </xf>
    <xf numFmtId="8" fontId="21" fillId="0" borderId="11"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horizontal="left" vertical="top"/>
    </xf>
    <xf numFmtId="0" fontId="21" fillId="0" borderId="11" xfId="0" applyNumberFormat="1" applyFont="1" applyFill="1" applyBorder="1" applyAlignment="1" applyProtection="1">
      <alignment vertical="center" wrapText="1"/>
    </xf>
    <xf numFmtId="0" fontId="62" fillId="0" borderId="11" xfId="0" applyNumberFormat="1" applyFont="1" applyFill="1" applyBorder="1" applyAlignment="1" applyProtection="1">
      <alignment horizontal="left" vertical="top" wrapText="1"/>
    </xf>
    <xf numFmtId="0" fontId="62" fillId="0" borderId="11" xfId="0" applyNumberFormat="1" applyFont="1" applyFill="1" applyBorder="1" applyAlignment="1" applyProtection="1">
      <alignment horizontal="center" vertical="center"/>
    </xf>
    <xf numFmtId="9" fontId="62" fillId="0" borderId="11" xfId="0" applyNumberFormat="1" applyFont="1" applyFill="1" applyBorder="1" applyAlignment="1" applyProtection="1">
      <alignment horizontal="center" vertical="center"/>
    </xf>
    <xf numFmtId="10" fontId="62" fillId="0" borderId="11" xfId="0" applyNumberFormat="1" applyFont="1" applyFill="1" applyBorder="1" applyAlignment="1" applyProtection="1">
      <alignment horizontal="center" vertical="center"/>
    </xf>
    <xf numFmtId="0" fontId="62" fillId="0" borderId="11" xfId="0" applyNumberFormat="1" applyFont="1" applyFill="1" applyBorder="1" applyAlignment="1" applyProtection="1">
      <alignment horizontal="center" vertical="center" wrapText="1"/>
    </xf>
    <xf numFmtId="173" fontId="21" fillId="0" borderId="11" xfId="0" applyNumberFormat="1" applyFont="1" applyFill="1" applyBorder="1" applyAlignment="1" applyProtection="1">
      <alignment horizontal="center" vertical="center"/>
    </xf>
    <xf numFmtId="178" fontId="21" fillId="0" borderId="11" xfId="0" applyNumberFormat="1" applyFont="1" applyFill="1" applyBorder="1" applyAlignment="1" applyProtection="1">
      <alignment horizontal="center" vertical="center"/>
    </xf>
    <xf numFmtId="0" fontId="62" fillId="0" borderId="11" xfId="0" applyNumberFormat="1" applyFont="1" applyFill="1" applyBorder="1" applyAlignment="1" applyProtection="1">
      <alignment vertical="center"/>
    </xf>
    <xf numFmtId="0" fontId="62" fillId="0" borderId="11" xfId="0" applyNumberFormat="1" applyFont="1" applyFill="1" applyBorder="1" applyAlignment="1" applyProtection="1">
      <alignment horizontal="left" vertical="top"/>
    </xf>
    <xf numFmtId="0" fontId="81" fillId="0" borderId="11" xfId="0" applyNumberFormat="1" applyFont="1" applyFill="1" applyBorder="1" applyAlignment="1" applyProtection="1">
      <alignment horizontal="center" vertical="center" wrapText="1"/>
    </xf>
    <xf numFmtId="9" fontId="21" fillId="0" borderId="11" xfId="0" applyNumberFormat="1" applyFont="1" applyFill="1" applyBorder="1" applyAlignment="1" applyProtection="1">
      <alignment horizontal="left" vertical="top" wrapText="1"/>
    </xf>
    <xf numFmtId="0" fontId="28" fillId="0" borderId="0" xfId="14" applyFont="1" applyFill="1" applyBorder="1" applyAlignment="1">
      <alignment vertical="center"/>
    </xf>
    <xf numFmtId="0" fontId="55" fillId="0" borderId="0" xfId="0" applyFont="1" applyFill="1"/>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44" fontId="35" fillId="4" borderId="11" xfId="1" applyFont="1" applyFill="1" applyBorder="1" applyAlignment="1">
      <alignment horizontal="center" vertical="center"/>
    </xf>
    <xf numFmtId="0" fontId="35" fillId="4" borderId="11" xfId="14" applyFont="1" applyFill="1" applyBorder="1" applyAlignment="1">
      <alignment horizontal="center" vertical="center"/>
    </xf>
    <xf numFmtId="9" fontId="35" fillId="4" borderId="11" xfId="24" applyFont="1" applyFill="1" applyBorder="1" applyAlignment="1">
      <alignment horizontal="center" vertical="center"/>
    </xf>
    <xf numFmtId="0" fontId="35" fillId="4" borderId="11" xfId="14" applyFont="1" applyFill="1" applyBorder="1" applyAlignment="1">
      <alignment horizontal="left" vertical="center"/>
    </xf>
    <xf numFmtId="44" fontId="36" fillId="3" borderId="11" xfId="1" applyFont="1" applyFill="1" applyBorder="1" applyAlignment="1">
      <alignment horizontal="center" vertical="center"/>
    </xf>
    <xf numFmtId="0" fontId="36" fillId="3" borderId="11" xfId="14" applyFont="1" applyFill="1" applyBorder="1" applyAlignment="1">
      <alignment horizontal="center" vertical="center"/>
    </xf>
    <xf numFmtId="9" fontId="36" fillId="3" borderId="11" xfId="24" applyFont="1" applyFill="1" applyBorder="1" applyAlignment="1">
      <alignment horizontal="center" vertical="center"/>
    </xf>
    <xf numFmtId="0" fontId="1" fillId="3" borderId="11" xfId="14" applyFont="1" applyFill="1" applyBorder="1" applyAlignment="1">
      <alignment vertical="center"/>
    </xf>
    <xf numFmtId="44" fontId="36" fillId="5" borderId="11" xfId="1" applyFont="1" applyFill="1" applyBorder="1" applyAlignment="1">
      <alignment horizontal="center" vertical="center"/>
    </xf>
    <xf numFmtId="0" fontId="36" fillId="5" borderId="11" xfId="14" applyFont="1" applyFill="1" applyBorder="1" applyAlignment="1">
      <alignment horizontal="center" vertical="center"/>
    </xf>
    <xf numFmtId="9" fontId="36" fillId="5" borderId="11" xfId="24" applyFont="1" applyFill="1" applyBorder="1" applyAlignment="1">
      <alignment horizontal="center" vertical="center"/>
    </xf>
    <xf numFmtId="0" fontId="36" fillId="5" borderId="11" xfId="14" applyFont="1" applyFill="1" applyBorder="1" applyAlignment="1">
      <alignment vertical="center"/>
    </xf>
    <xf numFmtId="44" fontId="29" fillId="3" borderId="11" xfId="1" applyFont="1" applyFill="1" applyBorder="1" applyAlignment="1">
      <alignment horizontal="center" vertical="center"/>
    </xf>
    <xf numFmtId="0" fontId="29" fillId="3" borderId="11" xfId="14" applyFont="1" applyFill="1" applyBorder="1" applyAlignment="1">
      <alignment horizontal="center" vertical="center"/>
    </xf>
    <xf numFmtId="9" fontId="29" fillId="3" borderId="11" xfId="24" applyFont="1" applyFill="1" applyBorder="1" applyAlignment="1">
      <alignment horizontal="center" vertical="center"/>
    </xf>
    <xf numFmtId="44" fontId="29" fillId="5" borderId="11" xfId="1" applyFont="1" applyFill="1" applyBorder="1" applyAlignment="1">
      <alignment horizontal="center" vertical="center"/>
    </xf>
    <xf numFmtId="0" fontId="29" fillId="5" borderId="11" xfId="14" applyFont="1" applyFill="1" applyBorder="1" applyAlignment="1">
      <alignment horizontal="center" vertical="center"/>
    </xf>
    <xf numFmtId="9" fontId="29" fillId="5" borderId="11" xfId="24" applyFont="1" applyFill="1" applyBorder="1" applyAlignment="1">
      <alignment horizontal="center" vertical="center"/>
    </xf>
    <xf numFmtId="0" fontId="29" fillId="5" borderId="11" xfId="14" applyFont="1" applyFill="1" applyBorder="1" applyAlignment="1">
      <alignment vertical="center"/>
    </xf>
    <xf numFmtId="0" fontId="36" fillId="3" borderId="11" xfId="14" applyFont="1" applyFill="1" applyBorder="1" applyAlignment="1">
      <alignment vertical="center"/>
    </xf>
    <xf numFmtId="0" fontId="39" fillId="4" borderId="11" xfId="14" applyFont="1" applyFill="1" applyBorder="1" applyAlignment="1">
      <alignment horizontal="center" vertical="center" wrapText="1"/>
    </xf>
    <xf numFmtId="0" fontId="21" fillId="8" borderId="0" xfId="15" applyFill="1"/>
    <xf numFmtId="0" fontId="0" fillId="0" borderId="18" xfId="0" applyBorder="1" applyAlignment="1">
      <alignment vertical="center"/>
    </xf>
    <xf numFmtId="0" fontId="36" fillId="3" borderId="18" xfId="14" applyFont="1" applyFill="1" applyBorder="1" applyAlignment="1">
      <alignment horizontal="center" vertical="center"/>
    </xf>
    <xf numFmtId="0" fontId="36" fillId="0" borderId="18" xfId="0" applyFont="1" applyBorder="1" applyAlignment="1">
      <alignment vertical="center"/>
    </xf>
    <xf numFmtId="0" fontId="1" fillId="3" borderId="18" xfId="14" applyFont="1" applyFill="1" applyBorder="1" applyAlignment="1">
      <alignment vertical="center"/>
    </xf>
    <xf numFmtId="0" fontId="29" fillId="3" borderId="18" xfId="14" applyFont="1" applyFill="1" applyBorder="1" applyAlignment="1">
      <alignment horizontal="center" vertical="center"/>
    </xf>
    <xf numFmtId="0" fontId="29" fillId="3" borderId="18" xfId="14" applyFont="1" applyFill="1" applyBorder="1" applyAlignment="1">
      <alignment horizontal="center" vertical="center" wrapText="1"/>
    </xf>
    <xf numFmtId="9" fontId="36" fillId="3" borderId="18" xfId="14" applyNumberFormat="1" applyFont="1" applyFill="1" applyBorder="1" applyAlignment="1">
      <alignment horizontal="center" vertical="center"/>
    </xf>
    <xf numFmtId="0" fontId="27" fillId="3" borderId="18" xfId="14" applyFont="1" applyFill="1" applyBorder="1" applyAlignment="1">
      <alignment vertical="center"/>
    </xf>
    <xf numFmtId="0" fontId="39" fillId="4" borderId="18" xfId="14" applyFont="1" applyFill="1" applyBorder="1" applyAlignment="1">
      <alignment horizontal="center" vertical="center" wrapText="1"/>
    </xf>
    <xf numFmtId="0" fontId="36" fillId="5" borderId="18" xfId="14" applyFont="1" applyFill="1" applyBorder="1" applyAlignment="1">
      <alignment vertical="center"/>
    </xf>
    <xf numFmtId="0" fontId="36" fillId="5" borderId="18" xfId="14" applyFont="1" applyFill="1" applyBorder="1" applyAlignment="1">
      <alignment horizontal="center" vertical="center"/>
    </xf>
    <xf numFmtId="44" fontId="36" fillId="5" borderId="18" xfId="1" applyFont="1" applyFill="1" applyBorder="1" applyAlignment="1">
      <alignment horizontal="center" vertical="center"/>
    </xf>
    <xf numFmtId="9" fontId="36" fillId="3" borderId="18" xfId="24" applyFont="1" applyFill="1" applyBorder="1" applyAlignment="1">
      <alignment horizontal="center" vertical="center"/>
    </xf>
    <xf numFmtId="44" fontId="36" fillId="3" borderId="18" xfId="1" applyFont="1" applyFill="1" applyBorder="1" applyAlignment="1">
      <alignment horizontal="center" vertical="center"/>
    </xf>
    <xf numFmtId="9" fontId="36" fillId="5" borderId="18" xfId="24" applyFont="1" applyFill="1" applyBorder="1" applyAlignment="1">
      <alignment horizontal="center" vertical="center"/>
    </xf>
    <xf numFmtId="0" fontId="1" fillId="0" borderId="18" xfId="14" applyFont="1" applyFill="1" applyBorder="1" applyAlignment="1">
      <alignment vertical="center"/>
    </xf>
    <xf numFmtId="0" fontId="16" fillId="0" borderId="18" xfId="0" applyFont="1" applyBorder="1"/>
    <xf numFmtId="0" fontId="29" fillId="5" borderId="18" xfId="14" applyFont="1" applyFill="1" applyBorder="1" applyAlignment="1">
      <alignment vertical="center"/>
    </xf>
    <xf numFmtId="9" fontId="29" fillId="5" borderId="18" xfId="24" applyFont="1" applyFill="1" applyBorder="1" applyAlignment="1">
      <alignment horizontal="center" vertical="center"/>
    </xf>
    <xf numFmtId="44" fontId="29" fillId="5" borderId="18" xfId="1" applyFont="1" applyFill="1" applyBorder="1" applyAlignment="1">
      <alignment horizontal="center" vertical="center"/>
    </xf>
    <xf numFmtId="9" fontId="29" fillId="3" borderId="18" xfId="24" applyFont="1" applyFill="1" applyBorder="1" applyAlignment="1">
      <alignment horizontal="center" vertical="center"/>
    </xf>
    <xf numFmtId="44" fontId="29" fillId="3" borderId="18" xfId="1" applyFont="1" applyFill="1" applyBorder="1" applyAlignment="1">
      <alignment horizontal="center" vertical="center"/>
    </xf>
    <xf numFmtId="0" fontId="36" fillId="3" borderId="18" xfId="14" applyFont="1" applyFill="1" applyBorder="1" applyAlignment="1">
      <alignment vertical="center"/>
    </xf>
    <xf numFmtId="0" fontId="29" fillId="3" borderId="18" xfId="14" applyFont="1" applyFill="1" applyBorder="1" applyAlignment="1">
      <alignment vertical="center"/>
    </xf>
    <xf numFmtId="0" fontId="35" fillId="4" borderId="18" xfId="14" applyFont="1" applyFill="1" applyBorder="1" applyAlignment="1">
      <alignment horizontal="left" vertical="center"/>
    </xf>
    <xf numFmtId="9" fontId="35" fillId="4" borderId="18" xfId="24" applyFont="1" applyFill="1" applyBorder="1" applyAlignment="1">
      <alignment horizontal="center" vertical="center"/>
    </xf>
    <xf numFmtId="44" fontId="35" fillId="4" borderId="18" xfId="1" applyFont="1" applyFill="1" applyBorder="1" applyAlignment="1">
      <alignment horizontal="center" vertical="center"/>
    </xf>
    <xf numFmtId="0" fontId="82" fillId="3" borderId="0" xfId="14" applyFont="1" applyFill="1" applyBorder="1" applyAlignment="1">
      <alignment vertical="center"/>
    </xf>
    <xf numFmtId="0" fontId="36" fillId="5" borderId="18" xfId="14" applyFont="1" applyFill="1" applyBorder="1" applyAlignment="1">
      <alignment horizontal="left" vertical="top"/>
    </xf>
    <xf numFmtId="0" fontId="36" fillId="3" borderId="18" xfId="14" applyFont="1" applyFill="1" applyBorder="1" applyAlignment="1">
      <alignment horizontal="left" vertical="top"/>
    </xf>
    <xf numFmtId="0" fontId="16" fillId="0" borderId="18" xfId="0" applyFont="1" applyBorder="1" applyAlignment="1">
      <alignment horizontal="left" vertical="top"/>
    </xf>
    <xf numFmtId="0" fontId="29" fillId="5" borderId="18" xfId="14" applyFont="1" applyFill="1" applyBorder="1" applyAlignment="1">
      <alignment horizontal="left" vertical="top"/>
    </xf>
    <xf numFmtId="0" fontId="29" fillId="3" borderId="18" xfId="14" applyFont="1" applyFill="1" applyBorder="1" applyAlignment="1">
      <alignment horizontal="left" vertical="top"/>
    </xf>
    <xf numFmtId="0" fontId="35" fillId="4" borderId="18" xfId="14" applyFont="1" applyFill="1" applyBorder="1" applyAlignment="1">
      <alignment horizontal="left" vertical="top"/>
    </xf>
    <xf numFmtId="44" fontId="39" fillId="4" borderId="18" xfId="1" applyFont="1" applyFill="1" applyBorder="1" applyAlignment="1">
      <alignment horizontal="center" vertical="center" wrapText="1"/>
    </xf>
    <xf numFmtId="0" fontId="1" fillId="3" borderId="18" xfId="14" applyFont="1" applyFill="1" applyBorder="1" applyAlignment="1">
      <alignment horizontal="left" vertical="top"/>
    </xf>
    <xf numFmtId="9" fontId="1" fillId="3" borderId="18" xfId="24" applyFont="1" applyFill="1" applyBorder="1" applyAlignment="1">
      <alignment horizontal="center" vertical="center"/>
    </xf>
    <xf numFmtId="44" fontId="1" fillId="3" borderId="18" xfId="1" applyFont="1" applyFill="1" applyBorder="1" applyAlignment="1">
      <alignment horizontal="center" vertical="center"/>
    </xf>
    <xf numFmtId="173" fontId="1" fillId="3" borderId="18" xfId="24" applyNumberFormat="1" applyFont="1" applyFill="1" applyBorder="1" applyAlignment="1">
      <alignment horizontal="center" vertical="center"/>
    </xf>
    <xf numFmtId="0" fontId="27" fillId="3" borderId="18" xfId="14" applyFont="1" applyFill="1" applyBorder="1" applyAlignment="1">
      <alignment horizontal="left" vertical="top"/>
    </xf>
    <xf numFmtId="49" fontId="29" fillId="3" borderId="0" xfId="14" applyNumberFormat="1" applyFont="1" applyFill="1" applyBorder="1" applyAlignment="1">
      <alignment horizontal="center" vertical="center"/>
    </xf>
    <xf numFmtId="44" fontId="1" fillId="3" borderId="1" xfId="1" applyFont="1" applyFill="1" applyBorder="1" applyAlignment="1">
      <alignment horizontal="center" vertical="center"/>
    </xf>
    <xf numFmtId="44" fontId="1" fillId="0" borderId="1" xfId="1" applyFont="1" applyBorder="1"/>
    <xf numFmtId="0" fontId="36" fillId="5" borderId="1" xfId="14"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horizontal="left" vertical="top"/>
    </xf>
    <xf numFmtId="9" fontId="0" fillId="3" borderId="1" xfId="2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49" fontId="29" fillId="3" borderId="0" xfId="14" applyNumberFormat="1" applyFont="1" applyFill="1" applyBorder="1" applyAlignment="1">
      <alignment horizontal="center" vertical="center"/>
    </xf>
    <xf numFmtId="184" fontId="1" fillId="3" borderId="18" xfId="24" applyNumberFormat="1" applyFont="1" applyFill="1" applyBorder="1" applyAlignment="1">
      <alignment horizontal="center" vertical="center"/>
    </xf>
    <xf numFmtId="185" fontId="1" fillId="3" borderId="18" xfId="14" applyNumberFormat="1" applyFont="1" applyFill="1" applyBorder="1" applyAlignment="1">
      <alignment horizontal="center" vertical="center"/>
    </xf>
    <xf numFmtId="0" fontId="1" fillId="3" borderId="18" xfId="14" applyFont="1" applyFill="1" applyBorder="1" applyAlignment="1">
      <alignment horizontal="center" vertical="center"/>
    </xf>
    <xf numFmtId="183" fontId="1" fillId="3" borderId="18" xfId="24" applyNumberFormat="1" applyFont="1" applyFill="1" applyBorder="1" applyAlignment="1">
      <alignment horizontal="center" vertical="center"/>
    </xf>
    <xf numFmtId="0" fontId="0" fillId="3" borderId="18" xfId="14" applyFont="1" applyFill="1" applyBorder="1" applyAlignment="1">
      <alignment horizontal="center" vertical="center"/>
    </xf>
    <xf numFmtId="0" fontId="0" fillId="3" borderId="1" xfId="14" applyFont="1" applyFill="1" applyBorder="1" applyAlignment="1">
      <alignment horizontal="left" vertical="top"/>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29" fillId="5" borderId="18" xfId="14" applyFont="1" applyFill="1" applyBorder="1" applyAlignment="1">
      <alignment horizontal="center" vertical="center"/>
    </xf>
    <xf numFmtId="41" fontId="27" fillId="3" borderId="18" xfId="14" applyNumberFormat="1" applyFont="1" applyFill="1" applyBorder="1" applyAlignment="1">
      <alignment vertical="center"/>
    </xf>
    <xf numFmtId="41" fontId="29" fillId="3" borderId="18" xfId="14" applyNumberFormat="1" applyFont="1" applyFill="1" applyBorder="1" applyAlignment="1">
      <alignment horizontal="center" vertical="center"/>
    </xf>
    <xf numFmtId="41" fontId="29" fillId="3" borderId="18" xfId="24" applyNumberFormat="1" applyFont="1" applyFill="1" applyBorder="1" applyAlignment="1">
      <alignment horizontal="center" vertical="center"/>
    </xf>
    <xf numFmtId="0" fontId="27" fillId="3" borderId="18" xfId="14" applyFont="1" applyFill="1" applyBorder="1" applyAlignment="1">
      <alignment horizontal="center" vertical="center"/>
    </xf>
    <xf numFmtId="9" fontId="27" fillId="3" borderId="18" xfId="24" applyFont="1" applyFill="1" applyBorder="1" applyAlignment="1">
      <alignment horizontal="center" vertical="center"/>
    </xf>
    <xf numFmtId="0" fontId="27" fillId="0" borderId="18" xfId="14" applyFont="1" applyFill="1" applyBorder="1" applyAlignment="1">
      <alignment vertical="center"/>
    </xf>
    <xf numFmtId="0" fontId="27" fillId="0" borderId="18" xfId="14" applyFont="1" applyFill="1" applyBorder="1" applyAlignment="1">
      <alignment horizontal="center" vertical="center"/>
    </xf>
    <xf numFmtId="186" fontId="27" fillId="0" borderId="18" xfId="24" applyNumberFormat="1" applyFont="1" applyFill="1" applyBorder="1" applyAlignment="1">
      <alignment horizontal="center" vertical="center"/>
    </xf>
    <xf numFmtId="41" fontId="29" fillId="0" borderId="18" xfId="24" applyNumberFormat="1" applyFont="1" applyFill="1" applyBorder="1" applyAlignment="1">
      <alignment horizontal="center" vertical="center"/>
    </xf>
    <xf numFmtId="44" fontId="1" fillId="0" borderId="18" xfId="1" applyFont="1" applyFill="1" applyBorder="1" applyAlignment="1">
      <alignment horizontal="center" vertical="center"/>
    </xf>
    <xf numFmtId="41" fontId="29" fillId="3" borderId="18" xfId="24" applyNumberFormat="1" applyFont="1" applyFill="1" applyBorder="1" applyAlignment="1">
      <alignment vertical="center"/>
    </xf>
    <xf numFmtId="44" fontId="27" fillId="3" borderId="18" xfId="1" applyFont="1" applyFill="1" applyBorder="1" applyAlignment="1">
      <alignment horizontal="center" vertical="center"/>
    </xf>
    <xf numFmtId="44" fontId="27" fillId="0" borderId="18" xfId="1" applyFont="1" applyFill="1" applyBorder="1" applyAlignment="1">
      <alignment horizontal="center" vertical="center"/>
    </xf>
    <xf numFmtId="9" fontId="27" fillId="3" borderId="18" xfId="24" applyNumberFormat="1" applyFont="1" applyFill="1" applyBorder="1" applyAlignment="1">
      <alignment horizontal="center" vertical="center"/>
    </xf>
    <xf numFmtId="0" fontId="27" fillId="5" borderId="18" xfId="14" applyFont="1" applyFill="1" applyBorder="1" applyAlignment="1">
      <alignment vertical="center"/>
    </xf>
    <xf numFmtId="0" fontId="27" fillId="0" borderId="0" xfId="0" applyFont="1" applyAlignment="1">
      <alignment horizontal="center"/>
    </xf>
    <xf numFmtId="49" fontId="29" fillId="3" borderId="0" xfId="14" applyNumberFormat="1" applyFont="1" applyFill="1" applyBorder="1" applyAlignment="1">
      <alignment horizontal="center" vertical="center"/>
    </xf>
    <xf numFmtId="0" fontId="39" fillId="4" borderId="18" xfId="14" applyFont="1" applyFill="1" applyBorder="1" applyAlignment="1">
      <alignment horizontal="center" vertical="center" wrapText="1"/>
    </xf>
    <xf numFmtId="0" fontId="1" fillId="3" borderId="18" xfId="14" applyFont="1" applyFill="1" applyBorder="1" applyAlignment="1">
      <alignment vertical="center" wrapText="1"/>
    </xf>
    <xf numFmtId="0" fontId="1" fillId="3" borderId="18" xfId="14" applyFont="1" applyFill="1" applyBorder="1" applyAlignment="1">
      <alignment horizontal="center" vertical="center" wrapText="1"/>
    </xf>
    <xf numFmtId="10" fontId="1" fillId="3" borderId="18" xfId="24" applyNumberFormat="1" applyFont="1" applyFill="1" applyBorder="1" applyAlignment="1">
      <alignment horizontal="center" vertical="center"/>
    </xf>
    <xf numFmtId="0" fontId="36" fillId="3" borderId="18" xfId="14" applyFont="1" applyFill="1" applyBorder="1" applyAlignment="1">
      <alignment horizontal="center" vertical="center" wrapText="1"/>
    </xf>
    <xf numFmtId="175" fontId="1" fillId="3" borderId="18" xfId="14" applyNumberFormat="1" applyFont="1" applyFill="1" applyBorder="1" applyAlignment="1">
      <alignment horizontal="center" vertical="center"/>
    </xf>
    <xf numFmtId="173" fontId="27" fillId="3" borderId="18" xfId="24" applyNumberFormat="1" applyFont="1" applyFill="1" applyBorder="1" applyAlignment="1">
      <alignment horizontal="center" vertical="center"/>
    </xf>
    <xf numFmtId="0" fontId="27" fillId="3" borderId="18" xfId="14" applyFont="1" applyFill="1" applyBorder="1" applyAlignment="1">
      <alignment horizontal="center" vertical="center" wrapText="1"/>
    </xf>
    <xf numFmtId="0" fontId="35" fillId="4" borderId="18" xfId="14" applyFont="1" applyFill="1" applyBorder="1" applyAlignment="1">
      <alignment horizontal="center" vertical="center"/>
    </xf>
    <xf numFmtId="0" fontId="10" fillId="3" borderId="1" xfId="0" applyFont="1" applyFill="1" applyBorder="1" applyAlignment="1"/>
    <xf numFmtId="0" fontId="27" fillId="0" borderId="0" xfId="0" applyFont="1" applyBorder="1" applyAlignment="1">
      <alignment horizontal="left" vertical="top"/>
    </xf>
    <xf numFmtId="41" fontId="29" fillId="3" borderId="18" xfId="14" applyNumberFormat="1" applyFont="1" applyFill="1" applyBorder="1" applyAlignment="1">
      <alignment horizontal="left" vertical="top"/>
    </xf>
    <xf numFmtId="0" fontId="27" fillId="0" borderId="18" xfId="14" applyFont="1" applyFill="1" applyBorder="1" applyAlignment="1">
      <alignment horizontal="left" vertical="top"/>
    </xf>
    <xf numFmtId="0" fontId="84" fillId="0" borderId="18" xfId="14" applyFont="1" applyFill="1" applyBorder="1" applyAlignment="1">
      <alignment horizontal="left" vertical="top"/>
    </xf>
    <xf numFmtId="41" fontId="29" fillId="3" borderId="18" xfId="24" applyNumberFormat="1" applyFont="1" applyFill="1" applyBorder="1" applyAlignment="1">
      <alignment horizontal="left" vertical="top"/>
    </xf>
    <xf numFmtId="0" fontId="27" fillId="3" borderId="18" xfId="14" applyFont="1" applyFill="1" applyBorder="1" applyAlignment="1">
      <alignment horizontal="left" vertical="top" shrinkToFit="1"/>
    </xf>
    <xf numFmtId="41" fontId="27" fillId="3" borderId="18" xfId="24" applyNumberFormat="1" applyFont="1" applyFill="1" applyBorder="1" applyAlignment="1">
      <alignment horizontal="left" vertical="top"/>
    </xf>
    <xf numFmtId="0" fontId="27" fillId="0" borderId="0" xfId="0" applyFont="1" applyFill="1" applyAlignment="1">
      <alignment horizontal="left" vertical="top"/>
    </xf>
    <xf numFmtId="0" fontId="31" fillId="0" borderId="0" xfId="0" applyFont="1" applyAlignment="1">
      <alignment horizontal="left" vertical="top"/>
    </xf>
    <xf numFmtId="0" fontId="27" fillId="3" borderId="0" xfId="14" applyFont="1" applyFill="1" applyBorder="1" applyAlignment="1">
      <alignment horizontal="left" vertical="top"/>
    </xf>
    <xf numFmtId="9" fontId="29" fillId="5" borderId="18" xfId="24" applyFont="1" applyFill="1" applyBorder="1" applyAlignment="1">
      <alignment horizontal="left" vertical="top"/>
    </xf>
    <xf numFmtId="0" fontId="27" fillId="3" borderId="18" xfId="14" applyFont="1" applyFill="1" applyBorder="1" applyAlignment="1">
      <alignment horizontal="left" vertical="top" wrapText="1"/>
    </xf>
    <xf numFmtId="3" fontId="27" fillId="3" borderId="18" xfId="24" applyNumberFormat="1" applyFont="1" applyFill="1" applyBorder="1" applyAlignment="1">
      <alignment horizontal="center" vertical="center"/>
    </xf>
    <xf numFmtId="10" fontId="27" fillId="3" borderId="18" xfId="14" applyNumberFormat="1" applyFont="1" applyFill="1" applyBorder="1" applyAlignment="1">
      <alignment horizontal="center" vertical="center"/>
    </xf>
    <xf numFmtId="9" fontId="27" fillId="3" borderId="18" xfId="24" applyFont="1" applyFill="1" applyBorder="1" applyAlignment="1">
      <alignment horizontal="left" vertical="top"/>
    </xf>
    <xf numFmtId="9" fontId="27" fillId="3" borderId="18" xfId="24" applyFont="1" applyFill="1" applyBorder="1" applyAlignment="1">
      <alignment horizontal="center" vertical="center" wrapText="1"/>
    </xf>
    <xf numFmtId="44" fontId="27" fillId="0" borderId="0" xfId="1" applyFont="1" applyBorder="1"/>
    <xf numFmtId="44" fontId="29" fillId="0" borderId="18" xfId="1" applyFont="1" applyFill="1" applyBorder="1" applyAlignment="1">
      <alignment horizontal="center" vertical="center"/>
    </xf>
    <xf numFmtId="44" fontId="29" fillId="3" borderId="18" xfId="1" applyFont="1" applyFill="1" applyBorder="1" applyAlignment="1">
      <alignment vertical="center"/>
    </xf>
    <xf numFmtId="44" fontId="27" fillId="0" borderId="0" xfId="1" applyFont="1" applyFill="1"/>
    <xf numFmtId="44" fontId="31" fillId="0" borderId="0" xfId="1" applyFont="1"/>
    <xf numFmtId="44" fontId="27" fillId="3" borderId="0" xfId="1" applyFont="1" applyFill="1" applyBorder="1" applyAlignment="1">
      <alignment vertical="center"/>
    </xf>
    <xf numFmtId="0" fontId="27" fillId="0" borderId="0" xfId="0" applyFont="1" applyBorder="1" applyAlignment="1">
      <alignment horizontal="center"/>
    </xf>
    <xf numFmtId="0" fontId="27" fillId="0" borderId="0" xfId="0" applyFont="1" applyFill="1" applyAlignment="1">
      <alignment horizontal="center"/>
    </xf>
    <xf numFmtId="0" fontId="31" fillId="0" borderId="0" xfId="0" applyFont="1" applyAlignment="1">
      <alignment horizontal="center"/>
    </xf>
    <xf numFmtId="0" fontId="27" fillId="3" borderId="0" xfId="14"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Fill="1" applyAlignment="1">
      <alignment horizontal="center" vertical="center"/>
    </xf>
    <xf numFmtId="0" fontId="31" fillId="0" borderId="0" xfId="0" applyFont="1" applyAlignment="1">
      <alignment horizontal="center" vertical="center"/>
    </xf>
    <xf numFmtId="0" fontId="27" fillId="0" borderId="0" xfId="0" applyFont="1" applyAlignment="1">
      <alignment horizontal="center" vertical="center"/>
    </xf>
    <xf numFmtId="0" fontId="27" fillId="3" borderId="18" xfId="14" applyFont="1" applyFill="1" applyBorder="1" applyAlignment="1">
      <alignment horizontal="left" vertical="top" wrapText="1" shrinkToFit="1"/>
    </xf>
    <xf numFmtId="0" fontId="35" fillId="4" borderId="1" xfId="14" applyFont="1" applyFill="1" applyBorder="1" applyAlignment="1">
      <alignment horizontal="center" vertical="center"/>
    </xf>
    <xf numFmtId="0" fontId="4" fillId="0" borderId="0" xfId="0" applyFont="1" applyAlignment="1">
      <alignment horizontal="center" vertical="center"/>
    </xf>
    <xf numFmtId="0" fontId="36"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36" fillId="0" borderId="0" xfId="0" applyFont="1" applyFill="1" applyAlignment="1">
      <alignment horizontal="center" vertical="center"/>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0" fontId="38" fillId="0" borderId="0" xfId="0" applyFont="1" applyAlignment="1">
      <alignment horizontal="center"/>
    </xf>
    <xf numFmtId="0" fontId="0" fillId="0" borderId="0" xfId="0" applyAlignment="1">
      <alignment wrapText="1"/>
    </xf>
    <xf numFmtId="0" fontId="0" fillId="0" borderId="0" xfId="0" applyFont="1" applyAlignment="1">
      <alignment horizontal="right" vertical="center"/>
    </xf>
    <xf numFmtId="0" fontId="0" fillId="0" borderId="0" xfId="0" applyFont="1" applyAlignment="1">
      <alignment vertical="center"/>
    </xf>
    <xf numFmtId="0" fontId="61" fillId="0" borderId="0" xfId="0" applyFont="1" applyAlignment="1">
      <alignment horizontal="right" vertical="center"/>
    </xf>
    <xf numFmtId="0" fontId="0" fillId="0" borderId="0" xfId="0" applyFont="1" applyBorder="1" applyAlignment="1">
      <alignment vertical="center"/>
    </xf>
    <xf numFmtId="0" fontId="0" fillId="0" borderId="19" xfId="0" applyBorder="1" applyAlignment="1">
      <alignment vertical="center"/>
    </xf>
    <xf numFmtId="4" fontId="0" fillId="0" borderId="18" xfId="0" applyNumberFormat="1" applyBorder="1" applyAlignment="1">
      <alignment horizontal="left" vertical="center"/>
    </xf>
    <xf numFmtId="0" fontId="0" fillId="0" borderId="19" xfId="0" applyBorder="1" applyAlignment="1">
      <alignment vertical="top"/>
    </xf>
    <xf numFmtId="0" fontId="0" fillId="0" borderId="18" xfId="0" applyBorder="1" applyAlignment="1">
      <alignment horizontal="right" vertical="center"/>
    </xf>
    <xf numFmtId="9" fontId="0" fillId="0" borderId="18" xfId="0" applyNumberFormat="1" applyBorder="1" applyAlignment="1">
      <alignment horizontal="right" vertical="center"/>
    </xf>
    <xf numFmtId="4" fontId="0" fillId="0" borderId="18" xfId="0" applyNumberFormat="1" applyFont="1" applyBorder="1" applyAlignment="1">
      <alignment horizontal="right" vertical="center"/>
    </xf>
    <xf numFmtId="0" fontId="0" fillId="0" borderId="18" xfId="0" applyBorder="1" applyAlignment="1">
      <alignment vertical="top"/>
    </xf>
    <xf numFmtId="0" fontId="0" fillId="0" borderId="18" xfId="0" applyFont="1" applyBorder="1" applyAlignment="1">
      <alignment horizontal="right" vertical="center"/>
    </xf>
    <xf numFmtId="4" fontId="0" fillId="0" borderId="19" xfId="0" applyNumberFormat="1" applyBorder="1" applyAlignment="1">
      <alignment horizontal="left" vertical="center"/>
    </xf>
    <xf numFmtId="4" fontId="0" fillId="0" borderId="18" xfId="0" applyNumberFormat="1" applyFill="1" applyBorder="1" applyAlignment="1">
      <alignment horizontal="left" vertical="center"/>
    </xf>
    <xf numFmtId="0" fontId="0" fillId="0" borderId="18" xfId="0" applyFont="1" applyBorder="1" applyAlignment="1">
      <alignment vertical="center"/>
    </xf>
    <xf numFmtId="2" fontId="0" fillId="0" borderId="0" xfId="0" applyNumberFormat="1" applyFont="1" applyAlignment="1">
      <alignment vertical="center"/>
    </xf>
    <xf numFmtId="187" fontId="0" fillId="0" borderId="0" xfId="0" applyNumberFormat="1" applyFont="1" applyAlignment="1">
      <alignment vertical="center"/>
    </xf>
    <xf numFmtId="0" fontId="0" fillId="0" borderId="12" xfId="0" applyFont="1" applyBorder="1" applyAlignment="1">
      <alignment horizontal="right" vertical="center"/>
    </xf>
    <xf numFmtId="187" fontId="0" fillId="0" borderId="18" xfId="0" applyNumberFormat="1" applyFont="1" applyBorder="1" applyAlignment="1">
      <alignment horizontal="center" vertical="center"/>
    </xf>
    <xf numFmtId="0" fontId="0" fillId="0" borderId="12" xfId="0" applyBorder="1" applyAlignment="1">
      <alignment vertical="center"/>
    </xf>
    <xf numFmtId="2" fontId="0" fillId="0" borderId="0" xfId="0" applyNumberFormat="1" applyFont="1" applyBorder="1" applyAlignment="1">
      <alignment vertical="center"/>
    </xf>
    <xf numFmtId="174" fontId="0" fillId="0" borderId="18" xfId="0" applyNumberFormat="1" applyBorder="1" applyAlignment="1">
      <alignment horizontal="right" vertical="center"/>
    </xf>
    <xf numFmtId="10" fontId="0" fillId="0" borderId="18" xfId="0" applyNumberFormat="1" applyFont="1" applyBorder="1" applyAlignment="1">
      <alignment horizontal="right" vertical="center"/>
    </xf>
    <xf numFmtId="174" fontId="0" fillId="0" borderId="18" xfId="0" applyNumberFormat="1" applyFont="1" applyBorder="1" applyAlignment="1">
      <alignment horizontal="right" vertical="center"/>
    </xf>
    <xf numFmtId="49" fontId="0" fillId="0" borderId="18" xfId="31" applyNumberFormat="1" applyFont="1" applyBorder="1" applyAlignment="1">
      <alignment horizontal="right" vertical="center"/>
    </xf>
    <xf numFmtId="187" fontId="0" fillId="0" borderId="18" xfId="0" applyNumberFormat="1" applyBorder="1" applyAlignment="1">
      <alignment vertical="center"/>
    </xf>
    <xf numFmtId="4" fontId="27" fillId="0" borderId="12" xfId="0" applyNumberFormat="1" applyFont="1" applyBorder="1" applyAlignment="1">
      <alignment horizontal="left" vertical="center"/>
    </xf>
    <xf numFmtId="0" fontId="0" fillId="0" borderId="19" xfId="0" applyBorder="1" applyAlignment="1">
      <alignment horizontal="right" vertical="center"/>
    </xf>
    <xf numFmtId="0" fontId="35" fillId="4" borderId="12" xfId="14" applyFont="1" applyFill="1" applyBorder="1" applyAlignment="1">
      <alignment vertical="center"/>
    </xf>
    <xf numFmtId="0" fontId="35" fillId="4" borderId="12" xfId="14" applyFont="1" applyFill="1" applyBorder="1" applyAlignment="1">
      <alignment horizontal="center"/>
    </xf>
    <xf numFmtId="0" fontId="61" fillId="5" borderId="18" xfId="0" applyFont="1" applyFill="1" applyBorder="1" applyAlignment="1">
      <alignment vertical="center"/>
    </xf>
    <xf numFmtId="0" fontId="61" fillId="5" borderId="18" xfId="0" applyFont="1" applyFill="1" applyBorder="1" applyAlignment="1">
      <alignment vertical="center" wrapText="1"/>
    </xf>
    <xf numFmtId="0" fontId="21" fillId="0" borderId="18" xfId="0" applyFont="1" applyBorder="1" applyAlignment="1">
      <alignment vertical="center" wrapText="1"/>
    </xf>
    <xf numFmtId="44" fontId="0" fillId="0" borderId="0" xfId="1" applyFont="1" applyAlignment="1">
      <alignment vertical="center"/>
    </xf>
    <xf numFmtId="44" fontId="61" fillId="5" borderId="18" xfId="1" applyFont="1" applyFill="1" applyBorder="1" applyAlignment="1">
      <alignment vertical="center"/>
    </xf>
    <xf numFmtId="44" fontId="0" fillId="0" borderId="18" xfId="1" applyFont="1" applyFill="1" applyBorder="1" applyAlignment="1">
      <alignment horizontal="center" vertical="center"/>
    </xf>
    <xf numFmtId="44" fontId="0" fillId="0" borderId="12" xfId="1" applyFont="1" applyBorder="1" applyAlignment="1">
      <alignment horizontal="center" vertical="center"/>
    </xf>
    <xf numFmtId="44" fontId="0" fillId="0" borderId="19" xfId="1" applyFont="1" applyFill="1" applyBorder="1" applyAlignment="1">
      <alignment horizontal="center" vertical="center"/>
    </xf>
    <xf numFmtId="0" fontId="61" fillId="5" borderId="18" xfId="0" applyFont="1" applyFill="1" applyBorder="1" applyAlignment="1">
      <alignment horizontal="left" vertical="top" wrapText="1"/>
    </xf>
    <xf numFmtId="44" fontId="0" fillId="0" borderId="0" xfId="1" applyFont="1" applyAlignment="1">
      <alignment horizontal="right" vertical="center"/>
    </xf>
    <xf numFmtId="44" fontId="29" fillId="5" borderId="18" xfId="1" applyFont="1" applyFill="1" applyBorder="1" applyAlignment="1">
      <alignment vertical="center"/>
    </xf>
    <xf numFmtId="44" fontId="0" fillId="0" borderId="18" xfId="1" applyFont="1" applyBorder="1" applyAlignment="1">
      <alignment horizontal="right" vertical="center"/>
    </xf>
    <xf numFmtId="44" fontId="0" fillId="0" borderId="18" xfId="1" applyFont="1" applyFill="1" applyBorder="1" applyAlignment="1">
      <alignment horizontal="right" vertical="center"/>
    </xf>
    <xf numFmtId="44" fontId="0" fillId="0" borderId="12" xfId="1" applyFont="1" applyBorder="1" applyAlignment="1">
      <alignment horizontal="right" vertical="center"/>
    </xf>
    <xf numFmtId="44" fontId="27" fillId="0" borderId="18" xfId="1" applyFont="1" applyFill="1" applyBorder="1" applyAlignment="1">
      <alignment horizontal="right" vertical="center"/>
    </xf>
    <xf numFmtId="44" fontId="0" fillId="0" borderId="19" xfId="1" applyFont="1" applyBorder="1" applyAlignment="1">
      <alignment horizontal="right" vertical="center"/>
    </xf>
    <xf numFmtId="44" fontId="35" fillId="4" borderId="12" xfId="1" applyFont="1" applyFill="1" applyBorder="1" applyAlignment="1">
      <alignment horizontal="center" vertical="center"/>
    </xf>
    <xf numFmtId="44" fontId="27" fillId="0" borderId="12" xfId="1" applyFont="1" applyFill="1" applyBorder="1" applyAlignment="1">
      <alignment horizontal="right" vertical="center"/>
    </xf>
    <xf numFmtId="44" fontId="0" fillId="0" borderId="19" xfId="1" applyFont="1" applyFill="1" applyBorder="1" applyAlignment="1">
      <alignment horizontal="right" vertical="center"/>
    </xf>
    <xf numFmtId="0" fontId="0" fillId="0" borderId="18" xfId="0" applyBorder="1" applyAlignment="1">
      <alignment horizontal="left" vertical="top" wrapText="1"/>
    </xf>
    <xf numFmtId="0" fontId="0" fillId="0" borderId="18" xfId="0" applyFont="1" applyBorder="1" applyAlignment="1">
      <alignment horizontal="left" vertical="top" wrapText="1"/>
    </xf>
    <xf numFmtId="0" fontId="0" fillId="0" borderId="12" xfId="0" applyFont="1" applyBorder="1" applyAlignment="1">
      <alignment horizontal="left" vertical="top" wrapText="1"/>
    </xf>
    <xf numFmtId="0" fontId="0" fillId="0" borderId="19" xfId="0" applyBorder="1" applyAlignment="1">
      <alignment horizontal="left" vertical="top" wrapText="1"/>
    </xf>
    <xf numFmtId="0" fontId="35" fillId="4" borderId="1" xfId="14" applyFont="1" applyFill="1" applyBorder="1" applyAlignment="1">
      <alignment horizontal="left" vertical="top" wrapText="1"/>
    </xf>
    <xf numFmtId="0" fontId="0" fillId="0" borderId="12" xfId="0" applyBorder="1" applyAlignment="1">
      <alignment horizontal="left" vertical="top" wrapText="1"/>
    </xf>
    <xf numFmtId="0" fontId="0" fillId="0" borderId="0" xfId="0" applyAlignment="1">
      <alignment wrapText="1"/>
    </xf>
    <xf numFmtId="9" fontId="1" fillId="3" borderId="18" xfId="14" applyNumberFormat="1" applyFont="1" applyFill="1" applyBorder="1" applyAlignment="1">
      <alignment horizontal="center" vertical="center"/>
    </xf>
    <xf numFmtId="10" fontId="1" fillId="3" borderId="18" xfId="14" applyNumberFormat="1" applyFont="1" applyFill="1" applyBorder="1" applyAlignment="1">
      <alignment horizontal="center" vertical="center"/>
    </xf>
    <xf numFmtId="0" fontId="1" fillId="0" borderId="18" xfId="14" applyFont="1" applyFill="1" applyBorder="1" applyAlignment="1">
      <alignment horizontal="center" vertical="center"/>
    </xf>
    <xf numFmtId="9" fontId="1" fillId="0" borderId="18" xfId="14" applyNumberFormat="1" applyFont="1" applyFill="1" applyBorder="1" applyAlignment="1">
      <alignment horizontal="center" vertical="center"/>
    </xf>
    <xf numFmtId="0" fontId="27" fillId="0" borderId="0" xfId="0" applyFont="1" applyAlignment="1">
      <alignment wrapText="1"/>
    </xf>
    <xf numFmtId="49" fontId="29" fillId="3" borderId="0" xfId="14" applyNumberFormat="1" applyFont="1" applyFill="1" applyBorder="1" applyAlignment="1">
      <alignment horizontal="center" vertical="center" wrapText="1"/>
    </xf>
    <xf numFmtId="0" fontId="1" fillId="3" borderId="0" xfId="14" applyFont="1" applyFill="1" applyBorder="1" applyAlignment="1">
      <alignment vertical="center" wrapText="1"/>
    </xf>
    <xf numFmtId="0" fontId="27" fillId="0" borderId="0" xfId="0" applyFont="1" applyAlignment="1"/>
    <xf numFmtId="0" fontId="0" fillId="0" borderId="0" xfId="0" applyAlignment="1"/>
    <xf numFmtId="0" fontId="28" fillId="3" borderId="0" xfId="14" applyFont="1" applyFill="1" applyBorder="1" applyAlignment="1">
      <alignment vertical="center" wrapText="1"/>
    </xf>
    <xf numFmtId="0" fontId="55" fillId="0" borderId="0" xfId="0" applyFont="1" applyAlignment="1">
      <alignment wrapText="1"/>
    </xf>
    <xf numFmtId="0" fontId="38" fillId="0" borderId="0" xfId="0" applyFont="1" applyAlignment="1">
      <alignment wrapText="1"/>
    </xf>
    <xf numFmtId="0" fontId="36" fillId="5" borderId="18" xfId="14" applyFont="1" applyFill="1" applyBorder="1" applyAlignment="1">
      <alignment vertical="center" wrapText="1"/>
    </xf>
    <xf numFmtId="0" fontId="29" fillId="5" borderId="18" xfId="14" applyFont="1" applyFill="1" applyBorder="1" applyAlignment="1">
      <alignment vertical="center" wrapText="1"/>
    </xf>
    <xf numFmtId="0" fontId="27" fillId="3" borderId="18" xfId="14" applyFont="1" applyFill="1" applyBorder="1" applyAlignment="1">
      <alignment vertical="center" wrapText="1"/>
    </xf>
    <xf numFmtId="0" fontId="35" fillId="4" borderId="18" xfId="14" applyFont="1" applyFill="1" applyBorder="1" applyAlignment="1">
      <alignment horizontal="left" vertical="center" wrapText="1"/>
    </xf>
    <xf numFmtId="0" fontId="1" fillId="3" borderId="0" xfId="14" applyFont="1" applyFill="1" applyBorder="1" applyAlignment="1">
      <alignment horizontal="left" vertical="center" wrapText="1"/>
    </xf>
    <xf numFmtId="44" fontId="38" fillId="0" borderId="0" xfId="1" applyFont="1" applyAlignment="1">
      <alignment horizontal="center"/>
    </xf>
    <xf numFmtId="44" fontId="1" fillId="3" borderId="18" xfId="1" applyFont="1" applyFill="1" applyBorder="1" applyAlignment="1">
      <alignment horizontal="right" vertical="center"/>
    </xf>
    <xf numFmtId="44" fontId="38" fillId="0" borderId="0" xfId="1" applyFont="1"/>
    <xf numFmtId="9" fontId="1" fillId="3" borderId="18" xfId="24" applyNumberFormat="1" applyFont="1" applyFill="1" applyBorder="1" applyAlignment="1">
      <alignment horizontal="center" vertical="center"/>
    </xf>
    <xf numFmtId="0" fontId="36" fillId="5" borderId="1" xfId="14" applyFont="1" applyFill="1" applyBorder="1" applyAlignment="1">
      <alignment vertical="center" wrapText="1"/>
    </xf>
    <xf numFmtId="0" fontId="29" fillId="5" borderId="1" xfId="14" applyFont="1" applyFill="1" applyBorder="1" applyAlignment="1">
      <alignment vertical="center" wrapText="1"/>
    </xf>
    <xf numFmtId="0" fontId="36" fillId="3" borderId="1" xfId="14" applyFont="1" applyFill="1" applyBorder="1" applyAlignment="1">
      <alignment vertical="center" wrapText="1"/>
    </xf>
    <xf numFmtId="0" fontId="29" fillId="3" borderId="1" xfId="14" applyFont="1" applyFill="1" applyBorder="1" applyAlignment="1">
      <alignment vertical="center" wrapText="1"/>
    </xf>
    <xf numFmtId="0" fontId="35" fillId="4" borderId="1" xfId="14" applyFont="1" applyFill="1" applyBorder="1" applyAlignment="1">
      <alignment horizontal="left" vertical="center" wrapText="1"/>
    </xf>
    <xf numFmtId="0" fontId="1" fillId="0" borderId="1" xfId="14" applyFont="1" applyFill="1" applyBorder="1" applyAlignment="1">
      <alignment vertical="center" wrapText="1"/>
    </xf>
    <xf numFmtId="0" fontId="29" fillId="3" borderId="0" xfId="14" applyFont="1" applyFill="1" applyBorder="1" applyAlignment="1">
      <alignment vertical="center" wrapText="1"/>
    </xf>
    <xf numFmtId="0" fontId="36" fillId="5" borderId="1" xfId="14" applyFont="1" applyFill="1" applyBorder="1" applyAlignment="1">
      <alignment horizontal="center" vertical="center" wrapText="1"/>
    </xf>
    <xf numFmtId="0" fontId="36" fillId="3" borderId="1" xfId="14" applyFont="1" applyFill="1" applyBorder="1" applyAlignment="1">
      <alignment horizontal="center" vertical="center" wrapText="1"/>
    </xf>
    <xf numFmtId="0" fontId="0" fillId="3" borderId="1" xfId="14" applyFont="1" applyFill="1" applyBorder="1" applyAlignment="1">
      <alignment horizontal="center" vertical="center" wrapText="1"/>
    </xf>
    <xf numFmtId="43" fontId="1" fillId="0" borderId="1" xfId="14" applyNumberFormat="1" applyFont="1" applyFill="1" applyBorder="1" applyAlignment="1">
      <alignment vertical="center"/>
    </xf>
    <xf numFmtId="44" fontId="1" fillId="3" borderId="1" xfId="1" applyFont="1" applyFill="1" applyBorder="1" applyAlignment="1">
      <alignment horizontal="left" vertical="center" wrapText="1"/>
    </xf>
    <xf numFmtId="0" fontId="39" fillId="4" borderId="1" xfId="14" applyFont="1" applyFill="1" applyBorder="1" applyAlignment="1">
      <alignment horizontal="center" vertical="center" wrapText="1"/>
    </xf>
    <xf numFmtId="0" fontId="35" fillId="4" borderId="1" xfId="14" applyFont="1" applyFill="1" applyBorder="1" applyAlignment="1">
      <alignment horizontal="center" vertical="center"/>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44" fontId="29" fillId="3" borderId="0" xfId="1" applyFont="1" applyFill="1" applyBorder="1" applyAlignment="1">
      <alignment horizontal="center" vertical="center"/>
    </xf>
    <xf numFmtId="49" fontId="29" fillId="3" borderId="0" xfId="14" applyNumberFormat="1" applyFont="1" applyFill="1" applyBorder="1" applyAlignment="1">
      <alignment horizontal="center" vertical="center"/>
    </xf>
    <xf numFmtId="44" fontId="0" fillId="0" borderId="1" xfId="1" applyFont="1" applyBorder="1" applyAlignment="1">
      <alignment vertical="center"/>
    </xf>
    <xf numFmtId="182" fontId="0" fillId="0" borderId="1" xfId="0" applyNumberFormat="1" applyFont="1" applyBorder="1" applyAlignment="1">
      <alignment horizontal="center"/>
    </xf>
    <xf numFmtId="44" fontId="0" fillId="0" borderId="1" xfId="1" applyFont="1" applyFill="1" applyBorder="1" applyAlignment="1">
      <alignment vertical="center"/>
    </xf>
    <xf numFmtId="0" fontId="1" fillId="0" borderId="7" xfId="0" applyFont="1" applyFill="1" applyBorder="1" applyAlignment="1">
      <alignment vertical="center"/>
    </xf>
    <xf numFmtId="44" fontId="0" fillId="3" borderId="1" xfId="1" applyFont="1" applyFill="1" applyBorder="1" applyAlignment="1">
      <alignment horizontal="center" vertical="center"/>
    </xf>
    <xf numFmtId="177" fontId="1" fillId="3" borderId="1" xfId="24" applyNumberFormat="1" applyFont="1" applyFill="1" applyBorder="1" applyAlignment="1">
      <alignment horizontal="center" vertical="center"/>
    </xf>
    <xf numFmtId="178" fontId="1" fillId="3" borderId="1" xfId="24" applyNumberFormat="1" applyFont="1" applyFill="1" applyBorder="1" applyAlignment="1">
      <alignment horizontal="center" vertical="center"/>
    </xf>
    <xf numFmtId="182" fontId="1" fillId="3" borderId="1" xfId="14" applyNumberFormat="1" applyFont="1" applyFill="1" applyBorder="1" applyAlignment="1">
      <alignment horizontal="center" vertical="center"/>
    </xf>
    <xf numFmtId="0" fontId="27" fillId="3" borderId="1" xfId="14" applyFont="1" applyFill="1" applyBorder="1" applyAlignment="1">
      <alignment horizontal="left" vertical="top"/>
    </xf>
    <xf numFmtId="0" fontId="0" fillId="0" borderId="1" xfId="0" applyFont="1" applyFill="1" applyBorder="1" applyAlignment="1">
      <alignment horizontal="center" vertical="center"/>
    </xf>
    <xf numFmtId="0" fontId="0" fillId="0" borderId="0" xfId="0" applyAlignment="1">
      <alignment horizontal="center"/>
    </xf>
    <xf numFmtId="0" fontId="0" fillId="0" borderId="18" xfId="0" applyFont="1" applyBorder="1" applyAlignment="1">
      <alignment horizontal="left" vertical="top"/>
    </xf>
    <xf numFmtId="0" fontId="0" fillId="0" borderId="18" xfId="0" applyFont="1" applyFill="1" applyBorder="1" applyAlignment="1">
      <alignment horizontal="left" vertical="top"/>
    </xf>
    <xf numFmtId="0" fontId="0" fillId="0" borderId="18" xfId="0" applyFont="1" applyBorder="1" applyAlignment="1">
      <alignment horizontal="center"/>
    </xf>
    <xf numFmtId="0" fontId="0" fillId="0" borderId="18" xfId="0" applyFont="1" applyBorder="1"/>
    <xf numFmtId="182" fontId="0" fillId="0" borderId="18" xfId="0" applyNumberFormat="1" applyFont="1" applyBorder="1" applyAlignment="1">
      <alignment horizontal="center"/>
    </xf>
    <xf numFmtId="182" fontId="1" fillId="3" borderId="18" xfId="14" applyNumberFormat="1" applyFont="1" applyFill="1" applyBorder="1" applyAlignment="1">
      <alignment horizontal="center" vertical="center"/>
    </xf>
    <xf numFmtId="44" fontId="0" fillId="0" borderId="18" xfId="1" applyFont="1" applyFill="1" applyBorder="1" applyAlignment="1">
      <alignment vertical="center"/>
    </xf>
    <xf numFmtId="0" fontId="1" fillId="0" borderId="18" xfId="0" applyFont="1" applyBorder="1" applyAlignment="1">
      <alignment vertical="center"/>
    </xf>
    <xf numFmtId="44" fontId="0" fillId="3" borderId="18" xfId="1" applyFont="1" applyFill="1" applyBorder="1" applyAlignment="1">
      <alignment horizontal="center" vertical="center"/>
    </xf>
    <xf numFmtId="0" fontId="1" fillId="3" borderId="11" xfId="14" applyFont="1" applyFill="1" applyBorder="1" applyAlignment="1">
      <alignment horizontal="center" vertical="center"/>
    </xf>
    <xf numFmtId="9" fontId="1" fillId="3" borderId="11" xfId="24" applyFont="1" applyFill="1" applyBorder="1" applyAlignment="1">
      <alignment horizontal="center" vertical="center"/>
    </xf>
    <xf numFmtId="44" fontId="1" fillId="3" borderId="11" xfId="1" applyFont="1" applyFill="1" applyBorder="1" applyAlignment="1">
      <alignment horizontal="center" vertical="center"/>
    </xf>
    <xf numFmtId="0" fontId="27" fillId="3" borderId="11" xfId="14" applyFont="1" applyFill="1" applyBorder="1" applyAlignment="1">
      <alignment horizontal="center" vertical="center"/>
    </xf>
    <xf numFmtId="9" fontId="27" fillId="3" borderId="11" xfId="24" applyFont="1" applyFill="1" applyBorder="1" applyAlignment="1">
      <alignment horizontal="center" vertical="center"/>
    </xf>
    <xf numFmtId="44" fontId="27" fillId="3" borderId="11" xfId="1" applyFont="1" applyFill="1" applyBorder="1" applyAlignment="1">
      <alignment horizontal="center" vertical="center"/>
    </xf>
    <xf numFmtId="0" fontId="27" fillId="3" borderId="11" xfId="14" applyFont="1" applyFill="1" applyBorder="1" applyAlignment="1">
      <alignment vertical="center"/>
    </xf>
    <xf numFmtId="0" fontId="36" fillId="5" borderId="11" xfId="14" applyFont="1" applyFill="1" applyBorder="1" applyAlignment="1">
      <alignment horizontal="left" vertical="top"/>
    </xf>
    <xf numFmtId="0" fontId="36" fillId="3" borderId="11" xfId="14" applyFont="1" applyFill="1" applyBorder="1" applyAlignment="1">
      <alignment horizontal="left" vertical="top"/>
    </xf>
    <xf numFmtId="0" fontId="1" fillId="3" borderId="11" xfId="14" applyFont="1" applyFill="1" applyBorder="1" applyAlignment="1">
      <alignment horizontal="left" vertical="top"/>
    </xf>
    <xf numFmtId="0" fontId="29" fillId="5" borderId="11" xfId="14" applyFont="1" applyFill="1" applyBorder="1" applyAlignment="1">
      <alignment horizontal="left" vertical="top"/>
    </xf>
    <xf numFmtId="0" fontId="27" fillId="3" borderId="11" xfId="14" applyFont="1" applyFill="1" applyBorder="1" applyAlignment="1">
      <alignment horizontal="left" vertical="top"/>
    </xf>
    <xf numFmtId="0" fontId="29" fillId="3" borderId="11" xfId="14" applyFont="1" applyFill="1" applyBorder="1" applyAlignment="1">
      <alignment horizontal="left" vertical="top"/>
    </xf>
    <xf numFmtId="0" fontId="35" fillId="4" borderId="11" xfId="14" applyFont="1" applyFill="1" applyBorder="1" applyAlignment="1">
      <alignment horizontal="left" vertical="top"/>
    </xf>
    <xf numFmtId="0" fontId="0" fillId="3" borderId="11" xfId="14" applyFont="1" applyFill="1" applyBorder="1" applyAlignment="1">
      <alignment vertical="center"/>
    </xf>
    <xf numFmtId="44" fontId="39" fillId="4" borderId="18" xfId="1" applyFont="1" applyFill="1" applyBorder="1" applyAlignment="1">
      <alignment horizontal="center" vertical="center" wrapText="1"/>
    </xf>
    <xf numFmtId="44" fontId="29" fillId="3" borderId="0" xfId="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0" fillId="0" borderId="1" xfId="14" applyFont="1" applyFill="1" applyBorder="1" applyAlignment="1">
      <alignment vertical="center"/>
    </xf>
    <xf numFmtId="0" fontId="1" fillId="3" borderId="18" xfId="14" applyFont="1" applyFill="1" applyBorder="1" applyAlignment="1">
      <alignment horizontal="center"/>
    </xf>
    <xf numFmtId="0" fontId="27" fillId="3" borderId="18" xfId="14" applyFont="1" applyFill="1" applyBorder="1" applyAlignment="1">
      <alignment horizontal="center"/>
    </xf>
    <xf numFmtId="9" fontId="27" fillId="3" borderId="18" xfId="14" applyNumberFormat="1" applyFont="1" applyFill="1" applyBorder="1" applyAlignment="1">
      <alignment horizontal="center" vertical="center"/>
    </xf>
    <xf numFmtId="44" fontId="27" fillId="3" borderId="18" xfId="1" applyFont="1" applyFill="1" applyBorder="1" applyAlignment="1">
      <alignment horizontal="center"/>
    </xf>
    <xf numFmtId="0" fontId="1" fillId="3" borderId="18" xfId="14" applyFont="1" applyFill="1" applyBorder="1" applyAlignment="1">
      <alignment horizontal="left" vertical="top" wrapText="1"/>
    </xf>
    <xf numFmtId="44" fontId="1" fillId="3" borderId="18" xfId="1" applyFont="1" applyFill="1" applyBorder="1" applyAlignment="1">
      <alignment horizontal="center"/>
    </xf>
    <xf numFmtId="0" fontId="88" fillId="0" borderId="0" xfId="0" applyFont="1"/>
    <xf numFmtId="9" fontId="1" fillId="0" borderId="18" xfId="24" applyFont="1" applyFill="1" applyBorder="1" applyAlignment="1">
      <alignment horizontal="center" vertical="center"/>
    </xf>
    <xf numFmtId="9" fontId="1" fillId="0" borderId="18" xfId="24" applyFont="1" applyFill="1" applyBorder="1" applyAlignment="1">
      <alignment horizontal="center" vertical="center" wrapText="1"/>
    </xf>
    <xf numFmtId="10" fontId="1" fillId="0" borderId="18" xfId="24" applyNumberFormat="1" applyFont="1" applyFill="1" applyBorder="1" applyAlignment="1">
      <alignment horizontal="center" vertical="center"/>
    </xf>
    <xf numFmtId="10" fontId="1" fillId="0" borderId="18" xfId="24" applyNumberFormat="1" applyFont="1" applyFill="1" applyBorder="1" applyAlignment="1">
      <alignment horizontal="center" vertical="center" wrapText="1"/>
    </xf>
    <xf numFmtId="9" fontId="27" fillId="0" borderId="18" xfId="24" applyFont="1" applyFill="1" applyBorder="1" applyAlignment="1">
      <alignment horizontal="center" vertical="center"/>
    </xf>
    <xf numFmtId="9" fontId="27" fillId="0" borderId="18" xfId="24" applyFont="1" applyFill="1" applyBorder="1" applyAlignment="1">
      <alignment horizontal="center" vertical="center" wrapText="1"/>
    </xf>
    <xf numFmtId="9" fontId="27" fillId="0" borderId="18" xfId="14" applyNumberFormat="1" applyFont="1" applyFill="1" applyBorder="1" applyAlignment="1">
      <alignment horizontal="center" vertical="center"/>
    </xf>
    <xf numFmtId="9" fontId="1" fillId="3" borderId="18" xfId="24" applyFont="1" applyFill="1" applyBorder="1" applyAlignment="1">
      <alignment horizontal="center" vertical="center" wrapText="1"/>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36" fillId="0" borderId="18" xfId="14" applyFont="1" applyFill="1" applyBorder="1" applyAlignment="1">
      <alignment horizontal="center" vertical="center"/>
    </xf>
    <xf numFmtId="44" fontId="36" fillId="0" borderId="18" xfId="1" applyFont="1" applyFill="1" applyBorder="1" applyAlignment="1">
      <alignment horizontal="center" vertical="center"/>
    </xf>
    <xf numFmtId="9" fontId="36" fillId="0" borderId="18" xfId="24" applyFont="1" applyFill="1" applyBorder="1" applyAlignment="1">
      <alignment horizontal="center" vertical="center"/>
    </xf>
    <xf numFmtId="0" fontId="89" fillId="12" borderId="0" xfId="14" applyFont="1" applyFill="1" applyBorder="1" applyAlignment="1">
      <alignment vertical="center"/>
    </xf>
    <xf numFmtId="0" fontId="65" fillId="13" borderId="18" xfId="14" applyFont="1" applyFill="1" applyBorder="1" applyAlignment="1">
      <alignment vertical="center"/>
    </xf>
    <xf numFmtId="0" fontId="65" fillId="13" borderId="18" xfId="14" applyFont="1" applyFill="1" applyBorder="1" applyAlignment="1">
      <alignment horizontal="center" vertical="center"/>
    </xf>
    <xf numFmtId="0" fontId="65" fillId="12" borderId="18" xfId="14" applyFont="1" applyFill="1" applyBorder="1" applyAlignment="1">
      <alignment horizontal="center" vertical="center"/>
    </xf>
    <xf numFmtId="9" fontId="65" fillId="12" borderId="18" xfId="21" applyFont="1" applyFill="1" applyBorder="1" applyAlignment="1">
      <alignment horizontal="center" vertical="center"/>
    </xf>
    <xf numFmtId="9" fontId="65" fillId="13" borderId="18" xfId="21" applyFont="1" applyFill="1" applyBorder="1" applyAlignment="1">
      <alignment horizontal="center" vertical="center"/>
    </xf>
    <xf numFmtId="0" fontId="21" fillId="12" borderId="18" xfId="14" applyFont="1" applyFill="1" applyBorder="1" applyAlignment="1">
      <alignment vertical="center"/>
    </xf>
    <xf numFmtId="0" fontId="61" fillId="13" borderId="18" xfId="14" applyFont="1" applyFill="1" applyBorder="1" applyAlignment="1">
      <alignment vertical="center"/>
    </xf>
    <xf numFmtId="0" fontId="61" fillId="13" borderId="18" xfId="14" applyFont="1" applyFill="1" applyBorder="1" applyAlignment="1">
      <alignment horizontal="center" vertical="center"/>
    </xf>
    <xf numFmtId="9" fontId="61" fillId="13" borderId="18" xfId="21" applyFont="1" applyFill="1" applyBorder="1" applyAlignment="1">
      <alignment horizontal="center" vertical="center"/>
    </xf>
    <xf numFmtId="9" fontId="61" fillId="12" borderId="18" xfId="21" applyFont="1" applyFill="1" applyBorder="1" applyAlignment="1">
      <alignment horizontal="center" vertical="center"/>
    </xf>
    <xf numFmtId="0" fontId="61" fillId="12" borderId="18" xfId="14" applyFont="1" applyFill="1" applyBorder="1" applyAlignment="1">
      <alignment horizontal="center" vertical="center"/>
    </xf>
    <xf numFmtId="0" fontId="65" fillId="12" borderId="18" xfId="14" applyFont="1" applyFill="1" applyBorder="1" applyAlignment="1">
      <alignment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91" fillId="3" borderId="0" xfId="14" applyFont="1" applyFill="1" applyBorder="1" applyAlignment="1">
      <alignment vertical="center"/>
    </xf>
    <xf numFmtId="9" fontId="67" fillId="3" borderId="19" xfId="24" applyFont="1" applyFill="1" applyBorder="1" applyAlignment="1">
      <alignment horizontal="center" vertical="center" wrapText="1"/>
    </xf>
    <xf numFmtId="0" fontId="48" fillId="3" borderId="19" xfId="14" applyFont="1" applyFill="1" applyBorder="1" applyAlignment="1">
      <alignment horizontal="left" vertical="center" wrapText="1"/>
    </xf>
    <xf numFmtId="0" fontId="0" fillId="3" borderId="19" xfId="14" applyFont="1" applyFill="1" applyBorder="1" applyAlignment="1">
      <alignment horizontal="left" vertical="center" wrapText="1"/>
    </xf>
    <xf numFmtId="0" fontId="49" fillId="3" borderId="19" xfId="14" applyFont="1" applyFill="1" applyBorder="1" applyAlignment="1">
      <alignment horizontal="left" vertical="center" wrapText="1"/>
    </xf>
    <xf numFmtId="0" fontId="48" fillId="3" borderId="18" xfId="14" applyFont="1" applyFill="1" applyBorder="1" applyAlignment="1">
      <alignment horizontal="left" vertical="center" wrapText="1"/>
    </xf>
    <xf numFmtId="0" fontId="1" fillId="3" borderId="19" xfId="14" applyFont="1" applyFill="1" applyBorder="1" applyAlignment="1">
      <alignment horizontal="left" vertical="center" wrapText="1"/>
    </xf>
    <xf numFmtId="0" fontId="48" fillId="3" borderId="19" xfId="14" applyFont="1" applyFill="1" applyBorder="1" applyAlignment="1">
      <alignment vertical="center" wrapText="1"/>
    </xf>
    <xf numFmtId="0" fontId="1" fillId="3" borderId="19" xfId="14" applyFont="1" applyFill="1" applyBorder="1" applyAlignment="1">
      <alignment vertical="center" wrapText="1"/>
    </xf>
    <xf numFmtId="0" fontId="0" fillId="3" borderId="19" xfId="14" applyFont="1" applyFill="1" applyBorder="1" applyAlignment="1">
      <alignment vertical="center" wrapText="1"/>
    </xf>
    <xf numFmtId="0" fontId="49" fillId="3" borderId="19" xfId="14" applyFont="1" applyFill="1" applyBorder="1" applyAlignment="1">
      <alignment vertical="center" wrapText="1"/>
    </xf>
    <xf numFmtId="0" fontId="0" fillId="0" borderId="18" xfId="14" applyFont="1" applyFill="1" applyBorder="1" applyAlignment="1">
      <alignment vertical="center"/>
    </xf>
    <xf numFmtId="49" fontId="29" fillId="3" borderId="0" xfId="14" applyNumberFormat="1" applyFont="1" applyFill="1" applyBorder="1" applyAlignment="1">
      <alignment horizontal="center" vertical="center"/>
    </xf>
    <xf numFmtId="0" fontId="36" fillId="3" borderId="19" xfId="14" applyFont="1" applyFill="1" applyBorder="1" applyAlignment="1">
      <alignment horizontal="center" vertical="center" wrapText="1"/>
    </xf>
    <xf numFmtId="187" fontId="36" fillId="3" borderId="18" xfId="14" applyNumberFormat="1" applyFont="1" applyFill="1" applyBorder="1" applyAlignment="1">
      <alignment horizontal="center"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0" fillId="3" borderId="18" xfId="14" applyFont="1" applyFill="1" applyBorder="1" applyAlignment="1">
      <alignment vertical="center" wrapText="1"/>
    </xf>
    <xf numFmtId="0" fontId="0" fillId="0" borderId="18" xfId="14" applyFont="1" applyFill="1" applyBorder="1" applyAlignment="1">
      <alignment vertical="center" wrapText="1"/>
    </xf>
    <xf numFmtId="0" fontId="36" fillId="3" borderId="18" xfId="14" applyFont="1" applyFill="1" applyBorder="1" applyAlignment="1">
      <alignment vertical="center" wrapText="1"/>
    </xf>
    <xf numFmtId="0" fontId="1" fillId="3" borderId="18" xfId="14" applyFont="1" applyFill="1" applyBorder="1" applyAlignment="1">
      <alignment horizontal="left" vertical="center"/>
    </xf>
    <xf numFmtId="10" fontId="1" fillId="3" borderId="19" xfId="24" applyNumberFormat="1" applyFont="1" applyFill="1" applyBorder="1" applyAlignment="1">
      <alignment horizontal="center" vertical="center" wrapText="1"/>
    </xf>
    <xf numFmtId="173" fontId="1" fillId="3" borderId="19" xfId="24" applyNumberFormat="1" applyFont="1" applyFill="1" applyBorder="1" applyAlignment="1">
      <alignment horizontal="center" vertical="center" wrapText="1"/>
    </xf>
    <xf numFmtId="9" fontId="1" fillId="3" borderId="19" xfId="24" applyFont="1" applyFill="1" applyBorder="1" applyAlignment="1">
      <alignment horizontal="center" vertical="center" wrapText="1"/>
    </xf>
    <xf numFmtId="44" fontId="1" fillId="3" borderId="19" xfId="1" applyFont="1" applyFill="1" applyBorder="1" applyAlignment="1">
      <alignment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8" fillId="0" borderId="0" xfId="0" applyFont="1" applyAlignment="1">
      <alignment horizontal="center"/>
    </xf>
    <xf numFmtId="0" fontId="73" fillId="0" borderId="0" xfId="0" applyFont="1"/>
    <xf numFmtId="0" fontId="73" fillId="0" borderId="0" xfId="0" applyFont="1" applyAlignment="1">
      <alignment horizontal="center"/>
    </xf>
    <xf numFmtId="0" fontId="36" fillId="0" borderId="18" xfId="14" applyFont="1" applyFill="1" applyBorder="1" applyAlignment="1">
      <alignment vertical="center"/>
    </xf>
    <xf numFmtId="0" fontId="93" fillId="0" borderId="0" xfId="32" applyFont="1"/>
    <xf numFmtId="2" fontId="93" fillId="0" borderId="0" xfId="32" applyNumberFormat="1" applyFont="1"/>
    <xf numFmtId="0" fontId="94" fillId="8" borderId="0" xfId="33" applyFont="1" applyFill="1" applyBorder="1" applyAlignment="1">
      <alignment vertical="center"/>
    </xf>
    <xf numFmtId="2" fontId="95" fillId="8" borderId="0" xfId="33" applyNumberFormat="1" applyFont="1" applyFill="1" applyBorder="1" applyAlignment="1">
      <alignment horizontal="center" vertical="center"/>
    </xf>
    <xf numFmtId="2" fontId="95" fillId="8" borderId="0" xfId="33" applyNumberFormat="1" applyFont="1" applyFill="1" applyBorder="1" applyAlignment="1">
      <alignment vertical="center"/>
    </xf>
    <xf numFmtId="2" fontId="96" fillId="0" borderId="0" xfId="32" applyNumberFormat="1" applyFont="1" applyAlignment="1">
      <alignment horizontal="center"/>
    </xf>
    <xf numFmtId="2" fontId="96" fillId="0" borderId="0" xfId="32" applyNumberFormat="1" applyFont="1"/>
    <xf numFmtId="0" fontId="96" fillId="0" borderId="0" xfId="32" applyFont="1"/>
    <xf numFmtId="49" fontId="95" fillId="8" borderId="0" xfId="33" applyNumberFormat="1" applyFont="1" applyFill="1" applyBorder="1" applyAlignment="1">
      <alignment horizontal="center" vertical="center"/>
    </xf>
    <xf numFmtId="2" fontId="98" fillId="0" borderId="0" xfId="32" applyNumberFormat="1" applyFont="1"/>
    <xf numFmtId="0" fontId="98" fillId="0" borderId="0" xfId="32" applyFont="1"/>
    <xf numFmtId="0" fontId="99" fillId="9" borderId="8" xfId="33" applyFont="1" applyFill="1" applyBorder="1" applyAlignment="1">
      <alignment vertical="center"/>
    </xf>
    <xf numFmtId="2" fontId="99" fillId="9" borderId="8" xfId="33" applyNumberFormat="1" applyFont="1" applyFill="1" applyBorder="1" applyAlignment="1">
      <alignment horizontal="center" vertical="center"/>
    </xf>
    <xf numFmtId="2" fontId="92" fillId="0" borderId="0" xfId="32" applyNumberFormat="1"/>
    <xf numFmtId="0" fontId="92" fillId="0" borderId="0" xfId="32"/>
    <xf numFmtId="0" fontId="0" fillId="8" borderId="8" xfId="33" applyFont="1" applyFill="1" applyBorder="1" applyAlignment="1">
      <alignment vertical="center"/>
    </xf>
    <xf numFmtId="2" fontId="99" fillId="8" borderId="8" xfId="33" applyNumberFormat="1" applyFont="1" applyFill="1" applyBorder="1" applyAlignment="1">
      <alignment horizontal="center" vertical="center"/>
    </xf>
    <xf numFmtId="2" fontId="99" fillId="8" borderId="8" xfId="35" applyNumberFormat="1" applyFont="1" applyFill="1" applyBorder="1" applyAlignment="1" applyProtection="1">
      <alignment horizontal="center" vertical="center"/>
    </xf>
    <xf numFmtId="2" fontId="99" fillId="9" borderId="8" xfId="35" applyNumberFormat="1" applyFont="1" applyFill="1" applyBorder="1" applyAlignment="1" applyProtection="1">
      <alignment horizontal="center" vertical="center"/>
    </xf>
    <xf numFmtId="0" fontId="95" fillId="9" borderId="8" xfId="33" applyFont="1" applyFill="1" applyBorder="1" applyAlignment="1">
      <alignment vertical="center"/>
    </xf>
    <xf numFmtId="2" fontId="95" fillId="9" borderId="8" xfId="33" applyNumberFormat="1" applyFont="1" applyFill="1" applyBorder="1" applyAlignment="1">
      <alignment horizontal="center" vertical="center"/>
    </xf>
    <xf numFmtId="2" fontId="95" fillId="9" borderId="8" xfId="35" applyNumberFormat="1" applyFont="1" applyFill="1" applyBorder="1" applyAlignment="1" applyProtection="1">
      <alignment horizontal="center" vertical="center"/>
    </xf>
    <xf numFmtId="2" fontId="95" fillId="8" borderId="8" xfId="33" applyNumberFormat="1" applyFont="1" applyFill="1" applyBorder="1" applyAlignment="1">
      <alignment horizontal="center" vertical="center"/>
    </xf>
    <xf numFmtId="2" fontId="95" fillId="8" borderId="8" xfId="35" applyNumberFormat="1" applyFont="1" applyFill="1" applyBorder="1" applyAlignment="1" applyProtection="1">
      <alignment horizontal="center" vertical="center"/>
    </xf>
    <xf numFmtId="2" fontId="99" fillId="18" borderId="8" xfId="33" applyNumberFormat="1" applyFont="1" applyFill="1" applyBorder="1" applyAlignment="1">
      <alignment horizontal="center" vertical="center"/>
    </xf>
    <xf numFmtId="0" fontId="0" fillId="8" borderId="22" xfId="33" applyFont="1" applyFill="1" applyBorder="1" applyAlignment="1">
      <alignment vertical="center"/>
    </xf>
    <xf numFmtId="0" fontId="100" fillId="8" borderId="23" xfId="33" applyFont="1" applyFill="1" applyBorder="1" applyAlignment="1">
      <alignment vertical="center"/>
    </xf>
    <xf numFmtId="2" fontId="99" fillId="8" borderId="23" xfId="35" applyNumberFormat="1" applyFont="1" applyFill="1" applyBorder="1" applyAlignment="1" applyProtection="1">
      <alignment horizontal="center" vertical="center"/>
    </xf>
    <xf numFmtId="2" fontId="101" fillId="8" borderId="23" xfId="33" applyNumberFormat="1" applyFont="1" applyFill="1" applyBorder="1" applyAlignment="1">
      <alignment horizontal="center" vertical="center"/>
    </xf>
    <xf numFmtId="0" fontId="99" fillId="8" borderId="8" xfId="33" applyFont="1" applyFill="1" applyBorder="1" applyAlignment="1">
      <alignment vertical="center"/>
    </xf>
    <xf numFmtId="2" fontId="93" fillId="0" borderId="0" xfId="32" applyNumberFormat="1" applyFont="1" applyFill="1"/>
    <xf numFmtId="0" fontId="93" fillId="0" borderId="0" xfId="32" applyFont="1" applyFill="1"/>
    <xf numFmtId="0" fontId="95" fillId="8" borderId="8" xfId="33" applyFont="1" applyFill="1" applyBorder="1" applyAlignment="1">
      <alignment vertical="center"/>
    </xf>
    <xf numFmtId="0" fontId="0" fillId="8" borderId="0" xfId="33" applyFont="1" applyFill="1" applyBorder="1" applyAlignment="1">
      <alignment horizontal="left" vertical="center"/>
    </xf>
    <xf numFmtId="2" fontId="0" fillId="8" borderId="0" xfId="33" applyNumberFormat="1" applyFont="1" applyFill="1" applyBorder="1" applyAlignment="1">
      <alignment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44" fontId="39" fillId="4" borderId="18" xfId="1" applyFont="1" applyFill="1" applyBorder="1" applyAlignment="1">
      <alignment horizontal="center" vertical="center" wrapText="1"/>
    </xf>
    <xf numFmtId="44" fontId="29" fillId="3" borderId="0" xfId="1" applyFont="1" applyFill="1" applyBorder="1" applyAlignment="1">
      <alignment horizontal="center" vertical="center"/>
    </xf>
    <xf numFmtId="44" fontId="0" fillId="0" borderId="18" xfId="1" applyFont="1" applyBorder="1" applyAlignment="1">
      <alignment horizontal="center" vertical="center"/>
    </xf>
    <xf numFmtId="44" fontId="35" fillId="4" borderId="1" xfId="1" applyFont="1" applyFill="1" applyBorder="1" applyAlignment="1">
      <alignment horizontal="center" vertical="center"/>
    </xf>
    <xf numFmtId="49" fontId="29" fillId="3" borderId="21" xfId="14" applyNumberFormat="1" applyFont="1" applyFill="1" applyBorder="1" applyAlignment="1">
      <alignment horizontal="center" vertical="center"/>
    </xf>
    <xf numFmtId="0" fontId="0" fillId="0" borderId="0" xfId="0" applyAlignment="1">
      <alignment horizontal="center" vertical="center"/>
    </xf>
    <xf numFmtId="44" fontId="1" fillId="3" borderId="1" xfId="1" applyFont="1" applyFill="1" applyBorder="1" applyAlignment="1">
      <alignment horizontal="center" vertical="center"/>
    </xf>
    <xf numFmtId="0" fontId="29" fillId="0" borderId="20" xfId="0" applyFont="1" applyBorder="1"/>
    <xf numFmtId="0" fontId="0" fillId="3" borderId="18" xfId="14" applyFont="1" applyFill="1" applyBorder="1" applyAlignment="1">
      <alignment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44" fontId="39" fillId="4" borderId="18" xfId="1" applyFont="1" applyFill="1" applyBorder="1" applyAlignment="1">
      <alignment horizontal="center" vertical="center" wrapText="1"/>
    </xf>
    <xf numFmtId="44" fontId="29" fillId="3" borderId="0" xfId="1" applyFont="1" applyFill="1" applyBorder="1" applyAlignment="1">
      <alignment horizontal="center" vertical="center"/>
    </xf>
    <xf numFmtId="0" fontId="39" fillId="4" borderId="1" xfId="14" applyFont="1" applyFill="1" applyBorder="1" applyAlignment="1">
      <alignment horizontal="center" vertical="center" wrapText="1"/>
    </xf>
    <xf numFmtId="44" fontId="39" fillId="4" borderId="1" xfId="1" applyFont="1" applyFill="1" applyBorder="1" applyAlignment="1">
      <alignment horizontal="center" vertical="center" wrapText="1"/>
    </xf>
    <xf numFmtId="0" fontId="35" fillId="4" borderId="1" xfId="14" applyFont="1" applyFill="1" applyBorder="1" applyAlignment="1">
      <alignment horizontal="center" vertical="center"/>
    </xf>
    <xf numFmtId="44" fontId="0" fillId="0" borderId="18" xfId="1" applyFont="1" applyBorder="1" applyAlignment="1">
      <alignment horizontal="center" vertical="center"/>
    </xf>
    <xf numFmtId="44" fontId="35" fillId="4" borderId="1" xfId="1" applyFont="1" applyFill="1" applyBorder="1" applyAlignment="1">
      <alignment horizontal="center" vertical="center"/>
    </xf>
    <xf numFmtId="4" fontId="0" fillId="0" borderId="18" xfId="0" applyNumberFormat="1" applyBorder="1" applyAlignment="1">
      <alignment horizontal="left" vertical="center"/>
    </xf>
    <xf numFmtId="2" fontId="95" fillId="8" borderId="0" xfId="33" applyNumberFormat="1" applyFont="1" applyFill="1" applyBorder="1" applyAlignment="1">
      <alignment horizontal="center" vertical="center"/>
    </xf>
    <xf numFmtId="0" fontId="35" fillId="4" borderId="1" xfId="14" applyFont="1" applyFill="1" applyBorder="1" applyAlignment="1">
      <alignment horizontal="center" vertical="center" wrapText="1"/>
    </xf>
    <xf numFmtId="44" fontId="39" fillId="4" borderId="18" xfId="1" applyFont="1" applyFill="1" applyBorder="1" applyAlignment="1">
      <alignment horizontal="center" vertical="center"/>
    </xf>
    <xf numFmtId="9" fontId="1" fillId="3" borderId="19" xfId="24" applyFont="1" applyFill="1" applyBorder="1" applyAlignment="1">
      <alignment horizontal="center" vertical="center" wrapText="1"/>
    </xf>
    <xf numFmtId="49" fontId="29" fillId="3" borderId="21" xfId="14" applyNumberFormat="1" applyFont="1" applyFill="1" applyBorder="1" applyAlignment="1">
      <alignment horizontal="center" vertical="center"/>
    </xf>
    <xf numFmtId="49" fontId="61" fillId="12" borderId="0" xfId="14" applyNumberFormat="1" applyFont="1" applyFill="1" applyBorder="1" applyAlignment="1">
      <alignment horizontal="center" vertical="center"/>
    </xf>
    <xf numFmtId="0" fontId="0" fillId="0" borderId="0" xfId="0" applyAlignment="1">
      <alignment horizontal="center" vertical="center"/>
    </xf>
    <xf numFmtId="43" fontId="29" fillId="3" borderId="0" xfId="25" applyFont="1" applyFill="1" applyBorder="1" applyAlignment="1">
      <alignment horizontal="center" vertical="center"/>
    </xf>
    <xf numFmtId="44" fontId="1" fillId="3" borderId="1" xfId="1" applyFont="1" applyFill="1" applyBorder="1" applyAlignment="1">
      <alignment horizontal="center" vertical="center"/>
    </xf>
    <xf numFmtId="0" fontId="27" fillId="0" borderId="0" xfId="0" applyFont="1" applyAlignment="1">
      <alignment vertical="center"/>
    </xf>
    <xf numFmtId="0" fontId="37" fillId="0" borderId="0" xfId="0" applyFont="1" applyAlignment="1">
      <alignment vertical="center"/>
    </xf>
    <xf numFmtId="0" fontId="0" fillId="0" borderId="0" xfId="0" applyAlignment="1">
      <alignment vertical="center"/>
    </xf>
    <xf numFmtId="0" fontId="36" fillId="3" borderId="10" xfId="14" applyFont="1" applyFill="1" applyBorder="1" applyAlignment="1">
      <alignment horizontal="center" vertical="center" wrapText="1"/>
    </xf>
    <xf numFmtId="0" fontId="27" fillId="3" borderId="0" xfId="0" applyFont="1" applyFill="1" applyAlignment="1">
      <alignment vertical="center"/>
    </xf>
    <xf numFmtId="0" fontId="0" fillId="3" borderId="0" xfId="0" applyFill="1" applyAlignment="1">
      <alignment vertical="center"/>
    </xf>
    <xf numFmtId="49" fontId="29" fillId="3" borderId="0" xfId="14" applyNumberFormat="1" applyFont="1" applyFill="1" applyBorder="1" applyAlignment="1">
      <alignment horizontal="left" vertical="top"/>
    </xf>
    <xf numFmtId="0" fontId="16" fillId="0" borderId="18" xfId="0" applyFont="1" applyFill="1" applyBorder="1"/>
    <xf numFmtId="0" fontId="1" fillId="0" borderId="18" xfId="24" applyNumberFormat="1" applyFont="1" applyFill="1" applyBorder="1" applyAlignment="1">
      <alignment horizontal="center" vertical="center"/>
    </xf>
    <xf numFmtId="0" fontId="1" fillId="0" borderId="18" xfId="14" applyFont="1" applyFill="1" applyBorder="1" applyAlignment="1">
      <alignment horizontal="left" vertical="top"/>
    </xf>
    <xf numFmtId="0" fontId="85" fillId="4" borderId="18" xfId="14" applyFont="1" applyFill="1" applyBorder="1" applyAlignment="1">
      <alignment horizontal="left" vertical="top"/>
    </xf>
    <xf numFmtId="9" fontId="85" fillId="4" borderId="18" xfId="24" applyFont="1" applyFill="1" applyBorder="1" applyAlignment="1">
      <alignment horizontal="center" vertical="center"/>
    </xf>
    <xf numFmtId="44" fontId="85" fillId="4" borderId="18" xfId="1" applyFont="1" applyFill="1" applyBorder="1" applyAlignment="1">
      <alignment horizontal="center" vertical="center"/>
    </xf>
    <xf numFmtId="0" fontId="85" fillId="4" borderId="18" xfId="14" applyFont="1" applyFill="1" applyBorder="1" applyAlignment="1">
      <alignment horizontal="center" vertical="center"/>
    </xf>
    <xf numFmtId="41" fontId="27" fillId="3" borderId="18" xfId="24" applyNumberFormat="1" applyFont="1" applyFill="1" applyBorder="1" applyAlignment="1">
      <alignment horizontal="center" vertical="center"/>
    </xf>
    <xf numFmtId="0" fontId="29" fillId="6" borderId="18" xfId="14" applyFont="1" applyFill="1" applyBorder="1" applyAlignment="1">
      <alignment vertical="center" wrapText="1"/>
    </xf>
    <xf numFmtId="0" fontId="84" fillId="6" borderId="18" xfId="14" applyFont="1" applyFill="1" applyBorder="1" applyAlignment="1">
      <alignment horizontal="left" vertical="top"/>
    </xf>
    <xf numFmtId="9" fontId="27" fillId="6" borderId="18" xfId="24" applyNumberFormat="1" applyFont="1" applyFill="1" applyBorder="1" applyAlignment="1">
      <alignment horizontal="center" vertical="center"/>
    </xf>
    <xf numFmtId="41" fontId="29" fillId="6" borderId="18" xfId="24" applyNumberFormat="1" applyFont="1" applyFill="1" applyBorder="1" applyAlignment="1">
      <alignment horizontal="center" vertical="center"/>
    </xf>
    <xf numFmtId="44" fontId="29" fillId="6" borderId="18" xfId="1" applyFont="1" applyFill="1" applyBorder="1" applyAlignment="1">
      <alignment horizontal="center" vertical="center"/>
    </xf>
    <xf numFmtId="0" fontId="27" fillId="6" borderId="18" xfId="14" applyFont="1" applyFill="1" applyBorder="1" applyAlignment="1">
      <alignment horizontal="center" vertical="center"/>
    </xf>
    <xf numFmtId="0" fontId="29" fillId="7" borderId="18" xfId="14" applyFont="1" applyFill="1" applyBorder="1" applyAlignment="1">
      <alignment vertical="center" wrapText="1"/>
    </xf>
    <xf numFmtId="0" fontId="84" fillId="7" borderId="18" xfId="14" applyFont="1" applyFill="1" applyBorder="1" applyAlignment="1">
      <alignment horizontal="left" vertical="top"/>
    </xf>
    <xf numFmtId="9" fontId="27" fillId="7" borderId="18" xfId="24" applyNumberFormat="1" applyFont="1" applyFill="1" applyBorder="1" applyAlignment="1">
      <alignment horizontal="center" vertical="center"/>
    </xf>
    <xf numFmtId="41" fontId="29" fillId="7" borderId="18" xfId="24" applyNumberFormat="1" applyFont="1" applyFill="1" applyBorder="1" applyAlignment="1">
      <alignment horizontal="center" vertical="center"/>
    </xf>
    <xf numFmtId="44" fontId="29" fillId="7" borderId="18" xfId="1" applyFont="1" applyFill="1" applyBorder="1" applyAlignment="1">
      <alignment horizontal="center" vertical="center"/>
    </xf>
    <xf numFmtId="0" fontId="27" fillId="7" borderId="18" xfId="14" applyFont="1" applyFill="1" applyBorder="1" applyAlignment="1">
      <alignment horizontal="center" vertical="center"/>
    </xf>
    <xf numFmtId="174" fontId="1" fillId="0" borderId="18" xfId="24" applyNumberFormat="1" applyFont="1" applyFill="1" applyBorder="1" applyAlignment="1">
      <alignment horizontal="center" vertical="center"/>
    </xf>
    <xf numFmtId="9" fontId="1" fillId="0" borderId="18" xfId="24" applyNumberFormat="1" applyFont="1" applyFill="1" applyBorder="1" applyAlignment="1">
      <alignment horizontal="center" vertical="center"/>
    </xf>
    <xf numFmtId="0" fontId="1" fillId="0" borderId="18" xfId="0" applyFont="1" applyFill="1" applyBorder="1" applyAlignment="1">
      <alignment horizontal="left" vertical="top"/>
    </xf>
    <xf numFmtId="188" fontId="1" fillId="0" borderId="18" xfId="31"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Border="1" applyAlignment="1">
      <alignment horizontal="center" vertical="center"/>
    </xf>
    <xf numFmtId="0" fontId="1" fillId="0" borderId="18" xfId="0" applyFont="1" applyFill="1" applyBorder="1" applyAlignment="1">
      <alignment horizontal="center" vertical="center"/>
    </xf>
    <xf numFmtId="0" fontId="38" fillId="0" borderId="0" xfId="0" applyFont="1" applyAlignment="1">
      <alignment horizontal="center" vertical="center"/>
    </xf>
    <xf numFmtId="44" fontId="27" fillId="0" borderId="0" xfId="1" applyFont="1" applyAlignment="1">
      <alignment horizontal="center" vertical="center"/>
    </xf>
    <xf numFmtId="44" fontId="38" fillId="0" borderId="0" xfId="1" applyFont="1" applyAlignment="1">
      <alignment horizontal="center" vertical="center"/>
    </xf>
    <xf numFmtId="44" fontId="1" fillId="3" borderId="0" xfId="1" applyFont="1" applyFill="1" applyBorder="1" applyAlignment="1">
      <alignment horizontal="center" vertical="center"/>
    </xf>
    <xf numFmtId="44" fontId="0" fillId="0" borderId="0" xfId="1" applyFont="1" applyAlignment="1">
      <alignment horizontal="center" vertical="center"/>
    </xf>
    <xf numFmtId="0" fontId="1" fillId="0" borderId="1" xfId="14" applyFont="1" applyFill="1" applyBorder="1" applyAlignment="1">
      <alignment horizontal="left" vertical="top"/>
    </xf>
    <xf numFmtId="6" fontId="1" fillId="3" borderId="18" xfId="14" applyNumberFormat="1" applyFont="1" applyFill="1" applyBorder="1" applyAlignment="1">
      <alignment horizontal="center" vertical="center"/>
    </xf>
    <xf numFmtId="8" fontId="1" fillId="3" borderId="18" xfId="1" applyNumberFormat="1" applyFont="1" applyFill="1" applyBorder="1" applyAlignment="1">
      <alignment horizontal="center" vertical="center"/>
    </xf>
    <xf numFmtId="8" fontId="27" fillId="3" borderId="18" xfId="1" applyNumberFormat="1" applyFont="1" applyFill="1" applyBorder="1" applyAlignment="1">
      <alignment horizontal="center" vertical="center"/>
    </xf>
    <xf numFmtId="0" fontId="0" fillId="0" borderId="18" xfId="0" applyFill="1" applyBorder="1" applyAlignment="1">
      <alignment vertical="center"/>
    </xf>
    <xf numFmtId="44" fontId="61" fillId="0" borderId="0" xfId="1" applyFont="1" applyAlignment="1">
      <alignment horizontal="right" vertical="center"/>
    </xf>
    <xf numFmtId="2" fontId="103" fillId="19" borderId="8" xfId="33" applyNumberFormat="1" applyFont="1" applyFill="1" applyBorder="1" applyAlignment="1">
      <alignment horizontal="center" vertical="center" wrapText="1"/>
    </xf>
    <xf numFmtId="44" fontId="93" fillId="0" borderId="0" xfId="1" applyFont="1"/>
    <xf numFmtId="44" fontId="95" fillId="8" borderId="0" xfId="1" applyFont="1" applyFill="1" applyBorder="1" applyAlignment="1">
      <alignment horizontal="right" vertical="center"/>
    </xf>
    <xf numFmtId="44" fontId="95" fillId="8" borderId="0" xfId="1" applyFont="1" applyFill="1" applyBorder="1" applyAlignment="1">
      <alignment vertical="center"/>
    </xf>
    <xf numFmtId="44" fontId="96" fillId="0" borderId="0" xfId="1" applyFont="1" applyAlignment="1">
      <alignment horizontal="center"/>
    </xf>
    <xf numFmtId="44" fontId="95" fillId="8" borderId="0" xfId="1" applyFont="1" applyFill="1" applyBorder="1" applyAlignment="1">
      <alignment horizontal="center" vertical="center"/>
    </xf>
    <xf numFmtId="44" fontId="99" fillId="9" borderId="8" xfId="1" applyFont="1" applyFill="1" applyBorder="1" applyAlignment="1" applyProtection="1">
      <alignment horizontal="center" vertical="center"/>
    </xf>
    <xf numFmtId="44" fontId="99" fillId="8" borderId="8" xfId="1" applyFont="1" applyFill="1" applyBorder="1" applyAlignment="1" applyProtection="1">
      <alignment horizontal="center" vertical="center"/>
    </xf>
    <xf numFmtId="44" fontId="95" fillId="9" borderId="8" xfId="1" applyFont="1" applyFill="1" applyBorder="1" applyAlignment="1" applyProtection="1">
      <alignment horizontal="center" vertical="center"/>
    </xf>
    <xf numFmtId="44" fontId="95" fillId="8" borderId="8" xfId="1" applyFont="1" applyFill="1" applyBorder="1" applyAlignment="1" applyProtection="1">
      <alignment horizontal="center" vertical="center"/>
    </xf>
    <xf numFmtId="44" fontId="99" fillId="8" borderId="23" xfId="1" applyFont="1" applyFill="1" applyBorder="1" applyAlignment="1" applyProtection="1">
      <alignment horizontal="center" vertical="center"/>
    </xf>
    <xf numFmtId="44" fontId="0" fillId="8" borderId="0" xfId="1" applyFont="1" applyFill="1" applyBorder="1" applyAlignment="1">
      <alignment vertical="center"/>
    </xf>
    <xf numFmtId="44" fontId="92" fillId="0" borderId="0" xfId="1" applyFont="1"/>
    <xf numFmtId="2" fontId="1" fillId="8" borderId="8" xfId="35" applyNumberFormat="1" applyFont="1" applyFill="1" applyBorder="1" applyAlignment="1" applyProtection="1">
      <alignment horizontal="center" vertical="center"/>
    </xf>
    <xf numFmtId="2" fontId="21" fillId="8" borderId="8" xfId="33" applyNumberFormat="1" applyFont="1" applyFill="1" applyBorder="1" applyAlignment="1">
      <alignment horizontal="center" vertical="center"/>
    </xf>
    <xf numFmtId="44" fontId="21" fillId="8" borderId="22" xfId="1" applyFont="1" applyFill="1" applyBorder="1" applyAlignment="1" applyProtection="1">
      <alignment horizontal="center" vertical="center"/>
    </xf>
    <xf numFmtId="190" fontId="1" fillId="8" borderId="8" xfId="35" applyNumberFormat="1" applyFont="1" applyFill="1" applyBorder="1" applyAlignment="1" applyProtection="1">
      <alignment horizontal="center" vertical="center"/>
    </xf>
    <xf numFmtId="44" fontId="21" fillId="8" borderId="8" xfId="1" applyFont="1" applyFill="1" applyBorder="1" applyAlignment="1" applyProtection="1">
      <alignment horizontal="center" vertical="center"/>
    </xf>
    <xf numFmtId="178" fontId="1" fillId="0" borderId="0" xfId="35" applyNumberFormat="1" applyFont="1" applyFill="1" applyBorder="1" applyAlignment="1" applyProtection="1">
      <alignment horizontal="justify"/>
    </xf>
    <xf numFmtId="2" fontId="21" fillId="8" borderId="8" xfId="35" applyNumberFormat="1" applyFont="1" applyFill="1" applyBorder="1" applyAlignment="1" applyProtection="1">
      <alignment horizontal="center" vertical="center"/>
    </xf>
    <xf numFmtId="2" fontId="62" fillId="8" borderId="8" xfId="33" applyNumberFormat="1" applyFont="1" applyFill="1" applyBorder="1" applyAlignment="1">
      <alignment horizontal="center" vertical="center"/>
    </xf>
    <xf numFmtId="2" fontId="62" fillId="8" borderId="8" xfId="35" applyNumberFormat="1" applyFont="1" applyFill="1" applyBorder="1" applyAlignment="1" applyProtection="1">
      <alignment horizontal="center" vertical="center"/>
    </xf>
    <xf numFmtId="44" fontId="62" fillId="8" borderId="8" xfId="1" applyFont="1" applyFill="1" applyBorder="1" applyAlignment="1" applyProtection="1">
      <alignment horizontal="center" vertical="center"/>
    </xf>
    <xf numFmtId="44" fontId="21" fillId="0" borderId="8" xfId="1" applyFont="1" applyFill="1" applyBorder="1" applyAlignment="1" applyProtection="1">
      <alignment horizontal="center" vertical="center"/>
    </xf>
    <xf numFmtId="2" fontId="21" fillId="8" borderId="22" xfId="33" applyNumberFormat="1" applyFont="1" applyFill="1" applyBorder="1" applyAlignment="1">
      <alignment horizontal="center" vertical="center"/>
    </xf>
    <xf numFmtId="2" fontId="21" fillId="8" borderId="22" xfId="35" applyNumberFormat="1" applyFont="1" applyFill="1" applyBorder="1" applyAlignment="1" applyProtection="1">
      <alignment horizontal="center" vertical="center"/>
    </xf>
    <xf numFmtId="44" fontId="21" fillId="0" borderId="22" xfId="1" applyFont="1" applyFill="1" applyBorder="1" applyAlignment="1" applyProtection="1">
      <alignment horizontal="center" vertical="center"/>
    </xf>
    <xf numFmtId="44" fontId="21" fillId="0" borderId="18" xfId="1" applyFont="1" applyBorder="1"/>
    <xf numFmtId="0" fontId="62" fillId="0" borderId="8" xfId="33" applyFont="1" applyFill="1" applyBorder="1" applyAlignment="1">
      <alignment vertical="center"/>
    </xf>
    <xf numFmtId="2" fontId="62" fillId="0" borderId="8" xfId="33" applyNumberFormat="1" applyFont="1" applyFill="1" applyBorder="1" applyAlignment="1">
      <alignment horizontal="center" vertical="center"/>
    </xf>
    <xf numFmtId="2" fontId="62" fillId="0" borderId="8" xfId="35" applyNumberFormat="1" applyFont="1" applyFill="1" applyBorder="1" applyAlignment="1" applyProtection="1">
      <alignment horizontal="center" vertical="center"/>
    </xf>
    <xf numFmtId="44" fontId="62" fillId="0" borderId="8" xfId="1" applyFont="1" applyFill="1" applyBorder="1" applyAlignment="1" applyProtection="1">
      <alignment horizontal="center" vertical="center"/>
    </xf>
    <xf numFmtId="0" fontId="97" fillId="19" borderId="8" xfId="33" applyFont="1" applyFill="1" applyBorder="1" applyAlignment="1">
      <alignment horizontal="left" vertical="center"/>
    </xf>
    <xf numFmtId="2" fontId="97" fillId="19" borderId="8" xfId="33" applyNumberFormat="1" applyFont="1" applyFill="1" applyBorder="1" applyAlignment="1">
      <alignment horizontal="center" vertical="center"/>
    </xf>
    <xf numFmtId="2" fontId="97" fillId="19" borderId="8" xfId="35" applyNumberFormat="1" applyFont="1" applyFill="1" applyBorder="1" applyAlignment="1" applyProtection="1">
      <alignment horizontal="center" vertical="center"/>
    </xf>
    <xf numFmtId="44" fontId="97" fillId="19" borderId="8" xfId="1" applyFont="1" applyFill="1" applyBorder="1" applyAlignment="1" applyProtection="1">
      <alignment horizontal="center" vertical="center"/>
    </xf>
    <xf numFmtId="2" fontId="93" fillId="0" borderId="0" xfId="32" applyNumberFormat="1" applyFont="1" applyAlignment="1">
      <alignment horizontal="left" vertical="top"/>
    </xf>
    <xf numFmtId="2" fontId="95" fillId="8" borderId="0" xfId="33" applyNumberFormat="1" applyFont="1" applyFill="1" applyBorder="1" applyAlignment="1">
      <alignment horizontal="left" vertical="top"/>
    </xf>
    <xf numFmtId="2" fontId="99" fillId="9" borderId="8" xfId="33" applyNumberFormat="1" applyFont="1" applyFill="1" applyBorder="1" applyAlignment="1">
      <alignment horizontal="left" vertical="top"/>
    </xf>
    <xf numFmtId="2" fontId="99" fillId="8" borderId="8" xfId="33" applyNumberFormat="1" applyFont="1" applyFill="1" applyBorder="1" applyAlignment="1">
      <alignment horizontal="left" vertical="top"/>
    </xf>
    <xf numFmtId="2" fontId="1" fillId="8" borderId="8" xfId="33" applyNumberFormat="1" applyFont="1" applyFill="1" applyBorder="1" applyAlignment="1">
      <alignment horizontal="left" vertical="top"/>
    </xf>
    <xf numFmtId="2" fontId="21" fillId="8" borderId="8" xfId="33" applyNumberFormat="1" applyFont="1" applyFill="1" applyBorder="1" applyAlignment="1">
      <alignment horizontal="left" vertical="top"/>
    </xf>
    <xf numFmtId="2" fontId="95" fillId="9" borderId="8" xfId="33" applyNumberFormat="1" applyFont="1" applyFill="1" applyBorder="1" applyAlignment="1">
      <alignment horizontal="left" vertical="top"/>
    </xf>
    <xf numFmtId="2" fontId="62" fillId="8" borderId="8" xfId="33" applyNumberFormat="1" applyFont="1" applyFill="1" applyBorder="1" applyAlignment="1">
      <alignment horizontal="left" vertical="top"/>
    </xf>
    <xf numFmtId="2" fontId="95" fillId="8" borderId="8" xfId="33" applyNumberFormat="1" applyFont="1" applyFill="1" applyBorder="1" applyAlignment="1">
      <alignment horizontal="left" vertical="top"/>
    </xf>
    <xf numFmtId="2" fontId="21" fillId="8" borderId="22" xfId="33" applyNumberFormat="1" applyFont="1" applyFill="1" applyBorder="1" applyAlignment="1">
      <alignment horizontal="left" vertical="top"/>
    </xf>
    <xf numFmtId="2" fontId="99" fillId="8" borderId="23" xfId="33" applyNumberFormat="1" applyFont="1" applyFill="1" applyBorder="1" applyAlignment="1">
      <alignment horizontal="left" vertical="top"/>
    </xf>
    <xf numFmtId="2" fontId="21" fillId="0" borderId="17" xfId="32" applyNumberFormat="1" applyFont="1" applyBorder="1" applyAlignment="1">
      <alignment horizontal="left" vertical="top"/>
    </xf>
    <xf numFmtId="2" fontId="93" fillId="8" borderId="8" xfId="33" applyNumberFormat="1" applyFont="1" applyFill="1" applyBorder="1" applyAlignment="1">
      <alignment horizontal="left" vertical="top"/>
    </xf>
    <xf numFmtId="2" fontId="0" fillId="9" borderId="8" xfId="33" applyNumberFormat="1" applyFont="1" applyFill="1" applyBorder="1" applyAlignment="1">
      <alignment horizontal="left" vertical="top"/>
    </xf>
    <xf numFmtId="2" fontId="0" fillId="8" borderId="8" xfId="33" applyNumberFormat="1" applyFont="1" applyFill="1" applyBorder="1" applyAlignment="1">
      <alignment horizontal="left" vertical="top"/>
    </xf>
    <xf numFmtId="2" fontId="97" fillId="19" borderId="8" xfId="33" applyNumberFormat="1" applyFont="1" applyFill="1" applyBorder="1" applyAlignment="1">
      <alignment horizontal="left" vertical="top"/>
    </xf>
    <xf numFmtId="2" fontId="0" fillId="8" borderId="0" xfId="33" applyNumberFormat="1" applyFont="1" applyFill="1" applyBorder="1" applyAlignment="1">
      <alignment horizontal="left" vertical="top"/>
    </xf>
    <xf numFmtId="2" fontId="92" fillId="0" borderId="0" xfId="32" applyNumberFormat="1" applyAlignment="1">
      <alignment horizontal="left" vertical="top"/>
    </xf>
    <xf numFmtId="2" fontId="62" fillId="0" borderId="8" xfId="33" applyNumberFormat="1" applyFont="1" applyFill="1" applyBorder="1" applyAlignment="1">
      <alignment horizontal="left" vertical="top"/>
    </xf>
    <xf numFmtId="44" fontId="103" fillId="19" borderId="8" xfId="1" applyFont="1" applyFill="1" applyBorder="1" applyAlignment="1">
      <alignment horizontal="center" vertical="center" wrapText="1"/>
    </xf>
    <xf numFmtId="44" fontId="99" fillId="9" borderId="8" xfId="1" applyFont="1" applyFill="1" applyBorder="1" applyAlignment="1">
      <alignment horizontal="center" vertical="center"/>
    </xf>
    <xf numFmtId="44" fontId="99" fillId="8" borderId="8" xfId="1" applyFont="1" applyFill="1" applyBorder="1" applyAlignment="1">
      <alignment horizontal="center" vertical="center"/>
    </xf>
    <xf numFmtId="44" fontId="21" fillId="8" borderId="8" xfId="1" applyFont="1" applyFill="1" applyBorder="1" applyAlignment="1">
      <alignment horizontal="center" vertical="center"/>
    </xf>
    <xf numFmtId="44" fontId="95" fillId="9" borderId="8" xfId="1" applyFont="1" applyFill="1" applyBorder="1" applyAlignment="1">
      <alignment horizontal="center" vertical="center"/>
    </xf>
    <xf numFmtId="44" fontId="62" fillId="8" borderId="8" xfId="1" applyFont="1" applyFill="1" applyBorder="1" applyAlignment="1">
      <alignment horizontal="center" vertical="center"/>
    </xf>
    <xf numFmtId="44" fontId="95" fillId="8" borderId="8" xfId="1" applyFont="1" applyFill="1" applyBorder="1" applyAlignment="1">
      <alignment horizontal="center" vertical="center"/>
    </xf>
    <xf numFmtId="44" fontId="21" fillId="8" borderId="22" xfId="1" applyFont="1" applyFill="1" applyBorder="1" applyAlignment="1">
      <alignment horizontal="center" vertical="center"/>
    </xf>
    <xf numFmtId="44" fontId="99" fillId="8" borderId="23" xfId="1" applyFont="1" applyFill="1" applyBorder="1" applyAlignment="1">
      <alignment horizontal="center" vertical="center"/>
    </xf>
    <xf numFmtId="44" fontId="62" fillId="0" borderId="8" xfId="1" applyFont="1" applyFill="1" applyBorder="1" applyAlignment="1">
      <alignment horizontal="center" vertical="center"/>
    </xf>
    <xf numFmtId="44" fontId="97" fillId="19" borderId="8" xfId="1" applyFont="1" applyFill="1" applyBorder="1" applyAlignment="1">
      <alignment horizontal="center" vertical="center"/>
    </xf>
    <xf numFmtId="44" fontId="21" fillId="0" borderId="17" xfId="1" applyFont="1" applyBorder="1"/>
    <xf numFmtId="44" fontId="21" fillId="8" borderId="17" xfId="1" applyFont="1" applyFill="1" applyBorder="1" applyAlignment="1">
      <alignment horizontal="center" vertical="center"/>
    </xf>
    <xf numFmtId="0" fontId="36" fillId="5" borderId="18" xfId="14" applyFont="1" applyFill="1" applyBorder="1" applyAlignment="1">
      <alignment horizontal="left" vertical="center"/>
    </xf>
    <xf numFmtId="0" fontId="36" fillId="3" borderId="18" xfId="14" applyFont="1" applyFill="1" applyBorder="1" applyAlignment="1">
      <alignment horizontal="left" vertical="center"/>
    </xf>
    <xf numFmtId="0" fontId="29" fillId="5" borderId="18" xfId="14" applyFont="1" applyFill="1" applyBorder="1" applyAlignment="1">
      <alignment horizontal="left" vertical="center"/>
    </xf>
    <xf numFmtId="0" fontId="27" fillId="3" borderId="18" xfId="14" applyFont="1" applyFill="1" applyBorder="1" applyAlignment="1">
      <alignment horizontal="left" vertical="center"/>
    </xf>
    <xf numFmtId="0" fontId="29" fillId="3" borderId="18" xfId="14" applyFont="1" applyFill="1" applyBorder="1" applyAlignment="1">
      <alignment horizontal="left" vertical="center"/>
    </xf>
    <xf numFmtId="0" fontId="0" fillId="0" borderId="0" xfId="0" applyAlignment="1">
      <alignment horizontal="left"/>
    </xf>
    <xf numFmtId="49" fontId="29" fillId="3" borderId="0" xfId="14" applyNumberFormat="1" applyFont="1" applyFill="1" applyBorder="1" applyAlignment="1">
      <alignment horizontal="center" vertical="top"/>
    </xf>
    <xf numFmtId="44" fontId="61" fillId="0" borderId="0" xfId="1" applyFont="1" applyFill="1" applyBorder="1" applyAlignment="1" applyProtection="1">
      <alignment vertical="center"/>
    </xf>
    <xf numFmtId="44" fontId="61" fillId="0" borderId="0" xfId="1" applyFont="1" applyFill="1" applyBorder="1" applyAlignment="1" applyProtection="1">
      <alignment horizontal="center" vertical="center"/>
    </xf>
    <xf numFmtId="44" fontId="65" fillId="17" borderId="11" xfId="1" applyFont="1" applyFill="1" applyBorder="1" applyAlignment="1" applyProtection="1">
      <alignment horizontal="center" vertical="center"/>
    </xf>
    <xf numFmtId="44" fontId="65" fillId="0" borderId="11" xfId="1" applyFont="1" applyFill="1" applyBorder="1" applyAlignment="1" applyProtection="1">
      <alignment horizontal="center" vertical="center"/>
    </xf>
    <xf numFmtId="44" fontId="21" fillId="0" borderId="11" xfId="1" applyFont="1" applyFill="1" applyBorder="1" applyAlignment="1" applyProtection="1">
      <alignment horizontal="center" vertical="center" wrapText="1"/>
    </xf>
    <xf numFmtId="44" fontId="21" fillId="0" borderId="0" xfId="1" applyFont="1" applyFill="1" applyBorder="1" applyAlignment="1" applyProtection="1"/>
    <xf numFmtId="44" fontId="21" fillId="0" borderId="11" xfId="1" applyFont="1" applyFill="1" applyBorder="1" applyAlignment="1" applyProtection="1">
      <alignment horizontal="center" vertical="center"/>
    </xf>
    <xf numFmtId="44" fontId="61" fillId="17" borderId="11" xfId="1" applyFont="1" applyFill="1" applyBorder="1" applyAlignment="1" applyProtection="1">
      <alignment horizontal="center" vertical="center"/>
    </xf>
    <xf numFmtId="44" fontId="62" fillId="0" borderId="11" xfId="1" applyFont="1" applyFill="1" applyBorder="1" applyAlignment="1" applyProtection="1">
      <alignment horizontal="center" vertical="center"/>
    </xf>
    <xf numFmtId="44" fontId="65" fillId="16" borderId="11" xfId="1" applyFont="1" applyFill="1" applyBorder="1" applyAlignment="1" applyProtection="1">
      <alignment horizontal="center" vertical="center"/>
    </xf>
    <xf numFmtId="44" fontId="78" fillId="4" borderId="11" xfId="1" applyFont="1" applyFill="1" applyBorder="1" applyAlignment="1" applyProtection="1">
      <alignment horizontal="center" vertical="center"/>
    </xf>
    <xf numFmtId="44" fontId="29" fillId="0" borderId="0" xfId="1" applyFont="1" applyFill="1" applyBorder="1" applyAlignment="1">
      <alignment horizontal="right" vertical="center"/>
    </xf>
    <xf numFmtId="44" fontId="1" fillId="0" borderId="1" xfId="1" applyFont="1" applyBorder="1" applyAlignment="1">
      <alignment wrapText="1"/>
    </xf>
    <xf numFmtId="0" fontId="29" fillId="3" borderId="0" xfId="14" applyFont="1" applyFill="1" applyBorder="1" applyAlignment="1">
      <alignment horizontal="center" vertical="center" wrapText="1"/>
    </xf>
    <xf numFmtId="0" fontId="27" fillId="0" borderId="0" xfId="0" applyFont="1" applyAlignment="1">
      <alignment horizontal="left" vertical="top" wrapText="1"/>
    </xf>
    <xf numFmtId="0" fontId="29" fillId="3" borderId="0" xfId="14" applyFont="1" applyFill="1" applyBorder="1" applyAlignment="1">
      <alignment horizontal="left" vertical="top" wrapText="1"/>
    </xf>
    <xf numFmtId="0" fontId="27" fillId="3" borderId="0" xfId="14" applyFont="1" applyFill="1" applyBorder="1" applyAlignment="1">
      <alignment horizontal="left" vertical="top" wrapText="1"/>
    </xf>
    <xf numFmtId="0" fontId="36" fillId="5" borderId="1" xfId="14" applyFont="1" applyFill="1" applyBorder="1" applyAlignment="1">
      <alignment horizontal="left" vertical="top" wrapText="1"/>
    </xf>
    <xf numFmtId="0" fontId="36" fillId="3" borderId="1" xfId="14" applyFont="1" applyFill="1" applyBorder="1" applyAlignment="1">
      <alignment horizontal="left" vertical="top" wrapText="1"/>
    </xf>
    <xf numFmtId="0" fontId="29" fillId="5" borderId="1" xfId="14" applyFont="1" applyFill="1" applyBorder="1" applyAlignment="1">
      <alignment horizontal="left" vertical="top" wrapText="1"/>
    </xf>
    <xf numFmtId="0" fontId="29" fillId="3" borderId="1" xfId="14" applyFont="1" applyFill="1" applyBorder="1" applyAlignment="1">
      <alignment horizontal="left" vertical="top" wrapText="1"/>
    </xf>
    <xf numFmtId="0" fontId="0" fillId="3" borderId="1" xfId="14" applyFont="1" applyFill="1" applyBorder="1" applyAlignment="1">
      <alignment horizontal="left" vertical="top" wrapText="1"/>
    </xf>
    <xf numFmtId="0" fontId="1" fillId="0" borderId="1" xfId="14" applyFont="1" applyFill="1" applyBorder="1" applyAlignment="1">
      <alignment horizontal="left" vertical="top" wrapText="1"/>
    </xf>
    <xf numFmtId="0" fontId="0" fillId="0" borderId="0" xfId="0" applyAlignment="1">
      <alignment horizontal="left" vertical="top" wrapText="1"/>
    </xf>
    <xf numFmtId="0" fontId="27" fillId="0" borderId="0" xfId="0" applyFont="1" applyAlignment="1">
      <alignment horizontal="center" vertical="center" wrapText="1"/>
    </xf>
    <xf numFmtId="0" fontId="1" fillId="3" borderId="0" xfId="14" applyFont="1" applyFill="1" applyBorder="1" applyAlignment="1">
      <alignment horizontal="center" vertical="center" wrapText="1"/>
    </xf>
    <xf numFmtId="0" fontId="0" fillId="0" borderId="0" xfId="0" applyAlignment="1">
      <alignment horizontal="center" vertical="center" wrapText="1"/>
    </xf>
    <xf numFmtId="0" fontId="45" fillId="3" borderId="0" xfId="14" applyFont="1" applyFill="1" applyBorder="1" applyAlignment="1">
      <alignment horizontal="left" vertical="top"/>
    </xf>
    <xf numFmtId="0" fontId="27" fillId="5" borderId="1" xfId="14" applyFont="1" applyFill="1" applyBorder="1" applyAlignment="1">
      <alignment horizontal="left" vertical="top"/>
    </xf>
    <xf numFmtId="0" fontId="43" fillId="0" borderId="0" xfId="0" applyFont="1" applyAlignment="1">
      <alignment horizontal="left" vertical="top"/>
    </xf>
    <xf numFmtId="0" fontId="45" fillId="3" borderId="0" xfId="14" applyFont="1" applyFill="1" applyBorder="1" applyAlignment="1">
      <alignment horizontal="center" vertical="center"/>
    </xf>
    <xf numFmtId="0" fontId="43" fillId="0" borderId="0" xfId="0" applyFont="1" applyAlignment="1">
      <alignment horizontal="center"/>
    </xf>
    <xf numFmtId="0" fontId="0" fillId="3" borderId="0" xfId="0" applyFont="1" applyFill="1" applyAlignment="1">
      <alignment horizontal="left" wrapText="1"/>
    </xf>
    <xf numFmtId="0" fontId="27" fillId="3" borderId="1" xfId="26" applyFont="1" applyFill="1" applyBorder="1" applyAlignment="1">
      <alignment horizontal="left" vertical="center" wrapText="1"/>
    </xf>
    <xf numFmtId="174" fontId="1" fillId="3" borderId="18" xfId="24" applyNumberFormat="1" applyFont="1" applyFill="1" applyBorder="1" applyAlignment="1">
      <alignment horizontal="center" vertical="center"/>
    </xf>
    <xf numFmtId="8" fontId="1" fillId="3" borderId="18" xfId="14" applyNumberFormat="1" applyFont="1" applyFill="1" applyBorder="1" applyAlignment="1">
      <alignment horizontal="center" vertical="center"/>
    </xf>
    <xf numFmtId="8" fontId="27" fillId="3" borderId="18" xfId="14" applyNumberFormat="1" applyFont="1" applyFill="1" applyBorder="1" applyAlignment="1">
      <alignment horizontal="center" vertical="center"/>
    </xf>
    <xf numFmtId="0" fontId="73" fillId="3" borderId="0" xfId="14" applyFont="1" applyFill="1" applyBorder="1" applyAlignment="1">
      <alignment horizontal="left" vertical="center"/>
    </xf>
    <xf numFmtId="0" fontId="73" fillId="3" borderId="0" xfId="14" applyFont="1" applyFill="1" applyBorder="1" applyAlignment="1">
      <alignment horizontal="left" vertical="top"/>
    </xf>
    <xf numFmtId="178" fontId="1" fillId="3" borderId="18" xfId="14" applyNumberFormat="1" applyFont="1" applyFill="1" applyBorder="1" applyAlignment="1">
      <alignment horizontal="left" vertical="top"/>
    </xf>
    <xf numFmtId="0" fontId="0" fillId="3" borderId="18" xfId="14" applyFont="1" applyFill="1" applyBorder="1" applyAlignment="1">
      <alignment horizontal="left" vertical="top"/>
    </xf>
    <xf numFmtId="0" fontId="1" fillId="3" borderId="19" xfId="14" applyFont="1" applyFill="1" applyBorder="1" applyAlignment="1">
      <alignment horizontal="left" vertical="top"/>
    </xf>
    <xf numFmtId="0" fontId="0" fillId="0" borderId="19" xfId="0" applyFont="1" applyBorder="1" applyAlignment="1">
      <alignment horizontal="left" vertical="top"/>
    </xf>
    <xf numFmtId="0" fontId="1" fillId="3" borderId="1" xfId="20" applyFont="1" applyFill="1" applyBorder="1" applyAlignment="1">
      <alignment vertical="center"/>
    </xf>
    <xf numFmtId="10" fontId="1" fillId="3" borderId="1" xfId="20" applyNumberFormat="1" applyFont="1" applyFill="1" applyBorder="1" applyAlignment="1">
      <alignment horizontal="center" vertical="center"/>
    </xf>
    <xf numFmtId="0" fontId="1" fillId="0" borderId="1" xfId="20" applyFont="1" applyBorder="1" applyAlignment="1">
      <alignment horizontal="left" vertical="top"/>
    </xf>
    <xf numFmtId="0" fontId="0" fillId="0" borderId="0" xfId="0" applyFont="1" applyAlignment="1">
      <alignment horizontal="left" vertical="top"/>
    </xf>
    <xf numFmtId="0" fontId="1" fillId="0" borderId="1" xfId="20" applyFont="1" applyBorder="1" applyAlignment="1">
      <alignment horizontal="left" vertical="top" wrapText="1"/>
    </xf>
    <xf numFmtId="44" fontId="37" fillId="0" borderId="0" xfId="1" applyFont="1"/>
    <xf numFmtId="0" fontId="59" fillId="21" borderId="8" xfId="15" applyFont="1" applyFill="1" applyBorder="1" applyAlignment="1">
      <alignment vertical="center" wrapText="1"/>
    </xf>
    <xf numFmtId="0" fontId="59" fillId="21" borderId="8" xfId="15" applyFont="1" applyFill="1" applyBorder="1" applyAlignment="1">
      <alignment horizontal="center" vertical="center" wrapText="1"/>
    </xf>
    <xf numFmtId="9" fontId="59" fillId="21" borderId="8" xfId="29" applyFont="1" applyFill="1" applyBorder="1" applyAlignment="1" applyProtection="1">
      <alignment horizontal="center" vertical="center" wrapText="1"/>
    </xf>
    <xf numFmtId="0" fontId="28" fillId="3" borderId="0" xfId="14" applyFont="1" applyFill="1" applyBorder="1" applyAlignment="1">
      <alignment horizontal="left" vertical="top"/>
    </xf>
    <xf numFmtId="0" fontId="55" fillId="0" borderId="0" xfId="0" applyFont="1" applyAlignment="1">
      <alignment horizontal="left" vertical="top"/>
    </xf>
    <xf numFmtId="0" fontId="50" fillId="0" borderId="0" xfId="15" applyFont="1" applyAlignment="1">
      <alignment horizontal="left" vertical="top"/>
    </xf>
    <xf numFmtId="0" fontId="51" fillId="8" borderId="0" xfId="15" applyFont="1" applyFill="1" applyBorder="1" applyAlignment="1">
      <alignment horizontal="left" vertical="top"/>
    </xf>
    <xf numFmtId="0" fontId="58" fillId="9" borderId="8" xfId="15" applyFont="1" applyFill="1" applyBorder="1" applyAlignment="1">
      <alignment horizontal="left" vertical="top"/>
    </xf>
    <xf numFmtId="0" fontId="58" fillId="8" borderId="8" xfId="15" applyFont="1" applyFill="1" applyBorder="1" applyAlignment="1">
      <alignment horizontal="left" vertical="top"/>
    </xf>
    <xf numFmtId="0" fontId="59" fillId="8" borderId="8" xfId="15" applyFont="1" applyFill="1" applyBorder="1" applyAlignment="1">
      <alignment horizontal="left" vertical="top" wrapText="1"/>
    </xf>
    <xf numFmtId="0" fontId="59" fillId="21" borderId="8" xfId="15" applyFont="1" applyFill="1" applyBorder="1" applyAlignment="1">
      <alignment horizontal="left" vertical="top" wrapText="1"/>
    </xf>
    <xf numFmtId="0" fontId="29" fillId="9" borderId="8" xfId="15" applyFont="1" applyFill="1" applyBorder="1" applyAlignment="1">
      <alignment horizontal="left" vertical="top" wrapText="1"/>
    </xf>
    <xf numFmtId="0" fontId="27" fillId="8" borderId="8" xfId="15" applyFont="1" applyFill="1" applyBorder="1" applyAlignment="1">
      <alignment horizontal="left" vertical="top" wrapText="1"/>
    </xf>
    <xf numFmtId="0" fontId="29" fillId="8" borderId="8" xfId="15" applyFont="1" applyFill="1" applyBorder="1" applyAlignment="1">
      <alignment horizontal="left" vertical="top" wrapText="1"/>
    </xf>
    <xf numFmtId="0" fontId="58" fillId="9" borderId="8" xfId="15" applyFont="1" applyFill="1" applyBorder="1" applyAlignment="1">
      <alignment horizontal="left" vertical="top" wrapText="1"/>
    </xf>
    <xf numFmtId="0" fontId="60" fillId="8" borderId="8" xfId="15" applyFont="1" applyFill="1" applyBorder="1" applyAlignment="1">
      <alignment horizontal="left" vertical="top" wrapText="1"/>
    </xf>
    <xf numFmtId="0" fontId="21" fillId="0" borderId="0" xfId="15" applyAlignment="1">
      <alignment horizontal="left" vertical="top"/>
    </xf>
    <xf numFmtId="0" fontId="52" fillId="8" borderId="0" xfId="15" applyFont="1" applyFill="1" applyBorder="1" applyAlignment="1">
      <alignment horizontal="left" vertical="top"/>
    </xf>
    <xf numFmtId="0" fontId="52" fillId="0" borderId="0" xfId="15" applyFont="1" applyAlignment="1">
      <alignment horizontal="left" vertical="top"/>
    </xf>
    <xf numFmtId="0" fontId="54" fillId="0" borderId="0" xfId="15" applyFont="1" applyAlignment="1">
      <alignment horizontal="left" vertical="top"/>
    </xf>
    <xf numFmtId="44" fontId="50" fillId="0" borderId="0" xfId="1" applyFont="1"/>
    <xf numFmtId="44" fontId="51" fillId="8" borderId="0" xfId="1" applyFont="1" applyFill="1" applyBorder="1" applyAlignment="1">
      <alignment vertical="center"/>
    </xf>
    <xf numFmtId="44" fontId="29" fillId="8" borderId="0" xfId="1" applyFont="1" applyFill="1" applyBorder="1" applyAlignment="1">
      <alignment horizontal="center" vertical="center"/>
    </xf>
    <xf numFmtId="44" fontId="58" fillId="9" borderId="8" xfId="1" applyFont="1" applyFill="1" applyBorder="1" applyAlignment="1">
      <alignment horizontal="center" vertical="center"/>
    </xf>
    <xf numFmtId="44" fontId="58" fillId="8" borderId="8" xfId="1" applyFont="1" applyFill="1" applyBorder="1" applyAlignment="1">
      <alignment horizontal="center" vertical="center"/>
    </xf>
    <xf numFmtId="44" fontId="59" fillId="8" borderId="8" xfId="1" applyFont="1" applyFill="1" applyBorder="1" applyAlignment="1">
      <alignment horizontal="center" vertical="center" wrapText="1"/>
    </xf>
    <xf numFmtId="44" fontId="59" fillId="21" borderId="8" xfId="1" applyFont="1" applyFill="1" applyBorder="1" applyAlignment="1">
      <alignment horizontal="center" vertical="center" wrapText="1"/>
    </xf>
    <xf numFmtId="44" fontId="29" fillId="9" borderId="8" xfId="1" applyFont="1" applyFill="1" applyBorder="1" applyAlignment="1">
      <alignment horizontal="center" vertical="center" wrapText="1"/>
    </xf>
    <xf numFmtId="44" fontId="27" fillId="8" borderId="8" xfId="1" applyFont="1" applyFill="1" applyBorder="1" applyAlignment="1">
      <alignment horizontal="center" vertical="center" wrapText="1"/>
    </xf>
    <xf numFmtId="44" fontId="29" fillId="8" borderId="8" xfId="1" applyFont="1" applyFill="1" applyBorder="1" applyAlignment="1">
      <alignment horizontal="center" vertical="center" wrapText="1"/>
    </xf>
    <xf numFmtId="44" fontId="58" fillId="9" borderId="8" xfId="1" applyFont="1" applyFill="1" applyBorder="1" applyAlignment="1">
      <alignment horizontal="center" vertical="center" wrapText="1"/>
    </xf>
    <xf numFmtId="44" fontId="60" fillId="8" borderId="8" xfId="1" applyFont="1" applyFill="1" applyBorder="1" applyAlignment="1">
      <alignment horizontal="center" vertical="center" wrapText="1"/>
    </xf>
    <xf numFmtId="44" fontId="21" fillId="0" borderId="0" xfId="1" applyFont="1"/>
    <xf numFmtId="44" fontId="52" fillId="8" borderId="0" xfId="1" applyFont="1" applyFill="1" applyBorder="1" applyAlignment="1">
      <alignment vertical="center"/>
    </xf>
    <xf numFmtId="44" fontId="52" fillId="0" borderId="0" xfId="1" applyFont="1"/>
    <xf numFmtId="44" fontId="54" fillId="0" borderId="0" xfId="1" applyFont="1"/>
    <xf numFmtId="44" fontId="29" fillId="8" borderId="0" xfId="1" applyFont="1" applyFill="1" applyBorder="1" applyAlignment="1">
      <alignment horizontal="right" vertical="center"/>
    </xf>
    <xf numFmtId="44" fontId="58" fillId="9" borderId="8" xfId="1" applyFont="1" applyFill="1" applyBorder="1" applyAlignment="1" applyProtection="1">
      <alignment horizontal="center" vertical="center"/>
    </xf>
    <xf numFmtId="44" fontId="58" fillId="8" borderId="8" xfId="1" applyFont="1" applyFill="1" applyBorder="1" applyAlignment="1" applyProtection="1">
      <alignment horizontal="center" vertical="center"/>
    </xf>
    <xf numFmtId="44" fontId="27" fillId="8" borderId="8" xfId="1" applyFont="1" applyFill="1" applyBorder="1" applyAlignment="1" applyProtection="1">
      <alignment horizontal="center" vertical="center" wrapText="1"/>
    </xf>
    <xf numFmtId="44" fontId="59" fillId="21" borderId="8" xfId="1" applyFont="1" applyFill="1" applyBorder="1" applyAlignment="1" applyProtection="1">
      <alignment horizontal="center" vertical="center" wrapText="1"/>
    </xf>
    <xf numFmtId="44" fontId="59" fillId="8" borderId="8" xfId="1" applyFont="1" applyFill="1" applyBorder="1" applyAlignment="1" applyProtection="1">
      <alignment horizontal="center" vertical="center" wrapText="1"/>
    </xf>
    <xf numFmtId="44" fontId="29" fillId="9" borderId="8" xfId="1" applyFont="1" applyFill="1" applyBorder="1" applyAlignment="1" applyProtection="1">
      <alignment horizontal="center" vertical="center" wrapText="1"/>
    </xf>
    <xf numFmtId="44" fontId="29" fillId="8" borderId="8" xfId="1" applyFont="1" applyFill="1" applyBorder="1" applyAlignment="1" applyProtection="1">
      <alignment horizontal="center" vertical="center" wrapText="1"/>
    </xf>
    <xf numFmtId="44" fontId="58" fillId="9" borderId="8" xfId="1" applyFont="1" applyFill="1" applyBorder="1" applyAlignment="1" applyProtection="1">
      <alignment horizontal="center" vertical="center" wrapText="1"/>
    </xf>
    <xf numFmtId="0" fontId="21" fillId="3" borderId="1" xfId="14" applyFont="1" applyFill="1" applyBorder="1" applyAlignment="1">
      <alignment vertical="center"/>
    </xf>
    <xf numFmtId="0" fontId="62" fillId="0" borderId="0" xfId="0" applyFont="1" applyAlignment="1">
      <alignment horizontal="left" vertical="top"/>
    </xf>
    <xf numFmtId="0" fontId="61" fillId="12" borderId="0" xfId="14" applyFont="1" applyFill="1" applyBorder="1" applyAlignment="1">
      <alignment horizontal="left" vertical="top"/>
    </xf>
    <xf numFmtId="0" fontId="65" fillId="13" borderId="1" xfId="14" applyFont="1" applyFill="1" applyBorder="1" applyAlignment="1">
      <alignment horizontal="left" vertical="top"/>
    </xf>
    <xf numFmtId="0" fontId="65" fillId="12" borderId="1" xfId="14" applyFont="1" applyFill="1" applyBorder="1" applyAlignment="1">
      <alignment horizontal="left" vertical="top"/>
    </xf>
    <xf numFmtId="0" fontId="21" fillId="12" borderId="1" xfId="14" applyFont="1" applyFill="1" applyBorder="1" applyAlignment="1">
      <alignment horizontal="left" vertical="top"/>
    </xf>
    <xf numFmtId="0" fontId="61" fillId="13" borderId="1" xfId="14" applyFont="1" applyFill="1" applyBorder="1" applyAlignment="1">
      <alignment horizontal="left" vertical="top"/>
    </xf>
    <xf numFmtId="0" fontId="62" fillId="12" borderId="1" xfId="14" applyFont="1" applyFill="1" applyBorder="1" applyAlignment="1">
      <alignment horizontal="left" vertical="top"/>
    </xf>
    <xf numFmtId="0" fontId="61" fillId="12" borderId="1" xfId="14" applyFont="1" applyFill="1" applyBorder="1" applyAlignment="1">
      <alignment horizontal="left" vertical="top"/>
    </xf>
    <xf numFmtId="0" fontId="21" fillId="12" borderId="0" xfId="14" applyFont="1" applyFill="1" applyBorder="1" applyAlignment="1">
      <alignment horizontal="left" vertical="top"/>
    </xf>
    <xf numFmtId="0" fontId="61" fillId="12" borderId="0" xfId="14" applyFont="1" applyFill="1" applyBorder="1" applyAlignment="1">
      <alignment horizontal="center" vertical="center"/>
    </xf>
    <xf numFmtId="0" fontId="21" fillId="12" borderId="0" xfId="14" applyFont="1" applyFill="1" applyBorder="1" applyAlignment="1">
      <alignment horizontal="center" vertical="center"/>
    </xf>
    <xf numFmtId="44" fontId="62" fillId="0" borderId="0" xfId="1" applyFont="1"/>
    <xf numFmtId="44" fontId="61" fillId="12" borderId="0" xfId="1" applyFont="1" applyFill="1" applyBorder="1" applyAlignment="1">
      <alignment vertical="center"/>
    </xf>
    <xf numFmtId="44" fontId="61" fillId="12" borderId="0" xfId="1" applyFont="1" applyFill="1" applyBorder="1" applyAlignment="1">
      <alignment horizontal="center" vertical="center"/>
    </xf>
    <xf numFmtId="44" fontId="65" fillId="12" borderId="1" xfId="1" applyFont="1" applyFill="1" applyBorder="1" applyAlignment="1">
      <alignment horizontal="center" vertical="center"/>
    </xf>
    <xf numFmtId="44" fontId="21" fillId="12" borderId="1" xfId="1" applyFont="1" applyFill="1" applyBorder="1" applyAlignment="1">
      <alignment horizontal="center" vertical="center"/>
    </xf>
    <xf numFmtId="44" fontId="61" fillId="13" borderId="1" xfId="1" applyFont="1" applyFill="1" applyBorder="1" applyAlignment="1">
      <alignment horizontal="center" vertical="center"/>
    </xf>
    <xf numFmtId="44" fontId="62" fillId="12" borderId="1" xfId="1" applyFont="1" applyFill="1" applyBorder="1" applyAlignment="1">
      <alignment horizontal="center" vertical="center"/>
    </xf>
    <xf numFmtId="44" fontId="61" fillId="12" borderId="1" xfId="1" applyFont="1" applyFill="1" applyBorder="1" applyAlignment="1">
      <alignment horizontal="center" vertical="center"/>
    </xf>
    <xf numFmtId="44" fontId="21" fillId="12" borderId="0" xfId="1" applyFont="1" applyFill="1" applyBorder="1" applyAlignment="1">
      <alignment vertical="center"/>
    </xf>
    <xf numFmtId="44" fontId="61" fillId="12" borderId="0" xfId="1" applyFont="1" applyFill="1" applyBorder="1" applyAlignment="1">
      <alignment horizontal="right" vertical="center"/>
    </xf>
    <xf numFmtId="183" fontId="1" fillId="3" borderId="18" xfId="14" applyNumberFormat="1" applyFont="1" applyFill="1" applyBorder="1" applyAlignment="1">
      <alignment horizontal="center" vertical="center"/>
    </xf>
    <xf numFmtId="182" fontId="0" fillId="3" borderId="18" xfId="14" applyNumberFormat="1" applyFont="1" applyFill="1" applyBorder="1" applyAlignment="1">
      <alignment horizontal="center" vertical="center"/>
    </xf>
    <xf numFmtId="0" fontId="36" fillId="2" borderId="18" xfId="14" applyFont="1" applyFill="1" applyBorder="1" applyAlignment="1">
      <alignment horizontal="center" vertical="center"/>
    </xf>
    <xf numFmtId="0" fontId="65" fillId="13" borderId="18" xfId="14" applyFont="1" applyFill="1" applyBorder="1" applyAlignment="1">
      <alignment horizontal="left" vertical="top"/>
    </xf>
    <xf numFmtId="44" fontId="65" fillId="13" borderId="18" xfId="1" applyFont="1" applyFill="1" applyBorder="1" applyAlignment="1">
      <alignment horizontal="center" vertical="center"/>
    </xf>
    <xf numFmtId="0" fontId="1" fillId="0" borderId="18" xfId="0" applyFont="1" applyBorder="1" applyAlignment="1">
      <alignment horizontal="left" vertical="top"/>
    </xf>
    <xf numFmtId="0" fontId="1" fillId="0" borderId="18" xfId="0" applyFont="1" applyBorder="1" applyAlignment="1">
      <alignment horizontal="center" vertical="center"/>
    </xf>
    <xf numFmtId="0" fontId="29" fillId="3" borderId="18" xfId="14" applyFont="1" applyFill="1" applyBorder="1" applyAlignment="1">
      <alignment vertical="center" wrapText="1"/>
    </xf>
    <xf numFmtId="0" fontId="0" fillId="0" borderId="18" xfId="0" applyFont="1" applyBorder="1" applyAlignment="1">
      <alignment vertical="center" wrapText="1"/>
    </xf>
    <xf numFmtId="0" fontId="27" fillId="0" borderId="18" xfId="0" applyFont="1" applyBorder="1" applyAlignment="1">
      <alignment vertical="center" wrapText="1"/>
    </xf>
    <xf numFmtId="0" fontId="36" fillId="3" borderId="18" xfId="14" applyFont="1" applyFill="1" applyBorder="1" applyAlignment="1">
      <alignment horizontal="left" vertical="top" wrapText="1"/>
    </xf>
    <xf numFmtId="0" fontId="29" fillId="3" borderId="18" xfId="14" applyFont="1" applyFill="1" applyBorder="1" applyAlignment="1">
      <alignment horizontal="left" vertical="top" wrapText="1"/>
    </xf>
    <xf numFmtId="44" fontId="27" fillId="0" borderId="0" xfId="1" applyFont="1" applyAlignment="1">
      <alignment vertical="center"/>
    </xf>
    <xf numFmtId="44" fontId="36" fillId="3" borderId="18" xfId="1" applyFont="1" applyFill="1" applyBorder="1" applyAlignment="1">
      <alignment horizontal="center" vertical="center" wrapText="1"/>
    </xf>
    <xf numFmtId="44" fontId="27" fillId="3" borderId="18" xfId="1" applyFont="1" applyFill="1" applyBorder="1" applyAlignment="1">
      <alignment horizontal="center" vertical="center" wrapText="1"/>
    </xf>
    <xf numFmtId="44" fontId="29" fillId="3" borderId="18" xfId="1" applyFont="1" applyFill="1" applyBorder="1" applyAlignment="1">
      <alignment horizontal="center" vertical="center" wrapText="1"/>
    </xf>
    <xf numFmtId="44" fontId="27" fillId="0" borderId="18" xfId="1" applyFont="1" applyBorder="1" applyAlignment="1">
      <alignment vertical="center"/>
    </xf>
    <xf numFmtId="44" fontId="29" fillId="4" borderId="18" xfId="1" applyFont="1" applyFill="1" applyBorder="1" applyAlignment="1">
      <alignment horizontal="center" vertical="center"/>
    </xf>
    <xf numFmtId="0" fontId="0" fillId="3" borderId="1" xfId="14" applyFont="1" applyFill="1" applyBorder="1" applyAlignment="1">
      <alignment horizontal="center" vertical="center"/>
    </xf>
    <xf numFmtId="181" fontId="0" fillId="3" borderId="1" xfId="24" applyNumberFormat="1" applyFont="1" applyFill="1" applyBorder="1" applyAlignment="1">
      <alignment horizontal="center" vertical="center"/>
    </xf>
    <xf numFmtId="4" fontId="0" fillId="3" borderId="1" xfId="14" applyNumberFormat="1" applyFont="1" applyFill="1" applyBorder="1" applyAlignment="1">
      <alignment horizontal="center" vertical="center"/>
    </xf>
    <xf numFmtId="174" fontId="0" fillId="3" borderId="1" xfId="24" applyNumberFormat="1" applyFont="1" applyFill="1" applyBorder="1" applyAlignment="1">
      <alignment horizontal="center" vertical="center"/>
    </xf>
    <xf numFmtId="9" fontId="0" fillId="3" borderId="1" xfId="24" applyFont="1" applyFill="1" applyBorder="1" applyAlignment="1">
      <alignment horizontal="center" vertical="center"/>
    </xf>
    <xf numFmtId="0" fontId="27" fillId="0" borderId="1" xfId="0" applyFont="1" applyBorder="1"/>
    <xf numFmtId="173" fontId="0" fillId="3" borderId="1" xfId="24" applyNumberFormat="1" applyFont="1" applyFill="1" applyBorder="1" applyAlignment="1">
      <alignment horizontal="center" vertical="center"/>
    </xf>
    <xf numFmtId="0" fontId="27" fillId="0" borderId="1" xfId="0" applyFont="1" applyBorder="1" applyAlignment="1">
      <alignment horizontal="left"/>
    </xf>
    <xf numFmtId="0" fontId="1" fillId="5" borderId="1" xfId="14" applyFont="1" applyFill="1" applyBorder="1" applyAlignment="1">
      <alignment horizontal="left" vertical="top"/>
    </xf>
    <xf numFmtId="0" fontId="37" fillId="4" borderId="1" xfId="14" applyFont="1" applyFill="1" applyBorder="1" applyAlignment="1">
      <alignment horizontal="left" vertical="top"/>
    </xf>
    <xf numFmtId="44" fontId="27" fillId="0" borderId="1" xfId="1" applyFont="1" applyBorder="1"/>
    <xf numFmtId="44" fontId="27" fillId="0" borderId="1" xfId="1" applyFont="1" applyFill="1" applyBorder="1"/>
    <xf numFmtId="0" fontId="21" fillId="12" borderId="18" xfId="14" applyFont="1" applyFill="1" applyBorder="1" applyAlignment="1">
      <alignment horizontal="center" vertical="center"/>
    </xf>
    <xf numFmtId="9" fontId="21" fillId="12" borderId="18" xfId="21" applyFont="1" applyFill="1" applyBorder="1" applyAlignment="1">
      <alignment horizontal="center"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62" fillId="12" borderId="18" xfId="14" applyFont="1" applyFill="1" applyBorder="1" applyAlignment="1">
      <alignment vertical="center"/>
    </xf>
    <xf numFmtId="0" fontId="62" fillId="12" borderId="18" xfId="14" applyFont="1" applyFill="1" applyBorder="1" applyAlignment="1">
      <alignment horizontal="center" vertical="center"/>
    </xf>
    <xf numFmtId="0" fontId="21" fillId="0" borderId="18" xfId="0" applyFont="1" applyBorder="1" applyAlignment="1">
      <alignment horizontal="left" vertical="center"/>
    </xf>
    <xf numFmtId="0" fontId="90" fillId="12" borderId="0" xfId="14" applyFont="1" applyFill="1" applyBorder="1" applyAlignment="1">
      <alignment horizontal="left" vertical="top"/>
    </xf>
    <xf numFmtId="0" fontId="21" fillId="12" borderId="18" xfId="14" applyFont="1" applyFill="1" applyBorder="1" applyAlignment="1">
      <alignment horizontal="left" vertical="top"/>
    </xf>
    <xf numFmtId="0" fontId="21" fillId="0" borderId="18" xfId="0" applyFont="1" applyBorder="1" applyAlignment="1">
      <alignment horizontal="left" vertical="top"/>
    </xf>
    <xf numFmtId="0" fontId="65" fillId="12" borderId="18" xfId="14" applyFont="1" applyFill="1" applyBorder="1" applyAlignment="1">
      <alignment horizontal="left" vertical="top"/>
    </xf>
    <xf numFmtId="0" fontId="61" fillId="13" borderId="18" xfId="14" applyFont="1" applyFill="1" applyBorder="1" applyAlignment="1">
      <alignment horizontal="left" vertical="top"/>
    </xf>
    <xf numFmtId="0" fontId="62" fillId="12" borderId="18" xfId="14" applyFont="1" applyFill="1" applyBorder="1" applyAlignment="1">
      <alignment horizontal="left" vertical="top"/>
    </xf>
    <xf numFmtId="0" fontId="61" fillId="12" borderId="18" xfId="14" applyFont="1" applyFill="1" applyBorder="1" applyAlignment="1">
      <alignment horizontal="left" vertical="top"/>
    </xf>
    <xf numFmtId="0" fontId="21" fillId="0" borderId="18" xfId="0" applyFont="1" applyFill="1" applyBorder="1" applyAlignment="1">
      <alignment horizontal="left" vertical="top"/>
    </xf>
    <xf numFmtId="0" fontId="62" fillId="0" borderId="0" xfId="0" applyFont="1" applyAlignment="1">
      <alignment horizontal="center" vertical="center"/>
    </xf>
    <xf numFmtId="44" fontId="21" fillId="12" borderId="18" xfId="1" applyFont="1" applyFill="1" applyBorder="1" applyAlignment="1">
      <alignment horizontal="center" vertical="center"/>
    </xf>
    <xf numFmtId="44" fontId="104" fillId="0" borderId="18" xfId="1" applyFont="1" applyFill="1" applyBorder="1" applyAlignment="1">
      <alignment horizontal="center" vertical="center"/>
    </xf>
    <xf numFmtId="44" fontId="65" fillId="12" borderId="18" xfId="1" applyFont="1" applyFill="1" applyBorder="1" applyAlignment="1">
      <alignment horizontal="center" vertical="center"/>
    </xf>
    <xf numFmtId="44" fontId="61" fillId="13" borderId="18" xfId="1" applyFont="1" applyFill="1" applyBorder="1" applyAlignment="1">
      <alignment horizontal="center" vertical="center"/>
    </xf>
    <xf numFmtId="44" fontId="61" fillId="12" borderId="18" xfId="1" applyFont="1" applyFill="1" applyBorder="1" applyAlignment="1">
      <alignment horizontal="center" vertical="center"/>
    </xf>
    <xf numFmtId="44" fontId="62" fillId="12" borderId="18" xfId="1" applyFont="1" applyFill="1" applyBorder="1"/>
    <xf numFmtId="44" fontId="62" fillId="0" borderId="18" xfId="1" applyFont="1" applyBorder="1"/>
    <xf numFmtId="44" fontId="21" fillId="12" borderId="18" xfId="1" applyFont="1" applyFill="1" applyBorder="1"/>
    <xf numFmtId="0" fontId="77" fillId="20" borderId="18" xfId="14" applyFont="1" applyFill="1" applyBorder="1" applyAlignment="1">
      <alignment horizontal="center" vertical="center" wrapText="1"/>
    </xf>
    <xf numFmtId="44" fontId="77" fillId="20" borderId="18" xfId="1" applyFont="1" applyFill="1" applyBorder="1" applyAlignment="1">
      <alignment horizontal="center" vertical="center" wrapText="1"/>
    </xf>
    <xf numFmtId="0" fontId="78" fillId="20" borderId="18" xfId="14" applyFont="1" applyFill="1" applyBorder="1" applyAlignment="1">
      <alignment horizontal="center" vertical="center"/>
    </xf>
    <xf numFmtId="0" fontId="78" fillId="20" borderId="18" xfId="14" applyFont="1" applyFill="1" applyBorder="1" applyAlignment="1">
      <alignment horizontal="left" vertical="center"/>
    </xf>
    <xf numFmtId="0" fontId="78" fillId="20" borderId="18" xfId="14" applyFont="1" applyFill="1" applyBorder="1" applyAlignment="1">
      <alignment horizontal="left" vertical="top"/>
    </xf>
    <xf numFmtId="9" fontId="78" fillId="20" borderId="18" xfId="21" applyFont="1" applyFill="1" applyBorder="1" applyAlignment="1">
      <alignment horizontal="center" vertical="center"/>
    </xf>
    <xf numFmtId="44" fontId="78" fillId="20" borderId="18" xfId="1" applyFont="1" applyFill="1" applyBorder="1" applyAlignment="1">
      <alignment horizontal="center" vertical="center"/>
    </xf>
    <xf numFmtId="187" fontId="1" fillId="3" borderId="18" xfId="14" applyNumberFormat="1" applyFont="1" applyFill="1" applyBorder="1" applyAlignment="1">
      <alignment horizontal="center" vertical="center"/>
    </xf>
    <xf numFmtId="49" fontId="29" fillId="3" borderId="0" xfId="14" applyNumberFormat="1" applyFont="1" applyFill="1" applyBorder="1" applyAlignment="1">
      <alignment horizontal="center"/>
    </xf>
    <xf numFmtId="9" fontId="27" fillId="0" borderId="1" xfId="24" applyFont="1" applyFill="1" applyBorder="1" applyAlignment="1">
      <alignment horizontal="center" vertical="center"/>
    </xf>
    <xf numFmtId="0" fontId="27" fillId="0" borderId="1" xfId="14" applyFont="1" applyFill="1" applyBorder="1" applyAlignment="1">
      <alignment horizontal="left" vertical="top"/>
    </xf>
    <xf numFmtId="0" fontId="1" fillId="0" borderId="11" xfId="14" applyFont="1" applyFill="1" applyBorder="1" applyAlignment="1">
      <alignment vertical="center"/>
    </xf>
    <xf numFmtId="182" fontId="1" fillId="3" borderId="18" xfId="24" applyNumberFormat="1" applyFont="1" applyFill="1" applyBorder="1" applyAlignment="1">
      <alignment horizontal="center" vertical="center"/>
    </xf>
    <xf numFmtId="0" fontId="1" fillId="5" borderId="18" xfId="14" applyFont="1" applyFill="1" applyBorder="1" applyAlignment="1">
      <alignment vertical="center"/>
    </xf>
    <xf numFmtId="0" fontId="1" fillId="2" borderId="18" xfId="14" applyFont="1" applyFill="1" applyBorder="1" applyAlignment="1">
      <alignment vertical="center"/>
    </xf>
    <xf numFmtId="9" fontId="36" fillId="2" borderId="18" xfId="24" applyFont="1" applyFill="1" applyBorder="1" applyAlignment="1">
      <alignment horizontal="center" vertical="center"/>
    </xf>
    <xf numFmtId="44" fontId="36" fillId="2" borderId="18" xfId="1" applyFont="1" applyFill="1" applyBorder="1" applyAlignment="1">
      <alignment horizontal="center" vertical="center"/>
    </xf>
    <xf numFmtId="49" fontId="1" fillId="3" borderId="18" xfId="0" applyNumberFormat="1" applyFont="1" applyFill="1" applyBorder="1" applyAlignment="1">
      <alignment wrapText="1"/>
    </xf>
    <xf numFmtId="49" fontId="1" fillId="3" borderId="18" xfId="0" applyNumberFormat="1" applyFont="1" applyFill="1" applyBorder="1" applyAlignment="1"/>
    <xf numFmtId="49" fontId="1" fillId="2" borderId="18" xfId="0" applyNumberFormat="1" applyFont="1" applyFill="1" applyBorder="1" applyAlignment="1">
      <alignment horizontal="left"/>
    </xf>
    <xf numFmtId="0" fontId="36" fillId="5" borderId="18" xfId="14" applyFont="1" applyFill="1" applyBorder="1" applyAlignment="1">
      <alignment horizontal="center" vertical="center" wrapText="1"/>
    </xf>
    <xf numFmtId="9" fontId="36" fillId="3" borderId="18" xfId="24" applyFont="1" applyFill="1" applyBorder="1" applyAlignment="1">
      <alignment horizontal="center" vertical="center" wrapText="1"/>
    </xf>
    <xf numFmtId="9" fontId="36" fillId="5" borderId="18" xfId="24" applyFont="1" applyFill="1" applyBorder="1" applyAlignment="1">
      <alignment horizontal="center" vertical="center" wrapText="1"/>
    </xf>
    <xf numFmtId="184" fontId="1" fillId="3" borderId="18" xfId="24" applyNumberFormat="1" applyFont="1" applyFill="1" applyBorder="1" applyAlignment="1">
      <alignment horizontal="center" vertical="center" wrapText="1"/>
    </xf>
    <xf numFmtId="173" fontId="1" fillId="3" borderId="18" xfId="24" applyNumberFormat="1" applyFont="1" applyFill="1" applyBorder="1" applyAlignment="1">
      <alignment horizontal="center" vertical="center" wrapText="1"/>
    </xf>
    <xf numFmtId="183" fontId="1" fillId="3" borderId="18" xfId="24" applyNumberFormat="1" applyFont="1" applyFill="1" applyBorder="1" applyAlignment="1">
      <alignment horizontal="center" vertical="center" wrapText="1"/>
    </xf>
    <xf numFmtId="182" fontId="1" fillId="3" borderId="18" xfId="24" applyNumberFormat="1" applyFont="1" applyFill="1" applyBorder="1" applyAlignment="1">
      <alignment horizontal="center" vertical="center" wrapText="1"/>
    </xf>
    <xf numFmtId="9" fontId="29" fillId="5" borderId="18" xfId="24" applyFont="1" applyFill="1" applyBorder="1" applyAlignment="1">
      <alignment horizontal="center" vertical="center" wrapText="1"/>
    </xf>
    <xf numFmtId="9" fontId="29" fillId="3" borderId="18" xfId="24" applyFont="1" applyFill="1" applyBorder="1" applyAlignment="1">
      <alignment horizontal="center" vertical="center" wrapText="1"/>
    </xf>
    <xf numFmtId="9" fontId="36" fillId="2" borderId="18" xfId="24" applyFont="1" applyFill="1" applyBorder="1" applyAlignment="1">
      <alignment horizontal="center" vertical="center" wrapText="1"/>
    </xf>
    <xf numFmtId="9" fontId="35" fillId="4" borderId="18" xfId="24" applyFont="1" applyFill="1" applyBorder="1" applyAlignment="1">
      <alignment horizontal="center" vertical="center" wrapText="1"/>
    </xf>
    <xf numFmtId="0" fontId="36" fillId="5" borderId="18" xfId="14" applyFont="1" applyFill="1" applyBorder="1" applyAlignment="1">
      <alignment horizontal="left" vertical="top" wrapText="1"/>
    </xf>
    <xf numFmtId="0" fontId="29" fillId="5" borderId="18" xfId="14" applyFont="1" applyFill="1" applyBorder="1" applyAlignment="1">
      <alignment horizontal="left" vertical="top" wrapText="1"/>
    </xf>
    <xf numFmtId="0" fontId="36" fillId="2" borderId="18" xfId="14" applyFont="1" applyFill="1" applyBorder="1" applyAlignment="1">
      <alignment horizontal="left" vertical="top" wrapText="1"/>
    </xf>
    <xf numFmtId="0" fontId="35" fillId="4" borderId="18" xfId="14" applyFont="1" applyFill="1" applyBorder="1" applyAlignment="1">
      <alignment horizontal="left" vertical="top" wrapText="1"/>
    </xf>
    <xf numFmtId="0" fontId="1" fillId="3" borderId="0" xfId="14" applyFont="1" applyFill="1" applyBorder="1" applyAlignment="1">
      <alignment horizontal="left" vertical="top" wrapText="1"/>
    </xf>
    <xf numFmtId="44" fontId="1" fillId="3" borderId="18" xfId="1" applyFont="1" applyFill="1" applyBorder="1"/>
    <xf numFmtId="0" fontId="1" fillId="0" borderId="18" xfId="14" applyFont="1" applyFill="1" applyBorder="1" applyAlignment="1">
      <alignment horizontal="left" vertical="top" wrapText="1"/>
    </xf>
    <xf numFmtId="0" fontId="27" fillId="12" borderId="18" xfId="0" applyFont="1" applyFill="1" applyBorder="1" applyAlignment="1">
      <alignment vertical="top" wrapText="1"/>
    </xf>
    <xf numFmtId="0" fontId="27" fillId="3" borderId="0" xfId="0" applyFont="1" applyFill="1" applyBorder="1"/>
    <xf numFmtId="0" fontId="0" fillId="0" borderId="18" xfId="0" applyFont="1" applyFill="1" applyBorder="1" applyAlignment="1">
      <alignment vertical="center"/>
    </xf>
    <xf numFmtId="0" fontId="36" fillId="0" borderId="18" xfId="14" applyFont="1" applyFill="1" applyBorder="1" applyAlignment="1">
      <alignment horizontal="left" vertical="top"/>
    </xf>
    <xf numFmtId="10" fontId="1" fillId="0" borderId="18" xfId="0" applyNumberFormat="1" applyFont="1" applyBorder="1" applyAlignment="1">
      <alignment horizontal="center" vertical="center"/>
    </xf>
    <xf numFmtId="0" fontId="1" fillId="3" borderId="18" xfId="0" applyFont="1" applyFill="1" applyBorder="1" applyAlignment="1">
      <alignment vertical="center"/>
    </xf>
    <xf numFmtId="0" fontId="1" fillId="0" borderId="18" xfId="0" applyFont="1" applyFill="1" applyBorder="1" applyAlignment="1">
      <alignment vertical="center"/>
    </xf>
    <xf numFmtId="0" fontId="1" fillId="0" borderId="18" xfId="0" applyFont="1" applyBorder="1"/>
    <xf numFmtId="44" fontId="27" fillId="0" borderId="18" xfId="1" applyFont="1" applyFill="1" applyBorder="1" applyAlignment="1">
      <alignment vertical="center"/>
    </xf>
    <xf numFmtId="0" fontId="1" fillId="3" borderId="18" xfId="0" applyFont="1" applyFill="1" applyBorder="1" applyAlignment="1">
      <alignment horizontal="left" vertical="top"/>
    </xf>
    <xf numFmtId="187" fontId="29" fillId="3" borderId="18" xfId="14" applyNumberFormat="1" applyFont="1" applyFill="1" applyBorder="1" applyAlignment="1">
      <alignment horizontal="center" vertical="center"/>
    </xf>
    <xf numFmtId="187" fontId="27" fillId="3" borderId="18" xfId="14" applyNumberFormat="1" applyFont="1" applyFill="1" applyBorder="1" applyAlignment="1">
      <alignment horizontal="center" vertical="center"/>
    </xf>
    <xf numFmtId="44" fontId="1" fillId="3" borderId="18" xfId="1" applyFont="1" applyFill="1" applyBorder="1" applyAlignment="1">
      <alignment vertical="center"/>
    </xf>
    <xf numFmtId="44" fontId="36" fillId="3" borderId="18" xfId="1" applyFont="1" applyFill="1" applyBorder="1" applyAlignment="1">
      <alignment vertical="center"/>
    </xf>
    <xf numFmtId="44" fontId="27" fillId="3" borderId="18" xfId="1" applyFont="1" applyFill="1" applyBorder="1" applyAlignment="1">
      <alignment vertical="center"/>
    </xf>
    <xf numFmtId="43" fontId="39" fillId="4" borderId="18" xfId="25" applyFont="1" applyFill="1" applyBorder="1" applyAlignment="1">
      <alignment horizontal="center" vertical="center" wrapText="1"/>
    </xf>
    <xf numFmtId="43" fontId="36" fillId="3" borderId="18" xfId="25" applyFont="1" applyFill="1" applyBorder="1" applyAlignment="1">
      <alignment horizontal="center" vertical="center"/>
    </xf>
    <xf numFmtId="43" fontId="29" fillId="3" borderId="18" xfId="25" applyFont="1" applyFill="1" applyBorder="1" applyAlignment="1">
      <alignment horizontal="center" vertical="center"/>
    </xf>
    <xf numFmtId="43" fontId="35" fillId="4" borderId="18" xfId="25" applyFont="1" applyFill="1" applyBorder="1" applyAlignment="1">
      <alignment horizontal="center" vertical="center"/>
    </xf>
    <xf numFmtId="43" fontId="27" fillId="0" borderId="0" xfId="25" applyFont="1" applyBorder="1"/>
    <xf numFmtId="0" fontId="29" fillId="10" borderId="0" xfId="0" applyFont="1" applyFill="1" applyBorder="1"/>
    <xf numFmtId="0" fontId="61" fillId="10" borderId="0" xfId="0" applyFont="1" applyFill="1" applyBorder="1"/>
    <xf numFmtId="43" fontId="0" fillId="0" borderId="0" xfId="25" applyFont="1" applyBorder="1"/>
    <xf numFmtId="0" fontId="29" fillId="14" borderId="0" xfId="0" applyFont="1" applyFill="1" applyBorder="1"/>
    <xf numFmtId="0" fontId="61" fillId="14" borderId="0" xfId="0" applyFont="1" applyFill="1" applyBorder="1"/>
    <xf numFmtId="43" fontId="1" fillId="3" borderId="18" xfId="25" applyFont="1" applyFill="1" applyBorder="1" applyAlignment="1">
      <alignment horizontal="center" vertical="center"/>
    </xf>
    <xf numFmtId="43" fontId="27" fillId="3" borderId="18" xfId="25" applyFont="1" applyFill="1" applyBorder="1" applyAlignment="1">
      <alignment horizontal="center" vertical="center"/>
    </xf>
    <xf numFmtId="173" fontId="1" fillId="3" borderId="18" xfId="14" applyNumberFormat="1" applyFont="1" applyFill="1" applyBorder="1" applyAlignment="1">
      <alignment horizontal="center" vertical="center"/>
    </xf>
    <xf numFmtId="0" fontId="37" fillId="4" borderId="18" xfId="14" applyFont="1" applyFill="1" applyBorder="1" applyAlignment="1">
      <alignment horizontal="center" vertical="center"/>
    </xf>
    <xf numFmtId="43" fontId="37" fillId="4" borderId="18" xfId="25" applyFont="1" applyFill="1" applyBorder="1" applyAlignment="1">
      <alignment horizontal="center" vertical="center"/>
    </xf>
    <xf numFmtId="0" fontId="37" fillId="4" borderId="18" xfId="14" applyFont="1" applyFill="1" applyBorder="1" applyAlignment="1">
      <alignment horizontal="left" vertical="top"/>
    </xf>
    <xf numFmtId="0" fontId="0" fillId="0" borderId="0" xfId="0" applyBorder="1" applyAlignment="1">
      <alignment horizontal="left" vertical="top"/>
    </xf>
    <xf numFmtId="44" fontId="37" fillId="4" borderId="18" xfId="1" applyFont="1" applyFill="1" applyBorder="1" applyAlignment="1">
      <alignment horizontal="center" vertical="center"/>
    </xf>
    <xf numFmtId="44" fontId="0" fillId="0" borderId="0" xfId="1" applyFont="1" applyBorder="1"/>
    <xf numFmtId="170" fontId="1" fillId="0" borderId="18" xfId="1" applyNumberFormat="1" applyFont="1" applyBorder="1" applyAlignment="1">
      <alignment vertical="center"/>
    </xf>
    <xf numFmtId="0" fontId="27" fillId="3" borderId="18" xfId="0" applyFont="1" applyFill="1" applyBorder="1" applyAlignment="1">
      <alignment horizontal="center"/>
    </xf>
    <xf numFmtId="170" fontId="36" fillId="0" borderId="18" xfId="1" applyNumberFormat="1" applyFont="1" applyBorder="1" applyAlignment="1">
      <alignment horizontal="center" vertical="center"/>
    </xf>
    <xf numFmtId="170" fontId="1" fillId="0" borderId="18" xfId="1" applyNumberFormat="1" applyFont="1" applyBorder="1" applyAlignment="1">
      <alignment horizontal="center" vertical="center"/>
    </xf>
    <xf numFmtId="10" fontId="1" fillId="0" borderId="18" xfId="1" applyNumberFormat="1" applyFont="1" applyBorder="1" applyAlignment="1">
      <alignment vertical="center"/>
    </xf>
    <xf numFmtId="9" fontId="1" fillId="0" borderId="18" xfId="1" applyNumberFormat="1" applyFont="1" applyBorder="1" applyAlignment="1">
      <alignment vertical="center"/>
    </xf>
    <xf numFmtId="0" fontId="27" fillId="3" borderId="18" xfId="0" applyFont="1" applyFill="1" applyBorder="1"/>
    <xf numFmtId="170" fontId="1" fillId="0" borderId="18" xfId="1" applyNumberFormat="1" applyFont="1" applyFill="1" applyBorder="1" applyAlignment="1">
      <alignment horizontal="center" vertical="center"/>
    </xf>
    <xf numFmtId="170" fontId="36" fillId="0" borderId="18" xfId="1" applyNumberFormat="1" applyFont="1" applyBorder="1" applyAlignment="1">
      <alignment vertical="center"/>
    </xf>
    <xf numFmtId="0" fontId="1" fillId="0" borderId="18" xfId="0" applyFont="1" applyFill="1" applyBorder="1"/>
    <xf numFmtId="0" fontId="1" fillId="3" borderId="18" xfId="0" applyFont="1" applyFill="1" applyBorder="1"/>
    <xf numFmtId="0" fontId="1" fillId="0" borderId="18" xfId="0" applyFont="1" applyBorder="1" applyAlignment="1">
      <alignment vertical="center" wrapText="1"/>
    </xf>
    <xf numFmtId="0" fontId="106" fillId="0" borderId="18" xfId="0" applyFont="1" applyBorder="1"/>
    <xf numFmtId="170" fontId="16" fillId="0" borderId="18" xfId="1" applyNumberFormat="1" applyFont="1" applyBorder="1" applyAlignment="1">
      <alignment horizontal="right"/>
    </xf>
    <xf numFmtId="182" fontId="27" fillId="3" borderId="18" xfId="14" applyNumberFormat="1" applyFont="1" applyFill="1" applyBorder="1" applyAlignment="1">
      <alignment horizontal="center" vertical="center"/>
    </xf>
    <xf numFmtId="175" fontId="36" fillId="0" borderId="18" xfId="0" applyNumberFormat="1" applyFont="1" applyBorder="1" applyAlignment="1">
      <alignment vertical="center"/>
    </xf>
    <xf numFmtId="179" fontId="1" fillId="0" borderId="18" xfId="0" applyNumberFormat="1" applyFont="1" applyBorder="1" applyAlignment="1">
      <alignment vertical="center"/>
    </xf>
    <xf numFmtId="0" fontId="21" fillId="0" borderId="18" xfId="0" applyFont="1" applyBorder="1" applyAlignment="1">
      <alignment horizontal="left" vertical="center" wrapText="1"/>
    </xf>
    <xf numFmtId="10" fontId="1" fillId="0" borderId="18" xfId="0" applyNumberFormat="1" applyFont="1" applyBorder="1" applyAlignment="1">
      <alignment vertical="center"/>
    </xf>
    <xf numFmtId="9" fontId="1" fillId="0" borderId="18" xfId="0" applyNumberFormat="1" applyFont="1" applyBorder="1" applyAlignment="1">
      <alignment vertical="center"/>
    </xf>
    <xf numFmtId="175" fontId="1" fillId="3" borderId="18" xfId="0" applyNumberFormat="1" applyFont="1" applyFill="1" applyBorder="1" applyAlignment="1">
      <alignment vertical="center"/>
    </xf>
    <xf numFmtId="0" fontId="1" fillId="3" borderId="18" xfId="0" applyFont="1" applyFill="1" applyBorder="1" applyAlignment="1">
      <alignment vertical="center" wrapText="1"/>
    </xf>
    <xf numFmtId="10" fontId="1" fillId="3" borderId="18" xfId="0" applyNumberFormat="1" applyFont="1" applyFill="1" applyBorder="1" applyAlignment="1">
      <alignment vertical="center"/>
    </xf>
    <xf numFmtId="9" fontId="1" fillId="3" borderId="18" xfId="0" applyNumberFormat="1" applyFont="1" applyFill="1" applyBorder="1" applyAlignment="1">
      <alignment vertical="center"/>
    </xf>
    <xf numFmtId="0" fontId="65" fillId="0" borderId="18" xfId="0" applyFont="1" applyBorder="1" applyAlignment="1">
      <alignment vertical="center"/>
    </xf>
    <xf numFmtId="0" fontId="21" fillId="0" borderId="18" xfId="0" applyFont="1" applyFill="1" applyBorder="1" applyAlignment="1">
      <alignment horizontal="left" vertical="center" wrapText="1"/>
    </xf>
    <xf numFmtId="0" fontId="21" fillId="0" borderId="18" xfId="0" applyFont="1" applyFill="1" applyBorder="1" applyAlignment="1">
      <alignment vertical="center"/>
    </xf>
    <xf numFmtId="0" fontId="1" fillId="0" borderId="18" xfId="0" applyFont="1" applyBorder="1" applyAlignment="1">
      <alignment wrapText="1"/>
    </xf>
    <xf numFmtId="175" fontId="0" fillId="0" borderId="18" xfId="0" applyNumberFormat="1" applyFont="1" applyBorder="1" applyAlignment="1">
      <alignment vertical="center"/>
    </xf>
    <xf numFmtId="0" fontId="0" fillId="3" borderId="18" xfId="0" applyFont="1" applyFill="1" applyBorder="1" applyAlignment="1">
      <alignment vertical="center" wrapText="1"/>
    </xf>
    <xf numFmtId="44" fontId="0" fillId="0" borderId="18" xfId="1" applyFont="1" applyBorder="1" applyAlignment="1">
      <alignment vertical="center"/>
    </xf>
    <xf numFmtId="44" fontId="0" fillId="3" borderId="18" xfId="1" applyFont="1" applyFill="1" applyBorder="1" applyAlignment="1">
      <alignment vertical="center"/>
    </xf>
    <xf numFmtId="44" fontId="36" fillId="0" borderId="18" xfId="1" applyFont="1" applyBorder="1" applyAlignment="1">
      <alignment vertical="center"/>
    </xf>
    <xf numFmtId="44" fontId="1" fillId="0" borderId="18" xfId="1" applyFont="1" applyBorder="1"/>
    <xf numFmtId="0" fontId="68" fillId="0" borderId="0" xfId="0" applyFont="1" applyAlignment="1">
      <alignment horizontal="left" vertical="top"/>
    </xf>
    <xf numFmtId="0" fontId="69" fillId="3" borderId="0" xfId="14" applyFont="1" applyFill="1" applyBorder="1" applyAlignment="1">
      <alignment horizontal="left" vertical="top"/>
    </xf>
    <xf numFmtId="0" fontId="67" fillId="0" borderId="0" xfId="0" applyFont="1" applyAlignment="1">
      <alignment horizontal="left" vertical="top"/>
    </xf>
    <xf numFmtId="0" fontId="44" fillId="3" borderId="18" xfId="14" applyFont="1" applyFill="1" applyBorder="1" applyAlignment="1">
      <alignment horizontal="center" vertical="center"/>
    </xf>
    <xf numFmtId="0" fontId="65" fillId="8" borderId="18" xfId="15" applyFont="1" applyFill="1" applyBorder="1" applyAlignment="1">
      <alignment vertical="center"/>
    </xf>
    <xf numFmtId="0" fontId="65" fillId="8" borderId="18" xfId="15" applyFont="1" applyFill="1" applyBorder="1" applyAlignment="1">
      <alignment horizontal="center" vertical="center"/>
    </xf>
    <xf numFmtId="0" fontId="61" fillId="8" borderId="18" xfId="15" applyFont="1" applyFill="1" applyBorder="1" applyAlignment="1">
      <alignment horizontal="center" vertical="center"/>
    </xf>
    <xf numFmtId="0" fontId="61" fillId="8" borderId="18" xfId="15" applyFont="1" applyFill="1" applyBorder="1" applyAlignment="1">
      <alignment vertical="center"/>
    </xf>
    <xf numFmtId="0" fontId="77" fillId="19" borderId="18" xfId="15" applyFont="1" applyFill="1" applyBorder="1" applyAlignment="1">
      <alignment horizontal="center" vertical="center" wrapText="1"/>
    </xf>
    <xf numFmtId="0" fontId="65" fillId="22" borderId="18" xfId="15" applyFont="1" applyFill="1" applyBorder="1" applyAlignment="1">
      <alignment vertical="center"/>
    </xf>
    <xf numFmtId="0" fontId="65" fillId="22" borderId="18" xfId="15" applyFont="1" applyFill="1" applyBorder="1" applyAlignment="1">
      <alignment horizontal="center" vertical="center"/>
    </xf>
    <xf numFmtId="0" fontId="107" fillId="19" borderId="18" xfId="15" applyFont="1" applyFill="1" applyBorder="1" applyAlignment="1">
      <alignment horizontal="left" vertical="center"/>
    </xf>
    <xf numFmtId="0" fontId="107" fillId="19" borderId="18" xfId="15" applyFont="1" applyFill="1" applyBorder="1" applyAlignment="1">
      <alignment horizontal="center" vertical="center"/>
    </xf>
    <xf numFmtId="44" fontId="61" fillId="8" borderId="0" xfId="1" applyFont="1" applyFill="1" applyBorder="1" applyAlignment="1">
      <alignment horizontal="right" vertical="center"/>
    </xf>
    <xf numFmtId="44" fontId="61" fillId="8" borderId="0" xfId="1" applyFont="1" applyFill="1" applyBorder="1" applyAlignment="1">
      <alignment vertical="center"/>
    </xf>
    <xf numFmtId="44" fontId="61" fillId="8" borderId="0" xfId="1" applyFont="1" applyFill="1" applyBorder="1" applyAlignment="1">
      <alignment horizontal="center" vertical="center"/>
    </xf>
    <xf numFmtId="44" fontId="65" fillId="22" borderId="18" xfId="1" applyFont="1" applyFill="1" applyBorder="1" applyAlignment="1">
      <alignment horizontal="center" vertical="center"/>
    </xf>
    <xf numFmtId="44" fontId="65" fillId="8" borderId="18" xfId="1" applyFont="1" applyFill="1" applyBorder="1" applyAlignment="1">
      <alignment horizontal="center" vertical="center"/>
    </xf>
    <xf numFmtId="44" fontId="62" fillId="0" borderId="18" xfId="1" applyFont="1" applyFill="1" applyBorder="1" applyAlignment="1">
      <alignment horizontal="center" vertical="center"/>
    </xf>
    <xf numFmtId="44" fontId="62" fillId="8" borderId="18" xfId="1" applyFont="1" applyFill="1" applyBorder="1" applyAlignment="1">
      <alignment horizontal="center" vertical="center"/>
    </xf>
    <xf numFmtId="44" fontId="107" fillId="19" borderId="18" xfId="1" applyFont="1" applyFill="1" applyBorder="1" applyAlignment="1">
      <alignment horizontal="center" vertical="center"/>
    </xf>
    <xf numFmtId="0" fontId="21" fillId="0" borderId="18" xfId="15" applyFont="1" applyBorder="1" applyAlignment="1">
      <alignment wrapText="1"/>
    </xf>
    <xf numFmtId="0" fontId="21" fillId="0" borderId="18" xfId="15" applyFont="1" applyBorder="1" applyAlignment="1">
      <alignment horizontal="center" vertical="center"/>
    </xf>
    <xf numFmtId="10" fontId="21" fillId="0" borderId="18" xfId="15" applyNumberFormat="1" applyFont="1" applyBorder="1" applyAlignment="1">
      <alignment horizontal="center" vertical="center"/>
    </xf>
    <xf numFmtId="44" fontId="1" fillId="8" borderId="18" xfId="1" applyFont="1" applyFill="1" applyBorder="1" applyAlignment="1">
      <alignment horizontal="center" vertical="center"/>
    </xf>
    <xf numFmtId="0" fontId="21" fillId="0" borderId="18" xfId="15" applyFont="1" applyBorder="1"/>
    <xf numFmtId="0" fontId="21" fillId="0" borderId="18" xfId="15" applyFont="1" applyFill="1" applyBorder="1"/>
    <xf numFmtId="0" fontId="21" fillId="0" borderId="18" xfId="15" applyFont="1" applyBorder="1" applyAlignment="1">
      <alignment vertical="center"/>
    </xf>
    <xf numFmtId="6" fontId="1" fillId="3" borderId="1" xfId="14" applyNumberFormat="1" applyFont="1" applyFill="1" applyBorder="1" applyAlignment="1">
      <alignment horizontal="left" vertical="center" wrapText="1"/>
    </xf>
    <xf numFmtId="0" fontId="36" fillId="3" borderId="1" xfId="14" applyFont="1" applyFill="1" applyBorder="1" applyAlignment="1">
      <alignment horizontal="left" vertical="center" wrapText="1"/>
    </xf>
    <xf numFmtId="0" fontId="29" fillId="5" borderId="1" xfId="14" applyFont="1" applyFill="1" applyBorder="1" applyAlignment="1">
      <alignment horizontal="left" vertical="center" wrapText="1"/>
    </xf>
    <xf numFmtId="0" fontId="29" fillId="3" borderId="1" xfId="14" applyFont="1" applyFill="1" applyBorder="1" applyAlignment="1">
      <alignment horizontal="left" vertical="center" wrapText="1"/>
    </xf>
    <xf numFmtId="0" fontId="36" fillId="5" borderId="1" xfId="14" applyFont="1" applyFill="1" applyBorder="1" applyAlignment="1">
      <alignment horizontal="left" vertical="center" wrapText="1"/>
    </xf>
    <xf numFmtId="0" fontId="36" fillId="0" borderId="1" xfId="14" applyFont="1" applyFill="1" applyBorder="1" applyAlignment="1">
      <alignment horizontal="left" vertical="center" wrapText="1"/>
    </xf>
    <xf numFmtId="0" fontId="21" fillId="12" borderId="1" xfId="14" applyFont="1" applyFill="1" applyBorder="1" applyAlignment="1">
      <alignment horizontal="left" vertical="center"/>
    </xf>
    <xf numFmtId="0" fontId="65" fillId="12" borderId="1" xfId="14" applyFont="1" applyFill="1" applyBorder="1" applyAlignment="1">
      <alignment horizontal="left" vertical="center"/>
    </xf>
    <xf numFmtId="0" fontId="61" fillId="13" borderId="1" xfId="14" applyFont="1" applyFill="1" applyBorder="1" applyAlignment="1">
      <alignment horizontal="left" vertical="center"/>
    </xf>
    <xf numFmtId="0" fontId="61" fillId="12" borderId="1" xfId="14" applyFont="1" applyFill="1" applyBorder="1" applyAlignment="1">
      <alignment horizontal="left" vertical="center"/>
    </xf>
    <xf numFmtId="0" fontId="65" fillId="13" borderId="1" xfId="14" applyFont="1" applyFill="1" applyBorder="1" applyAlignment="1">
      <alignment horizontal="left" vertical="center"/>
    </xf>
    <xf numFmtId="0" fontId="62" fillId="0" borderId="0" xfId="0" applyFont="1" applyAlignment="1">
      <alignment horizontal="left"/>
    </xf>
    <xf numFmtId="0" fontId="27" fillId="0" borderId="1" xfId="14" applyFont="1" applyFill="1" applyBorder="1" applyAlignment="1">
      <alignment horizontal="left" vertical="center"/>
    </xf>
    <xf numFmtId="0" fontId="37" fillId="4" borderId="18" xfId="14" applyFont="1" applyFill="1" applyBorder="1" applyAlignment="1">
      <alignment horizontal="left" vertical="center"/>
    </xf>
    <xf numFmtId="0" fontId="0" fillId="3" borderId="0" xfId="14" applyFont="1" applyFill="1" applyBorder="1" applyAlignment="1">
      <alignment horizontal="left" vertical="center"/>
    </xf>
    <xf numFmtId="0" fontId="27" fillId="0" borderId="0" xfId="0" applyFont="1" applyBorder="1" applyAlignment="1">
      <alignment horizontal="left"/>
    </xf>
    <xf numFmtId="0" fontId="29" fillId="3" borderId="0" xfId="14" applyFont="1" applyFill="1" applyBorder="1" applyAlignment="1">
      <alignment horizontal="left" vertical="center"/>
    </xf>
    <xf numFmtId="49" fontId="29" fillId="3" borderId="0" xfId="14" applyNumberFormat="1" applyFont="1" applyFill="1" applyBorder="1" applyAlignment="1">
      <alignment horizontal="left" vertical="center"/>
    </xf>
    <xf numFmtId="0" fontId="0" fillId="0" borderId="0" xfId="0" applyBorder="1" applyAlignment="1">
      <alignment horizontal="left"/>
    </xf>
    <xf numFmtId="0" fontId="27" fillId="0" borderId="0" xfId="0" applyFont="1" applyAlignment="1">
      <alignment horizontal="left"/>
    </xf>
    <xf numFmtId="9" fontId="1" fillId="0" borderId="18" xfId="24" applyFont="1" applyFill="1" applyBorder="1" applyAlignment="1">
      <alignment horizontal="left" vertical="center" wrapText="1"/>
    </xf>
    <xf numFmtId="0" fontId="0" fillId="0" borderId="18" xfId="14" applyFont="1" applyFill="1" applyBorder="1" applyAlignment="1">
      <alignment horizontal="left" vertical="center"/>
    </xf>
    <xf numFmtId="9" fontId="0" fillId="0" borderId="18" xfId="24" applyFont="1" applyFill="1" applyBorder="1" applyAlignment="1">
      <alignment horizontal="left" vertical="center" wrapText="1"/>
    </xf>
    <xf numFmtId="9" fontId="0" fillId="0" borderId="18" xfId="24" applyFont="1" applyFill="1" applyBorder="1" applyAlignment="1">
      <alignment horizontal="left" vertical="center"/>
    </xf>
    <xf numFmtId="9" fontId="1" fillId="0" borderId="18" xfId="24" applyFont="1" applyFill="1" applyBorder="1" applyAlignment="1">
      <alignment horizontal="left" vertical="center"/>
    </xf>
    <xf numFmtId="0" fontId="1" fillId="0" borderId="18" xfId="14" applyFont="1" applyFill="1" applyBorder="1" applyAlignment="1">
      <alignment horizontal="left" vertical="center"/>
    </xf>
    <xf numFmtId="9" fontId="27" fillId="0" borderId="18" xfId="24" applyFont="1" applyFill="1" applyBorder="1" applyAlignment="1">
      <alignment horizontal="left" vertical="center"/>
    </xf>
    <xf numFmtId="9" fontId="27" fillId="0" borderId="18" xfId="24" applyFont="1" applyFill="1" applyBorder="1" applyAlignment="1">
      <alignment horizontal="left" vertical="center" wrapText="1"/>
    </xf>
    <xf numFmtId="0" fontId="27" fillId="0" borderId="18" xfId="14" applyFont="1" applyFill="1" applyBorder="1" applyAlignment="1">
      <alignment horizontal="left" vertical="center"/>
    </xf>
    <xf numFmtId="9" fontId="0" fillId="3" borderId="18" xfId="24" applyFont="1" applyFill="1" applyBorder="1" applyAlignment="1">
      <alignment horizontal="left" vertical="center"/>
    </xf>
    <xf numFmtId="9" fontId="1" fillId="3" borderId="18" xfId="24" applyFont="1" applyFill="1" applyBorder="1" applyAlignment="1">
      <alignment horizontal="left" vertical="center"/>
    </xf>
    <xf numFmtId="9" fontId="1" fillId="3" borderId="18" xfId="24" applyFont="1" applyFill="1" applyBorder="1" applyAlignment="1">
      <alignment horizontal="left" vertical="center" wrapText="1"/>
    </xf>
    <xf numFmtId="0" fontId="1" fillId="0" borderId="1" xfId="14" applyFont="1" applyFill="1" applyBorder="1" applyAlignment="1">
      <alignment horizontal="left" vertical="center"/>
    </xf>
    <xf numFmtId="0" fontId="21" fillId="13" borderId="1" xfId="14" applyFont="1" applyFill="1" applyBorder="1" applyAlignment="1">
      <alignment horizontal="left" vertical="center"/>
    </xf>
    <xf numFmtId="0" fontId="0" fillId="0" borderId="1" xfId="14" applyFont="1" applyFill="1" applyBorder="1" applyAlignment="1">
      <alignment horizontal="left" vertical="center" wrapText="1"/>
    </xf>
    <xf numFmtId="0" fontId="37" fillId="4" borderId="1" xfId="14" applyFont="1" applyFill="1" applyBorder="1" applyAlignment="1">
      <alignment horizontal="left" vertic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0" fontId="108" fillId="3" borderId="1" xfId="0" applyFont="1" applyFill="1" applyBorder="1" applyAlignment="1">
      <alignment horizontal="center"/>
    </xf>
    <xf numFmtId="0" fontId="109" fillId="3" borderId="1" xfId="0" applyFont="1" applyFill="1" applyBorder="1" applyAlignment="1">
      <alignment horizontal="center"/>
    </xf>
    <xf numFmtId="0" fontId="35" fillId="4" borderId="18" xfId="14" applyFont="1" applyFill="1" applyBorder="1" applyAlignment="1">
      <alignment horizontal="center" vertical="center"/>
    </xf>
    <xf numFmtId="0" fontId="39" fillId="4" borderId="18" xfId="14" applyFont="1" applyFill="1" applyBorder="1" applyAlignment="1">
      <alignment horizontal="center" vertical="center" wrapText="1"/>
    </xf>
    <xf numFmtId="49" fontId="29" fillId="3" borderId="0" xfId="14" applyNumberFormat="1" applyFont="1" applyFill="1" applyBorder="1" applyAlignment="1">
      <alignment horizontal="center" vertical="center"/>
    </xf>
    <xf numFmtId="44" fontId="27" fillId="3" borderId="18" xfId="1" applyFont="1" applyFill="1" applyBorder="1" applyAlignment="1">
      <alignment horizontal="center" vertical="center"/>
    </xf>
    <xf numFmtId="44" fontId="1" fillId="3" borderId="18" xfId="1" applyFont="1" applyFill="1" applyBorder="1" applyAlignment="1">
      <alignment horizontal="center" vertical="center"/>
    </xf>
    <xf numFmtId="0" fontId="29" fillId="3" borderId="0" xfId="14" applyFont="1" applyFill="1" applyAlignment="1">
      <alignment vertical="center"/>
    </xf>
    <xf numFmtId="0" fontId="45" fillId="3" borderId="0" xfId="14" applyFont="1" applyFill="1" applyAlignment="1">
      <alignment vertical="center"/>
    </xf>
    <xf numFmtId="0" fontId="69" fillId="3" borderId="0" xfId="14" applyFont="1" applyFill="1" applyAlignment="1">
      <alignment horizontal="right" vertical="center"/>
    </xf>
    <xf numFmtId="0" fontId="69" fillId="3" borderId="0" xfId="14" applyFont="1" applyFill="1" applyAlignment="1">
      <alignment vertical="center"/>
    </xf>
    <xf numFmtId="0" fontId="110" fillId="3" borderId="0" xfId="14" applyFont="1" applyFill="1" applyAlignment="1">
      <alignment vertical="center"/>
    </xf>
    <xf numFmtId="0" fontId="111" fillId="0" borderId="0" xfId="0" applyFont="1"/>
    <xf numFmtId="0" fontId="112" fillId="0" borderId="0" xfId="0" applyFont="1" applyAlignment="1">
      <alignment horizontal="center"/>
    </xf>
    <xf numFmtId="49" fontId="45" fillId="3" borderId="0" xfId="14" applyNumberFormat="1" applyFont="1" applyFill="1" applyAlignment="1">
      <alignment horizontal="center" vertical="center"/>
    </xf>
    <xf numFmtId="49" fontId="29" fillId="3" borderId="0" xfId="14" applyNumberFormat="1" applyFont="1" applyFill="1" applyAlignment="1">
      <alignment horizontal="center" vertical="center"/>
    </xf>
    <xf numFmtId="49" fontId="29" fillId="3" borderId="0" xfId="14" applyNumberFormat="1" applyFont="1" applyFill="1" applyAlignment="1">
      <alignment vertical="center"/>
    </xf>
    <xf numFmtId="49" fontId="69" fillId="3" borderId="0" xfId="14" applyNumberFormat="1" applyFont="1" applyFill="1" applyAlignment="1">
      <alignment horizontal="center" vertical="center"/>
    </xf>
    <xf numFmtId="0" fontId="113" fillId="4" borderId="18" xfId="14" applyFont="1" applyFill="1" applyBorder="1" applyAlignment="1">
      <alignment horizontal="center" vertical="center" wrapText="1"/>
    </xf>
    <xf numFmtId="0" fontId="36" fillId="0" borderId="18" xfId="14" applyFont="1" applyBorder="1" applyAlignment="1">
      <alignment horizontal="center" vertical="center"/>
    </xf>
    <xf numFmtId="170" fontId="36" fillId="3" borderId="18" xfId="13" applyFont="1" applyFill="1" applyBorder="1" applyAlignment="1">
      <alignment horizontal="center" vertical="center"/>
    </xf>
    <xf numFmtId="0" fontId="43" fillId="3" borderId="0" xfId="14" applyFont="1" applyFill="1" applyAlignment="1">
      <alignment horizontal="left" vertical="center"/>
    </xf>
    <xf numFmtId="0" fontId="1" fillId="3" borderId="0" xfId="14" applyFill="1" applyAlignment="1">
      <alignment vertical="center"/>
    </xf>
    <xf numFmtId="0" fontId="43" fillId="3" borderId="0" xfId="14" applyFont="1" applyFill="1" applyAlignment="1">
      <alignment vertical="center"/>
    </xf>
    <xf numFmtId="0" fontId="67" fillId="3" borderId="0" xfId="14" applyFont="1" applyFill="1" applyAlignment="1">
      <alignment vertical="center"/>
    </xf>
    <xf numFmtId="170" fontId="1" fillId="3" borderId="18" xfId="13" applyFont="1" applyFill="1" applyBorder="1" applyAlignment="1">
      <alignment horizontal="center" vertical="center"/>
    </xf>
    <xf numFmtId="170" fontId="1" fillId="3" borderId="18" xfId="13" applyFont="1" applyFill="1" applyBorder="1" applyAlignment="1">
      <alignment horizontal="left" vertical="center"/>
    </xf>
    <xf numFmtId="0" fontId="1" fillId="0" borderId="18" xfId="14" applyFont="1" applyBorder="1" applyAlignment="1">
      <alignment horizontal="center" vertical="center"/>
    </xf>
    <xf numFmtId="0" fontId="27" fillId="5" borderId="18" xfId="14" applyFont="1" applyFill="1" applyBorder="1" applyAlignment="1">
      <alignment horizontal="center" vertical="center"/>
    </xf>
    <xf numFmtId="0" fontId="1" fillId="5" borderId="18" xfId="14" applyFont="1" applyFill="1" applyBorder="1" applyAlignment="1">
      <alignment horizontal="center" vertical="center"/>
    </xf>
    <xf numFmtId="170" fontId="36" fillId="5" borderId="18" xfId="13" applyFont="1" applyFill="1" applyBorder="1" applyAlignment="1">
      <alignment horizontal="center" vertical="center"/>
    </xf>
    <xf numFmtId="0" fontId="115" fillId="3" borderId="18" xfId="14" applyFont="1" applyFill="1" applyBorder="1" applyAlignment="1">
      <alignment vertical="center"/>
    </xf>
    <xf numFmtId="170" fontId="1" fillId="0" borderId="18" xfId="13" applyFont="1" applyFill="1" applyBorder="1" applyAlignment="1">
      <alignment horizontal="center" vertical="center"/>
    </xf>
    <xf numFmtId="0" fontId="1" fillId="0" borderId="0" xfId="0" applyFont="1" applyBorder="1"/>
    <xf numFmtId="0" fontId="1" fillId="0" borderId="18" xfId="14" applyFont="1" applyBorder="1" applyAlignment="1">
      <alignment horizontal="left" vertical="center"/>
    </xf>
    <xf numFmtId="0" fontId="27" fillId="5" borderId="18" xfId="14" applyFont="1" applyFill="1" applyBorder="1" applyAlignment="1">
      <alignment horizontal="left" vertical="center"/>
    </xf>
    <xf numFmtId="170" fontId="29" fillId="5" borderId="18" xfId="13" applyFont="1" applyFill="1" applyBorder="1" applyAlignment="1">
      <alignment horizontal="center" vertical="center"/>
    </xf>
    <xf numFmtId="170" fontId="29" fillId="3" borderId="18" xfId="13" applyFont="1" applyFill="1" applyBorder="1" applyAlignment="1">
      <alignment horizontal="center" vertical="center"/>
    </xf>
    <xf numFmtId="0" fontId="1" fillId="5" borderId="18" xfId="14" applyFont="1" applyFill="1" applyBorder="1" applyAlignment="1">
      <alignment horizontal="left" vertical="center"/>
    </xf>
    <xf numFmtId="0" fontId="1" fillId="0" borderId="18" xfId="14" applyFont="1" applyBorder="1" applyAlignment="1">
      <alignment vertical="center"/>
    </xf>
    <xf numFmtId="0" fontId="1" fillId="0" borderId="30" xfId="0" applyFont="1" applyBorder="1"/>
    <xf numFmtId="170" fontId="1" fillId="0" borderId="7" xfId="13" applyFont="1" applyFill="1" applyBorder="1" applyAlignment="1">
      <alignment horizontal="center" vertical="center"/>
    </xf>
    <xf numFmtId="170" fontId="35" fillId="4" borderId="18" xfId="13" applyFont="1" applyFill="1" applyBorder="1" applyAlignment="1">
      <alignment horizontal="center" vertical="center"/>
    </xf>
    <xf numFmtId="0" fontId="115" fillId="3" borderId="18" xfId="0" applyFont="1" applyFill="1" applyBorder="1"/>
    <xf numFmtId="0" fontId="1" fillId="0" borderId="18" xfId="0" applyFont="1" applyBorder="1" applyAlignment="1">
      <alignment horizontal="left"/>
    </xf>
    <xf numFmtId="170" fontId="1" fillId="0" borderId="18" xfId="13" applyFont="1" applyBorder="1"/>
    <xf numFmtId="0" fontId="29" fillId="5" borderId="1" xfId="14" applyFont="1" applyFill="1" applyBorder="1" applyAlignment="1">
      <alignment horizontal="left" vertical="center"/>
    </xf>
    <xf numFmtId="9" fontId="27" fillId="3" borderId="18" xfId="24" applyFont="1" applyFill="1" applyBorder="1" applyAlignment="1">
      <alignment horizontal="left" vertical="center"/>
    </xf>
    <xf numFmtId="0" fontId="36" fillId="0" borderId="0" xfId="0" applyFont="1" applyAlignment="1">
      <alignment horizontal="center" vertical="center"/>
    </xf>
    <xf numFmtId="44" fontId="1" fillId="3" borderId="18" xfId="1" applyFont="1" applyFill="1" applyBorder="1" applyAlignment="1">
      <alignment horizontal="center" vertical="center"/>
    </xf>
    <xf numFmtId="10" fontId="1" fillId="3" borderId="18" xfId="24" applyNumberFormat="1" applyFont="1" applyFill="1" applyBorder="1" applyAlignment="1">
      <alignment horizontal="left" vertical="center"/>
    </xf>
    <xf numFmtId="9" fontId="1" fillId="5" borderId="18" xfId="24" applyFont="1" applyFill="1" applyBorder="1" applyAlignment="1">
      <alignment horizontal="left" vertical="center"/>
    </xf>
    <xf numFmtId="0" fontId="1" fillId="3" borderId="18" xfId="24" applyNumberFormat="1" applyFont="1" applyFill="1" applyBorder="1" applyAlignment="1">
      <alignment horizontal="left" vertical="center"/>
    </xf>
    <xf numFmtId="178" fontId="1" fillId="3" borderId="18" xfId="24" applyNumberFormat="1" applyFont="1" applyFill="1" applyBorder="1" applyAlignment="1">
      <alignment horizontal="left" vertical="center"/>
    </xf>
    <xf numFmtId="0" fontId="10" fillId="0" borderId="0" xfId="0" applyFont="1" applyAlignment="1">
      <alignment horizontal="justify" vertical="center" wrapText="1"/>
    </xf>
    <xf numFmtId="0" fontId="2" fillId="0" borderId="0" xfId="0" applyFont="1" applyAlignment="1">
      <alignment horizontal="center"/>
    </xf>
    <xf numFmtId="0" fontId="3" fillId="0" borderId="0" xfId="0" applyFont="1" applyAlignment="1">
      <alignment horizontal="center"/>
    </xf>
    <xf numFmtId="0" fontId="10" fillId="0" borderId="0" xfId="0" applyFont="1" applyAlignment="1">
      <alignment horizontal="left"/>
    </xf>
    <xf numFmtId="14" fontId="11" fillId="0" borderId="0" xfId="0" applyNumberFormat="1" applyFont="1" applyAlignment="1">
      <alignment horizontal="left"/>
    </xf>
    <xf numFmtId="0" fontId="10" fillId="0" borderId="0" xfId="0" applyFont="1" applyAlignment="1">
      <alignment horizontal="justify" wrapText="1"/>
    </xf>
    <xf numFmtId="0" fontId="10" fillId="0" borderId="0" xfId="0" applyFont="1" applyAlignment="1">
      <alignment horizontal="left" vertical="center"/>
    </xf>
    <xf numFmtId="0" fontId="10"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left" wrapText="1"/>
    </xf>
    <xf numFmtId="44" fontId="39" fillId="4" borderId="12" xfId="1" applyFont="1" applyFill="1" applyBorder="1" applyAlignment="1">
      <alignment horizontal="center" vertical="center" wrapText="1"/>
    </xf>
    <xf numFmtId="44" fontId="39" fillId="4" borderId="19" xfId="1" applyFont="1" applyFill="1" applyBorder="1" applyAlignment="1">
      <alignment horizontal="center" vertical="center" wrapText="1"/>
    </xf>
    <xf numFmtId="0" fontId="39" fillId="4" borderId="14" xfId="14" applyFont="1" applyFill="1" applyBorder="1" applyAlignment="1">
      <alignment horizontal="center" vertical="center" wrapText="1"/>
    </xf>
    <xf numFmtId="0" fontId="39" fillId="4" borderId="15" xfId="14" applyFont="1" applyFill="1" applyBorder="1" applyAlignment="1">
      <alignment horizontal="center" vertical="center" wrapText="1"/>
    </xf>
    <xf numFmtId="0" fontId="39" fillId="4" borderId="12" xfId="14" applyFont="1" applyFill="1" applyBorder="1" applyAlignment="1">
      <alignment horizontal="center" vertical="center" wrapText="1"/>
    </xf>
    <xf numFmtId="0" fontId="39" fillId="4" borderId="19" xfId="14" applyFont="1" applyFill="1" applyBorder="1" applyAlignment="1">
      <alignment horizontal="center" vertical="center" wrapText="1"/>
    </xf>
    <xf numFmtId="44" fontId="39" fillId="4" borderId="12" xfId="1" applyFont="1" applyFill="1" applyBorder="1" applyAlignment="1">
      <alignment horizontal="center" vertical="center"/>
    </xf>
    <xf numFmtId="44" fontId="39" fillId="4" borderId="19" xfId="1" applyFont="1" applyFill="1" applyBorder="1" applyAlignment="1">
      <alignment horizontal="center" vertical="center"/>
    </xf>
    <xf numFmtId="0" fontId="35" fillId="4" borderId="12" xfId="14" applyFont="1" applyFill="1" applyBorder="1" applyAlignment="1">
      <alignment horizontal="center" vertical="center"/>
    </xf>
    <xf numFmtId="0" fontId="35" fillId="4" borderId="19" xfId="14" applyFont="1" applyFill="1" applyBorder="1" applyAlignment="1">
      <alignment horizontal="center" vertical="center"/>
    </xf>
    <xf numFmtId="49" fontId="29" fillId="3" borderId="21" xfId="14" applyNumberFormat="1" applyFont="1" applyFill="1" applyBorder="1" applyAlignment="1">
      <alignment horizontal="center" vertical="center"/>
    </xf>
    <xf numFmtId="44" fontId="29" fillId="3" borderId="21" xfId="1" applyFont="1" applyFill="1" applyBorder="1" applyAlignment="1">
      <alignment horizontal="center" vertical="center"/>
    </xf>
    <xf numFmtId="49" fontId="29" fillId="3" borderId="16" xfId="14" applyNumberFormat="1" applyFont="1" applyFill="1" applyBorder="1" applyAlignment="1">
      <alignment horizontal="center" vertical="center"/>
    </xf>
    <xf numFmtId="0" fontId="39" fillId="4" borderId="18" xfId="14" applyFont="1" applyFill="1" applyBorder="1" applyAlignment="1">
      <alignment horizontal="center" vertical="center" wrapText="1"/>
    </xf>
    <xf numFmtId="0" fontId="39" fillId="4" borderId="18" xfId="14" applyFont="1" applyFill="1" applyBorder="1" applyAlignment="1">
      <alignment horizontal="center" vertical="center"/>
    </xf>
    <xf numFmtId="49" fontId="29" fillId="3" borderId="0" xfId="14" applyNumberFormat="1" applyFont="1" applyFill="1" applyBorder="1" applyAlignment="1">
      <alignment horizontal="center" vertical="center"/>
    </xf>
    <xf numFmtId="0" fontId="35" fillId="4" borderId="18" xfId="14" applyFont="1" applyFill="1" applyBorder="1" applyAlignment="1">
      <alignment horizontal="center" vertical="center"/>
    </xf>
    <xf numFmtId="44" fontId="39" fillId="4" borderId="18" xfId="1" applyFont="1" applyFill="1" applyBorder="1" applyAlignment="1">
      <alignment horizontal="center" vertical="center" wrapText="1"/>
    </xf>
    <xf numFmtId="0" fontId="36" fillId="0" borderId="21" xfId="0" applyFont="1" applyBorder="1" applyAlignment="1">
      <alignment horizontal="center"/>
    </xf>
    <xf numFmtId="44" fontId="29" fillId="3" borderId="0" xfId="1" applyFont="1" applyFill="1" applyBorder="1" applyAlignment="1">
      <alignment horizontal="center" vertical="center"/>
    </xf>
    <xf numFmtId="9" fontId="39" fillId="4" borderId="18" xfId="24" applyFont="1" applyFill="1" applyBorder="1" applyAlignment="1">
      <alignment horizontal="center" vertical="center" wrapText="1"/>
    </xf>
    <xf numFmtId="0" fontId="39" fillId="4" borderId="1" xfId="14" applyFont="1" applyFill="1" applyBorder="1" applyAlignment="1">
      <alignment horizontal="center" vertical="center" wrapText="1"/>
    </xf>
    <xf numFmtId="44" fontId="39" fillId="4" borderId="1" xfId="1" applyFont="1" applyFill="1" applyBorder="1" applyAlignment="1">
      <alignment horizontal="center" vertical="center" wrapText="1"/>
    </xf>
    <xf numFmtId="179" fontId="29" fillId="3" borderId="0" xfId="14" applyNumberFormat="1" applyFont="1" applyFill="1" applyBorder="1" applyAlignment="1">
      <alignment horizontal="center" vertical="center"/>
    </xf>
    <xf numFmtId="0" fontId="35" fillId="4" borderId="1" xfId="14" applyFont="1" applyFill="1" applyBorder="1" applyAlignment="1">
      <alignment horizontal="center" vertical="center"/>
    </xf>
    <xf numFmtId="179" fontId="39" fillId="4" borderId="1" xfId="14" applyNumberFormat="1" applyFont="1" applyFill="1" applyBorder="1" applyAlignment="1">
      <alignment horizontal="center" vertical="center" wrapText="1"/>
    </xf>
    <xf numFmtId="0" fontId="39" fillId="4" borderId="5" xfId="14" applyFont="1" applyFill="1" applyBorder="1" applyAlignment="1">
      <alignment horizontal="center" vertical="center" wrapText="1"/>
    </xf>
    <xf numFmtId="0" fontId="39" fillId="4" borderId="6" xfId="14" applyFont="1" applyFill="1" applyBorder="1" applyAlignment="1">
      <alignment horizontal="center" vertical="center" wrapText="1"/>
    </xf>
    <xf numFmtId="2" fontId="103" fillId="19" borderId="24" xfId="33" applyNumberFormat="1" applyFont="1" applyFill="1" applyBorder="1" applyAlignment="1">
      <alignment horizontal="center" vertical="center" wrapText="1"/>
    </xf>
    <xf numFmtId="2" fontId="103" fillId="19" borderId="25" xfId="33" applyNumberFormat="1" applyFont="1" applyFill="1" applyBorder="1" applyAlignment="1">
      <alignment horizontal="center" vertical="center" wrapText="1"/>
    </xf>
    <xf numFmtId="2" fontId="103" fillId="19" borderId="22" xfId="33" applyNumberFormat="1" applyFont="1" applyFill="1" applyBorder="1" applyAlignment="1">
      <alignment horizontal="center" vertical="center" wrapText="1"/>
    </xf>
    <xf numFmtId="2" fontId="103" fillId="19" borderId="23" xfId="33" applyNumberFormat="1" applyFont="1" applyFill="1" applyBorder="1" applyAlignment="1">
      <alignment horizontal="center" vertical="center" wrapText="1"/>
    </xf>
    <xf numFmtId="44" fontId="103" fillId="19" borderId="22" xfId="1" applyFont="1" applyFill="1" applyBorder="1" applyAlignment="1">
      <alignment horizontal="center" vertical="center"/>
    </xf>
    <xf numFmtId="44" fontId="103" fillId="19" borderId="23" xfId="1" applyFont="1" applyFill="1" applyBorder="1" applyAlignment="1">
      <alignment horizontal="center" vertical="center"/>
    </xf>
    <xf numFmtId="44" fontId="21" fillId="8" borderId="22" xfId="1" applyFont="1" applyFill="1" applyBorder="1" applyAlignment="1" applyProtection="1">
      <alignment horizontal="center" vertical="center"/>
    </xf>
    <xf numFmtId="44" fontId="21" fillId="8" borderId="23" xfId="1" applyFont="1" applyFill="1" applyBorder="1" applyAlignment="1" applyProtection="1">
      <alignment horizontal="center" vertical="center"/>
    </xf>
    <xf numFmtId="2" fontId="95" fillId="8" borderId="0" xfId="33" applyNumberFormat="1" applyFont="1" applyFill="1" applyBorder="1" applyAlignment="1">
      <alignment horizontal="center" vertical="center"/>
    </xf>
    <xf numFmtId="0" fontId="102" fillId="19" borderId="28" xfId="33" applyFont="1" applyFill="1" applyBorder="1" applyAlignment="1">
      <alignment horizontal="center" vertical="center"/>
    </xf>
    <xf numFmtId="0" fontId="102" fillId="19" borderId="29" xfId="33" applyFont="1" applyFill="1" applyBorder="1" applyAlignment="1">
      <alignment horizontal="center" vertical="center"/>
    </xf>
    <xf numFmtId="2" fontId="103" fillId="19" borderId="26" xfId="33" applyNumberFormat="1" applyFont="1" applyFill="1" applyBorder="1" applyAlignment="1">
      <alignment horizontal="center" vertical="center" wrapText="1"/>
    </xf>
    <xf numFmtId="2" fontId="103" fillId="19" borderId="27" xfId="33" applyNumberFormat="1" applyFont="1" applyFill="1" applyBorder="1" applyAlignment="1">
      <alignment horizontal="center" vertical="center" wrapText="1"/>
    </xf>
    <xf numFmtId="44" fontId="39" fillId="4" borderId="18" xfId="1" applyFont="1" applyFill="1" applyBorder="1" applyAlignment="1">
      <alignment horizontal="center" vertical="center"/>
    </xf>
    <xf numFmtId="44" fontId="39" fillId="4" borderId="1" xfId="1" applyFont="1" applyFill="1" applyBorder="1" applyAlignment="1">
      <alignment horizontal="center" vertical="center"/>
    </xf>
    <xf numFmtId="0" fontId="113" fillId="4" borderId="18" xfId="14" applyFont="1" applyFill="1" applyBorder="1" applyAlignment="1">
      <alignment horizontal="center" vertical="center" wrapText="1"/>
    </xf>
    <xf numFmtId="0" fontId="114" fillId="4" borderId="18" xfId="14" applyFont="1" applyFill="1" applyBorder="1" applyAlignment="1">
      <alignment horizontal="center" vertical="center"/>
    </xf>
    <xf numFmtId="49" fontId="29" fillId="3" borderId="0" xfId="14" applyNumberFormat="1" applyFont="1" applyFill="1" applyAlignment="1">
      <alignment horizontal="center" vertical="center"/>
    </xf>
    <xf numFmtId="0" fontId="113" fillId="4" borderId="18" xfId="14" applyFont="1" applyFill="1" applyBorder="1" applyAlignment="1">
      <alignment horizontal="center" vertical="center"/>
    </xf>
    <xf numFmtId="0" fontId="78" fillId="4" borderId="12" xfId="0" applyNumberFormat="1" applyFont="1" applyFill="1" applyBorder="1" applyAlignment="1" applyProtection="1">
      <alignment horizontal="center" vertical="center"/>
    </xf>
    <xf numFmtId="0" fontId="78" fillId="4" borderId="13" xfId="0" applyNumberFormat="1" applyFont="1" applyFill="1" applyBorder="1" applyAlignment="1" applyProtection="1">
      <alignment horizontal="center" vertical="center"/>
    </xf>
    <xf numFmtId="0" fontId="77" fillId="4" borderId="12" xfId="0" applyNumberFormat="1" applyFont="1" applyFill="1" applyBorder="1" applyAlignment="1" applyProtection="1">
      <alignment horizontal="center" vertical="center" wrapText="1"/>
    </xf>
    <xf numFmtId="0" fontId="77" fillId="4" borderId="13" xfId="0" applyNumberFormat="1" applyFont="1" applyFill="1" applyBorder="1" applyAlignment="1" applyProtection="1">
      <alignment horizontal="center" vertical="center" wrapText="1"/>
    </xf>
    <xf numFmtId="0" fontId="77" fillId="4" borderId="14" xfId="0" applyNumberFormat="1" applyFont="1" applyFill="1" applyBorder="1" applyAlignment="1" applyProtection="1">
      <alignment horizontal="center" vertical="center" wrapText="1"/>
    </xf>
    <xf numFmtId="0" fontId="77" fillId="4" borderId="15" xfId="0" applyNumberFormat="1" applyFont="1" applyFill="1" applyBorder="1" applyAlignment="1" applyProtection="1">
      <alignment horizontal="center" vertical="center" wrapText="1"/>
    </xf>
    <xf numFmtId="44" fontId="77" fillId="4" borderId="12" xfId="1" applyFont="1" applyFill="1" applyBorder="1" applyAlignment="1" applyProtection="1">
      <alignment horizontal="center" vertical="center"/>
    </xf>
    <xf numFmtId="44" fontId="77" fillId="4" borderId="13" xfId="1" applyFont="1" applyFill="1" applyBorder="1" applyAlignment="1" applyProtection="1">
      <alignment horizontal="center" vertical="center"/>
    </xf>
    <xf numFmtId="49" fontId="61" fillId="0" borderId="16" xfId="0" applyNumberFormat="1" applyFont="1" applyFill="1" applyBorder="1" applyAlignment="1" applyProtection="1">
      <alignment horizontal="center" vertical="center"/>
    </xf>
    <xf numFmtId="44" fontId="77" fillId="4" borderId="12" xfId="1" applyFont="1" applyFill="1" applyBorder="1" applyAlignment="1" applyProtection="1">
      <alignment horizontal="center" vertical="center" wrapText="1"/>
    </xf>
    <xf numFmtId="44" fontId="77" fillId="4" borderId="13" xfId="1" applyFont="1" applyFill="1" applyBorder="1" applyAlignment="1" applyProtection="1">
      <alignment horizontal="center" vertical="center" wrapText="1"/>
    </xf>
    <xf numFmtId="44" fontId="35" fillId="4" borderId="12" xfId="1" applyFont="1" applyFill="1" applyBorder="1" applyAlignment="1">
      <alignment horizontal="center" vertical="center" wrapText="1"/>
    </xf>
    <xf numFmtId="44" fontId="35" fillId="4" borderId="19" xfId="1" applyFont="1" applyFill="1" applyBorder="1" applyAlignment="1">
      <alignment horizontal="center" vertical="center" wrapText="1"/>
    </xf>
    <xf numFmtId="44" fontId="0" fillId="0" borderId="18" xfId="1" applyFont="1" applyBorder="1" applyAlignment="1">
      <alignment horizontal="center" vertical="center"/>
    </xf>
    <xf numFmtId="0" fontId="35" fillId="4" borderId="12" xfId="14" applyFont="1" applyFill="1" applyBorder="1" applyAlignment="1">
      <alignment horizontal="center" vertical="center" wrapText="1"/>
    </xf>
    <xf numFmtId="0" fontId="35" fillId="4" borderId="19" xfId="14" applyFont="1" applyFill="1" applyBorder="1" applyAlignment="1">
      <alignment horizontal="center" vertical="center" wrapText="1"/>
    </xf>
    <xf numFmtId="44" fontId="35" fillId="4" borderId="1" xfId="1" applyFont="1" applyFill="1" applyBorder="1" applyAlignment="1">
      <alignment horizontal="center" vertical="center"/>
    </xf>
    <xf numFmtId="44" fontId="35" fillId="4" borderId="12" xfId="1" applyFont="1" applyFill="1" applyBorder="1" applyAlignment="1">
      <alignment horizontal="center" vertical="center"/>
    </xf>
    <xf numFmtId="0" fontId="35" fillId="4" borderId="14" xfId="14" applyFont="1" applyFill="1" applyBorder="1" applyAlignment="1">
      <alignment horizontal="center"/>
    </xf>
    <xf numFmtId="0" fontId="35" fillId="4" borderId="15" xfId="14" applyFont="1" applyFill="1" applyBorder="1" applyAlignment="1">
      <alignment horizontal="center"/>
    </xf>
    <xf numFmtId="0" fontId="35" fillId="4" borderId="14" xfId="14" applyFont="1" applyFill="1" applyBorder="1" applyAlignment="1">
      <alignment horizontal="center" vertical="center"/>
    </xf>
    <xf numFmtId="0" fontId="35" fillId="4" borderId="15" xfId="14" applyFont="1" applyFill="1" applyBorder="1" applyAlignment="1">
      <alignment horizontal="center" vertical="center"/>
    </xf>
    <xf numFmtId="0" fontId="0" fillId="0" borderId="18" xfId="0" applyBorder="1" applyAlignment="1">
      <alignment horizontal="left" vertical="center"/>
    </xf>
    <xf numFmtId="0" fontId="0" fillId="0" borderId="12" xfId="0" applyBorder="1" applyAlignment="1">
      <alignment horizontal="left" vertical="top" wrapText="1"/>
    </xf>
    <xf numFmtId="0" fontId="0" fillId="0" borderId="19" xfId="0" applyBorder="1" applyAlignment="1">
      <alignment horizontal="left" vertical="top" wrapText="1"/>
    </xf>
    <xf numFmtId="4" fontId="0" fillId="0" borderId="18" xfId="0" applyNumberFormat="1" applyBorder="1" applyAlignment="1">
      <alignment horizontal="left" vertical="center"/>
    </xf>
    <xf numFmtId="0" fontId="35" fillId="20" borderId="18" xfId="14" applyFont="1" applyFill="1" applyBorder="1" applyAlignment="1">
      <alignment horizontal="center" vertical="center"/>
    </xf>
    <xf numFmtId="0" fontId="39" fillId="4" borderId="1" xfId="14" applyFont="1" applyFill="1" applyBorder="1" applyAlignment="1">
      <alignment horizontal="center" vertical="center"/>
    </xf>
    <xf numFmtId="0" fontId="1" fillId="0" borderId="5" xfId="14" applyFont="1" applyFill="1" applyBorder="1" applyAlignment="1">
      <alignment horizontal="left" vertical="center" wrapText="1"/>
    </xf>
    <xf numFmtId="0" fontId="1" fillId="0" borderId="6" xfId="14" applyFont="1" applyFill="1" applyBorder="1" applyAlignment="1">
      <alignment horizontal="left" vertical="center" wrapText="1"/>
    </xf>
    <xf numFmtId="44" fontId="1" fillId="3" borderId="5" xfId="1" applyFont="1" applyFill="1" applyBorder="1" applyAlignment="1">
      <alignment horizontal="center" vertical="center" wrapText="1"/>
    </xf>
    <xf numFmtId="44" fontId="1" fillId="3" borderId="6" xfId="1" applyFont="1" applyFill="1" applyBorder="1" applyAlignment="1">
      <alignment horizontal="center" vertical="center" wrapText="1"/>
    </xf>
    <xf numFmtId="0" fontId="1" fillId="3" borderId="5" xfId="14" applyFont="1" applyFill="1" applyBorder="1" applyAlignment="1">
      <alignment horizontal="left" vertical="center" wrapText="1"/>
    </xf>
    <xf numFmtId="0" fontId="1" fillId="3" borderId="7" xfId="14" applyFont="1" applyFill="1" applyBorder="1" applyAlignment="1">
      <alignment horizontal="left" vertical="center" wrapText="1"/>
    </xf>
    <xf numFmtId="0" fontId="1" fillId="3" borderId="6" xfId="14" applyFont="1" applyFill="1" applyBorder="1" applyAlignment="1">
      <alignment horizontal="left" vertical="center" wrapText="1"/>
    </xf>
    <xf numFmtId="0" fontId="1" fillId="3" borderId="5" xfId="14" applyFont="1" applyFill="1" applyBorder="1" applyAlignment="1">
      <alignment horizontal="left" vertical="top" wrapText="1"/>
    </xf>
    <xf numFmtId="0" fontId="1" fillId="3" borderId="7" xfId="14" applyFont="1" applyFill="1" applyBorder="1" applyAlignment="1">
      <alignment horizontal="left" vertical="top" wrapText="1"/>
    </xf>
    <xf numFmtId="0" fontId="1" fillId="3" borderId="6" xfId="14" applyFont="1" applyFill="1" applyBorder="1" applyAlignment="1">
      <alignment horizontal="left" vertical="top" wrapText="1"/>
    </xf>
    <xf numFmtId="0" fontId="1" fillId="3" borderId="5" xfId="14" applyFont="1" applyFill="1" applyBorder="1" applyAlignment="1">
      <alignment horizontal="left" vertical="top"/>
    </xf>
    <xf numFmtId="0" fontId="1" fillId="3" borderId="7" xfId="14" applyFont="1" applyFill="1" applyBorder="1" applyAlignment="1">
      <alignment horizontal="left" vertical="top"/>
    </xf>
    <xf numFmtId="0" fontId="1" fillId="3" borderId="6" xfId="14" applyFont="1" applyFill="1" applyBorder="1" applyAlignment="1">
      <alignment horizontal="left" vertical="top"/>
    </xf>
    <xf numFmtId="0" fontId="1" fillId="3" borderId="5" xfId="14" applyFont="1" applyFill="1" applyBorder="1" applyAlignment="1">
      <alignment horizontal="center" vertical="center" wrapText="1"/>
    </xf>
    <xf numFmtId="0" fontId="1" fillId="3" borderId="7" xfId="14" applyFont="1" applyFill="1" applyBorder="1" applyAlignment="1">
      <alignment horizontal="center" vertical="center" wrapText="1"/>
    </xf>
    <xf numFmtId="0" fontId="1" fillId="3" borderId="6" xfId="14" applyFont="1" applyFill="1" applyBorder="1" applyAlignment="1">
      <alignment horizontal="center" vertical="center" wrapText="1"/>
    </xf>
    <xf numFmtId="44" fontId="1" fillId="3" borderId="5" xfId="1" applyFont="1" applyFill="1" applyBorder="1" applyAlignment="1">
      <alignment horizontal="center" vertical="center"/>
    </xf>
    <xf numFmtId="44" fontId="1" fillId="3" borderId="7" xfId="1" applyFont="1" applyFill="1" applyBorder="1" applyAlignment="1">
      <alignment horizontal="center" vertical="center"/>
    </xf>
    <xf numFmtId="44" fontId="1" fillId="3" borderId="6" xfId="1" applyFont="1" applyFill="1" applyBorder="1" applyAlignment="1">
      <alignment horizontal="center" vertical="center"/>
    </xf>
    <xf numFmtId="0" fontId="35" fillId="4" borderId="1" xfId="14" applyFont="1" applyFill="1" applyBorder="1" applyAlignment="1">
      <alignment horizontal="center" vertical="center" wrapText="1"/>
    </xf>
    <xf numFmtId="44" fontId="39" fillId="4" borderId="1" xfId="14" applyNumberFormat="1" applyFont="1" applyFill="1" applyBorder="1" applyAlignment="1">
      <alignment horizontal="center" vertical="center" wrapText="1"/>
    </xf>
    <xf numFmtId="4" fontId="39" fillId="4" borderId="1" xfId="14" applyNumberFormat="1" applyFont="1" applyFill="1" applyBorder="1" applyAlignment="1">
      <alignment horizontal="center" vertical="center"/>
    </xf>
    <xf numFmtId="0" fontId="35" fillId="4" borderId="5" xfId="14" applyFont="1" applyFill="1" applyBorder="1" applyAlignment="1">
      <alignment horizontal="center" vertical="center"/>
    </xf>
    <xf numFmtId="0" fontId="35" fillId="4" borderId="6" xfId="14" applyFont="1" applyFill="1" applyBorder="1" applyAlignment="1">
      <alignment horizontal="center" vertical="center"/>
    </xf>
    <xf numFmtId="44" fontId="39" fillId="4" borderId="5" xfId="1" applyFont="1" applyFill="1" applyBorder="1" applyAlignment="1">
      <alignment horizontal="center" vertical="center"/>
    </xf>
    <xf numFmtId="44" fontId="39" fillId="4" borderId="6" xfId="1" applyFont="1" applyFill="1" applyBorder="1" applyAlignment="1">
      <alignment horizontal="center" vertical="center"/>
    </xf>
    <xf numFmtId="0" fontId="39" fillId="4" borderId="2" xfId="14" applyFont="1" applyFill="1" applyBorder="1" applyAlignment="1">
      <alignment horizontal="center" vertical="center" wrapText="1"/>
    </xf>
    <xf numFmtId="0" fontId="39" fillId="4" borderId="3" xfId="14" applyFont="1" applyFill="1" applyBorder="1" applyAlignment="1">
      <alignment horizontal="center" vertical="center" wrapText="1"/>
    </xf>
    <xf numFmtId="0" fontId="1" fillId="3" borderId="12" xfId="14" applyFont="1" applyFill="1" applyBorder="1" applyAlignment="1">
      <alignment horizontal="center" vertical="center" wrapText="1"/>
    </xf>
    <xf numFmtId="0" fontId="1" fillId="3" borderId="19" xfId="14" applyFont="1" applyFill="1" applyBorder="1" applyAlignment="1">
      <alignment horizontal="center" vertical="center" wrapText="1"/>
    </xf>
    <xf numFmtId="44" fontId="1" fillId="3" borderId="12" xfId="1" applyFont="1" applyFill="1" applyBorder="1" applyAlignment="1">
      <alignment horizontal="center" vertical="center"/>
    </xf>
    <xf numFmtId="44" fontId="1" fillId="3" borderId="19" xfId="1" applyFont="1" applyFill="1" applyBorder="1" applyAlignment="1">
      <alignment horizontal="center" vertical="center"/>
    </xf>
    <xf numFmtId="0" fontId="1" fillId="3" borderId="12" xfId="14" applyFont="1" applyFill="1" applyBorder="1" applyAlignment="1">
      <alignment horizontal="left" vertical="top"/>
    </xf>
    <xf numFmtId="0" fontId="1" fillId="3" borderId="19" xfId="14" applyFont="1" applyFill="1" applyBorder="1" applyAlignment="1">
      <alignment horizontal="left" vertical="top"/>
    </xf>
    <xf numFmtId="44" fontId="1" fillId="0" borderId="12" xfId="1" applyFont="1" applyFill="1" applyBorder="1" applyAlignment="1">
      <alignment horizontal="center" vertical="center"/>
    </xf>
    <xf numFmtId="44" fontId="1" fillId="0" borderId="7" xfId="1" applyFont="1" applyFill="1" applyBorder="1" applyAlignment="1">
      <alignment horizontal="center" vertical="center"/>
    </xf>
    <xf numFmtId="44" fontId="1" fillId="0" borderId="19" xfId="1" applyFont="1" applyFill="1" applyBorder="1" applyAlignment="1">
      <alignment horizontal="center" vertical="center"/>
    </xf>
    <xf numFmtId="0" fontId="1" fillId="3" borderId="12" xfId="14" applyFont="1" applyFill="1" applyBorder="1" applyAlignment="1">
      <alignment horizontal="left" vertical="top" wrapText="1"/>
    </xf>
    <xf numFmtId="0" fontId="1" fillId="3" borderId="19" xfId="14" applyFont="1" applyFill="1" applyBorder="1" applyAlignment="1">
      <alignment horizontal="left" vertical="top" wrapText="1"/>
    </xf>
    <xf numFmtId="0" fontId="36" fillId="3" borderId="12" xfId="14" applyFont="1" applyFill="1" applyBorder="1" applyAlignment="1">
      <alignment horizontal="left" vertical="center" wrapText="1"/>
    </xf>
    <xf numFmtId="0" fontId="36" fillId="3" borderId="7" xfId="14" applyFont="1" applyFill="1" applyBorder="1" applyAlignment="1">
      <alignment horizontal="left" vertical="center" wrapText="1"/>
    </xf>
    <xf numFmtId="0" fontId="36" fillId="3" borderId="19" xfId="14" applyFont="1" applyFill="1" applyBorder="1" applyAlignment="1">
      <alignment horizontal="left" vertical="center" wrapText="1"/>
    </xf>
    <xf numFmtId="0" fontId="0" fillId="0" borderId="12"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xf>
    <xf numFmtId="9" fontId="1" fillId="3" borderId="12" xfId="24" applyFont="1" applyFill="1" applyBorder="1" applyAlignment="1">
      <alignment horizontal="center" vertical="center" wrapText="1"/>
    </xf>
    <xf numFmtId="9" fontId="1" fillId="3" borderId="7" xfId="24" applyFont="1" applyFill="1" applyBorder="1" applyAlignment="1">
      <alignment horizontal="center" vertical="center" wrapText="1"/>
    </xf>
    <xf numFmtId="9" fontId="1" fillId="3" borderId="19" xfId="24" applyFont="1" applyFill="1" applyBorder="1" applyAlignment="1">
      <alignment horizontal="center" vertical="center" wrapText="1"/>
    </xf>
    <xf numFmtId="10" fontId="1" fillId="3" borderId="12" xfId="24" applyNumberFormat="1" applyFont="1" applyFill="1" applyBorder="1" applyAlignment="1">
      <alignment horizontal="center" vertical="center" wrapText="1"/>
    </xf>
    <xf numFmtId="10" fontId="1" fillId="3" borderId="7" xfId="24" applyNumberFormat="1" applyFont="1" applyFill="1" applyBorder="1" applyAlignment="1">
      <alignment horizontal="center" vertical="center" wrapText="1"/>
    </xf>
    <xf numFmtId="10" fontId="1" fillId="3" borderId="19" xfId="24" applyNumberFormat="1" applyFont="1" applyFill="1" applyBorder="1" applyAlignment="1">
      <alignment horizontal="center" vertical="center" wrapText="1"/>
    </xf>
    <xf numFmtId="0" fontId="35" fillId="4" borderId="18" xfId="14" applyFont="1" applyFill="1" applyBorder="1" applyAlignment="1">
      <alignment horizontal="center" vertical="center" wrapText="1"/>
    </xf>
    <xf numFmtId="49" fontId="29" fillId="3" borderId="4" xfId="14" applyNumberFormat="1" applyFont="1" applyFill="1" applyBorder="1" applyAlignment="1">
      <alignment horizontal="center" vertical="center"/>
    </xf>
    <xf numFmtId="44" fontId="39" fillId="4" borderId="5" xfId="1" applyFont="1" applyFill="1" applyBorder="1" applyAlignment="1">
      <alignment horizontal="center" vertical="center" wrapText="1"/>
    </xf>
    <xf numFmtId="44" fontId="39" fillId="4" borderId="6" xfId="1" applyFont="1" applyFill="1" applyBorder="1" applyAlignment="1">
      <alignment horizontal="center" vertical="center" wrapText="1"/>
    </xf>
    <xf numFmtId="0" fontId="39" fillId="4" borderId="5" xfId="14" applyFont="1" applyFill="1" applyBorder="1" applyAlignment="1">
      <alignment horizontal="center" vertical="center"/>
    </xf>
    <xf numFmtId="0" fontId="39" fillId="4" borderId="6" xfId="14" applyFont="1" applyFill="1" applyBorder="1" applyAlignment="1">
      <alignment horizontal="center" vertical="center"/>
    </xf>
    <xf numFmtId="49" fontId="29" fillId="8" borderId="9" xfId="15" applyNumberFormat="1" applyFont="1" applyFill="1" applyBorder="1" applyAlignment="1">
      <alignment horizontal="center" vertical="center"/>
    </xf>
    <xf numFmtId="44" fontId="61" fillId="12" borderId="21" xfId="1" applyFont="1" applyFill="1" applyBorder="1" applyAlignment="1">
      <alignment horizontal="center" vertical="center"/>
    </xf>
    <xf numFmtId="49" fontId="61" fillId="12" borderId="21" xfId="14" applyNumberFormat="1" applyFont="1" applyFill="1" applyBorder="1" applyAlignment="1">
      <alignment horizontal="center" vertical="center"/>
    </xf>
    <xf numFmtId="0" fontId="77" fillId="20" borderId="18" xfId="14" applyFont="1" applyFill="1" applyBorder="1" applyAlignment="1">
      <alignment horizontal="center" vertical="center" wrapText="1"/>
    </xf>
    <xf numFmtId="44" fontId="77" fillId="20" borderId="18" xfId="1" applyFont="1" applyFill="1" applyBorder="1" applyAlignment="1">
      <alignment horizontal="center" vertical="center"/>
    </xf>
    <xf numFmtId="49" fontId="61" fillId="12" borderId="0" xfId="14" applyNumberFormat="1" applyFont="1" applyFill="1" applyBorder="1" applyAlignment="1">
      <alignment horizontal="center" vertical="center"/>
    </xf>
    <xf numFmtId="0" fontId="78" fillId="20" borderId="18" xfId="14" applyFont="1" applyFill="1" applyBorder="1" applyAlignment="1">
      <alignment horizontal="center" vertical="center"/>
    </xf>
    <xf numFmtId="44" fontId="77" fillId="20" borderId="18" xfId="1" applyFont="1" applyFill="1" applyBorder="1" applyAlignment="1">
      <alignment horizontal="center" vertical="center" wrapText="1"/>
    </xf>
    <xf numFmtId="0" fontId="39" fillId="4" borderId="12" xfId="14" applyFont="1" applyFill="1" applyBorder="1" applyAlignment="1">
      <alignment horizontal="center" vertical="center"/>
    </xf>
    <xf numFmtId="0" fontId="39" fillId="4" borderId="19" xfId="14" applyFont="1" applyFill="1" applyBorder="1" applyAlignment="1">
      <alignment horizontal="center" vertical="center"/>
    </xf>
    <xf numFmtId="0" fontId="39" fillId="4" borderId="11" xfId="14" applyFont="1" applyFill="1" applyBorder="1" applyAlignment="1">
      <alignment horizontal="center" vertical="center" wrapText="1"/>
    </xf>
    <xf numFmtId="44" fontId="39" fillId="4" borderId="11" xfId="1" applyFont="1" applyFill="1" applyBorder="1" applyAlignment="1">
      <alignment horizontal="center" vertical="center"/>
    </xf>
    <xf numFmtId="0" fontId="35" fillId="4" borderId="11" xfId="14" applyFont="1" applyFill="1" applyBorder="1" applyAlignment="1">
      <alignment horizontal="center" vertical="center"/>
    </xf>
    <xf numFmtId="0" fontId="35" fillId="4" borderId="18" xfId="14" applyFont="1" applyFill="1" applyBorder="1" applyAlignment="1">
      <alignment horizontal="center" vertical="top"/>
    </xf>
    <xf numFmtId="0" fontId="39" fillId="4" borderId="18" xfId="14" applyFont="1" applyFill="1" applyBorder="1" applyAlignment="1">
      <alignment horizontal="left" vertical="center" wrapText="1"/>
    </xf>
    <xf numFmtId="0" fontId="0" fillId="0" borderId="0" xfId="0" applyAlignment="1">
      <alignment horizontal="center" vertical="center"/>
    </xf>
    <xf numFmtId="43" fontId="39" fillId="4" borderId="18" xfId="25" applyFont="1" applyFill="1" applyBorder="1" applyAlignment="1">
      <alignment horizontal="center" vertical="center" wrapText="1"/>
    </xf>
    <xf numFmtId="43" fontId="29" fillId="3" borderId="0" xfId="25" applyFont="1" applyFill="1" applyBorder="1" applyAlignment="1">
      <alignment horizontal="center" vertical="center"/>
    </xf>
    <xf numFmtId="0" fontId="39" fillId="4" borderId="18" xfId="14" applyFont="1" applyFill="1" applyBorder="1" applyAlignment="1">
      <alignment horizontal="left" vertical="top" wrapText="1"/>
    </xf>
    <xf numFmtId="0" fontId="36" fillId="0" borderId="0" xfId="0" applyFont="1" applyAlignment="1">
      <alignment horizontal="center" vertical="center"/>
    </xf>
    <xf numFmtId="44" fontId="27" fillId="3" borderId="18" xfId="1" applyFont="1" applyFill="1" applyBorder="1" applyAlignment="1">
      <alignment horizontal="center" vertical="center"/>
    </xf>
    <xf numFmtId="44" fontId="1" fillId="3" borderId="18" xfId="1" applyFont="1" applyFill="1" applyBorder="1" applyAlignment="1">
      <alignment horizontal="center" vertical="center"/>
    </xf>
    <xf numFmtId="0" fontId="35" fillId="4" borderId="13" xfId="14" applyFont="1" applyFill="1" applyBorder="1" applyAlignment="1">
      <alignment horizontal="center" vertical="center"/>
    </xf>
    <xf numFmtId="0" fontId="39" fillId="4" borderId="13" xfId="14" applyFont="1" applyFill="1" applyBorder="1" applyAlignment="1">
      <alignment horizontal="center" vertical="center" wrapText="1"/>
    </xf>
    <xf numFmtId="49" fontId="61" fillId="8" borderId="21" xfId="15" applyNumberFormat="1" applyFont="1" applyFill="1" applyBorder="1" applyAlignment="1">
      <alignment horizontal="center" vertical="center"/>
    </xf>
    <xf numFmtId="44" fontId="77" fillId="19" borderId="18" xfId="1" applyFont="1" applyFill="1" applyBorder="1" applyAlignment="1">
      <alignment horizontal="center" vertical="center"/>
    </xf>
    <xf numFmtId="0" fontId="21" fillId="8" borderId="18" xfId="15" applyFont="1" applyFill="1" applyBorder="1" applyAlignment="1">
      <alignment horizontal="center" vertical="center"/>
    </xf>
    <xf numFmtId="0" fontId="62" fillId="8" borderId="18" xfId="15" applyFont="1" applyFill="1" applyBorder="1" applyAlignment="1">
      <alignment horizontal="center" vertical="center"/>
    </xf>
    <xf numFmtId="0" fontId="83" fillId="0" borderId="0" xfId="15" applyFont="1" applyAlignment="1">
      <alignment horizontal="center" vertical="center"/>
    </xf>
    <xf numFmtId="49" fontId="61" fillId="8" borderId="0" xfId="15" applyNumberFormat="1" applyFont="1" applyFill="1" applyBorder="1" applyAlignment="1">
      <alignment horizontal="center" vertical="center"/>
    </xf>
    <xf numFmtId="0" fontId="78" fillId="19" borderId="18" xfId="15" applyFont="1" applyFill="1" applyBorder="1" applyAlignment="1">
      <alignment horizontal="center" vertical="center"/>
    </xf>
    <xf numFmtId="0" fontId="77" fillId="19" borderId="18" xfId="15" applyFont="1" applyFill="1" applyBorder="1" applyAlignment="1">
      <alignment horizontal="center" vertical="center" wrapText="1"/>
    </xf>
  </cellXfs>
  <cellStyles count="36">
    <cellStyle name="Excel Built-in Normal" xfId="2"/>
    <cellStyle name="Excel Built-in Normal 1" xfId="3"/>
    <cellStyle name="Heading" xfId="4"/>
    <cellStyle name="Heading1" xfId="5"/>
    <cellStyle name="Millares" xfId="31" builtinId="3"/>
    <cellStyle name="Millares [0] 2" xfId="30"/>
    <cellStyle name="Millares 2" xfId="6"/>
    <cellStyle name="Millares 3" xfId="7"/>
    <cellStyle name="Millares 4" xfId="8"/>
    <cellStyle name="Millares 5" xfId="9"/>
    <cellStyle name="Millares 6" xfId="25"/>
    <cellStyle name="Moneda" xfId="1" builtinId="4"/>
    <cellStyle name="Moneda 2" xfId="10"/>
    <cellStyle name="Moneda 2 2" xfId="11"/>
    <cellStyle name="Moneda 3" xfId="12"/>
    <cellStyle name="Moneda 4" xfId="13"/>
    <cellStyle name="Moneda 5" xfId="27"/>
    <cellStyle name="Moneda 6" xfId="28"/>
    <cellStyle name="Moneda 7" xfId="34"/>
    <cellStyle name="Normal" xfId="0" builtinId="0"/>
    <cellStyle name="Normal 2" xfId="14"/>
    <cellStyle name="Normal 2 2" xfId="15"/>
    <cellStyle name="Normal 2 2 2" xfId="26"/>
    <cellStyle name="Normal 2 3" xfId="33"/>
    <cellStyle name="Normal 3" xfId="16"/>
    <cellStyle name="Normal 3 2" xfId="17"/>
    <cellStyle name="Normal 4" xfId="18"/>
    <cellStyle name="Normal 5" xfId="19"/>
    <cellStyle name="Normal 6" xfId="32"/>
    <cellStyle name="Normal 8" xfId="20"/>
    <cellStyle name="Porcentaje" xfId="24" builtinId="5"/>
    <cellStyle name="Porcentaje 2" xfId="21"/>
    <cellStyle name="Porcentaje 3" xfId="29"/>
    <cellStyle name="Porcentaje 4" xfId="35"/>
    <cellStyle name="Result" xfId="22"/>
    <cellStyle name="Result2" xfId="23"/>
  </cellStyles>
  <dxfs count="0"/>
  <tableStyles count="0" defaultTableStyle="TableStyleMedium2" defaultPivotStyle="PivotStyleLight16"/>
  <colors>
    <mruColors>
      <color rgb="FF005C00"/>
      <color rgb="FF0080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wdoc://%7b83819CC5-01DB-18C3-6722-BD3F4C06D34F%7d/Contabilidad%20&amp;%20Finanzas%20(Adri%20-%20Gera)/Documentos/Balances%202019/Bce_de_Inversion-JUNIO_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ADOR/Downloads/CARGA%20SIPIF/2019/Planilla%204.-%20SIPIF.-%2030.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ob%20E%20R%201/Downloads/RECURSOS%20PROPIOS%20AL%2030-06-2019%20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ob%20E%20R%201/Downloads/CAJA%20DE%20JUBILACIONES/RECURSOS%20AL%2030-06-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ob%20E%20R%201/Downloads/EPPE/ARCHIVOS%20AL%2030-06-2019/RECURSOS%2030-06-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partidos%202019/Consenso%20Fiscal/3.-%20Base%20Unica%20de%20Tasas%201%20SEMESTRE%202019/Villa%20Mant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definitivo AIF"/>
      <sheetName val="definitivo TES (2)"/>
      <sheetName val="concili"/>
      <sheetName val="CALCULOS"/>
      <sheetName val="GARANTIAS PROVEEDORES"/>
      <sheetName val="INGRESOS VS"/>
    </sheetNames>
    <sheetDataSet>
      <sheetData sheetId="0"/>
      <sheetData sheetId="1">
        <row r="13">
          <cell r="R13">
            <v>1148378.97</v>
          </cell>
        </row>
        <row r="14">
          <cell r="R14">
            <v>2845625.64</v>
          </cell>
        </row>
        <row r="15">
          <cell r="R15">
            <v>2562317.66</v>
          </cell>
        </row>
        <row r="16">
          <cell r="R16">
            <v>431474.45999999996</v>
          </cell>
        </row>
        <row r="17">
          <cell r="R17">
            <v>135469.32999999999</v>
          </cell>
        </row>
        <row r="18">
          <cell r="R18">
            <v>43030</v>
          </cell>
        </row>
        <row r="19">
          <cell r="R19">
            <v>4800</v>
          </cell>
        </row>
        <row r="20">
          <cell r="R20">
            <v>327224.56</v>
          </cell>
        </row>
        <row r="21">
          <cell r="R21">
            <v>396040</v>
          </cell>
        </row>
        <row r="22">
          <cell r="R22">
            <v>657.56</v>
          </cell>
        </row>
        <row r="24">
          <cell r="R24">
            <v>2667048.02</v>
          </cell>
        </row>
        <row r="33">
          <cell r="R33">
            <v>2648886.2200000002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06.2019"/>
      <sheetName val="REC. ACUMULADO AL 30.06.2019"/>
    </sheetNames>
    <sheetDataSet>
      <sheetData sheetId="0"/>
      <sheetData sheetId="1">
        <row r="12">
          <cell r="B12">
            <v>11894281.779999999</v>
          </cell>
          <cell r="C12">
            <v>3855887.19</v>
          </cell>
        </row>
        <row r="13">
          <cell r="C13">
            <v>12930461.33</v>
          </cell>
        </row>
        <row r="14">
          <cell r="C14">
            <v>31676.28</v>
          </cell>
        </row>
        <row r="15">
          <cell r="C15">
            <v>47159</v>
          </cell>
        </row>
        <row r="16">
          <cell r="C16">
            <v>1421210.05</v>
          </cell>
        </row>
        <row r="18">
          <cell r="C18">
            <v>41800</v>
          </cell>
        </row>
        <row r="19">
          <cell r="C19">
            <v>351408</v>
          </cell>
        </row>
        <row r="20">
          <cell r="C20">
            <v>901017.55999999994</v>
          </cell>
        </row>
        <row r="21">
          <cell r="C21">
            <v>1699327</v>
          </cell>
        </row>
        <row r="22">
          <cell r="C22">
            <v>134450.59</v>
          </cell>
        </row>
        <row r="23">
          <cell r="C23">
            <v>93474</v>
          </cell>
        </row>
        <row r="24">
          <cell r="A24" t="str">
            <v>Disposiciones Varias</v>
          </cell>
        </row>
        <row r="25">
          <cell r="C25">
            <v>464342.5</v>
          </cell>
        </row>
        <row r="26">
          <cell r="C26">
            <v>888287.29999999993</v>
          </cell>
        </row>
        <row r="27">
          <cell r="C27">
            <v>668930.26</v>
          </cell>
        </row>
        <row r="30">
          <cell r="C30">
            <v>1721559.18</v>
          </cell>
        </row>
        <row r="31">
          <cell r="C31">
            <v>1822437.15</v>
          </cell>
        </row>
        <row r="32">
          <cell r="A32" t="str">
            <v>Trabajo x cta 3º</v>
          </cell>
        </row>
        <row r="33">
          <cell r="C33">
            <v>279513</v>
          </cell>
        </row>
        <row r="34">
          <cell r="A34" t="str">
            <v>Derecho uso plataforma</v>
          </cell>
        </row>
        <row r="35">
          <cell r="A35" t="str">
            <v>Ingresos por Promotoras</v>
          </cell>
        </row>
        <row r="36">
          <cell r="A36" t="str">
            <v>Enajenacion de Vehiculos en Dessuso</v>
          </cell>
          <cell r="C36">
            <v>2288.3000000000002</v>
          </cell>
        </row>
        <row r="37">
          <cell r="C37">
            <v>4268.5</v>
          </cell>
        </row>
        <row r="38">
          <cell r="C38">
            <v>375093.95</v>
          </cell>
        </row>
        <row r="39">
          <cell r="C39">
            <v>335793</v>
          </cell>
        </row>
        <row r="40">
          <cell r="C40">
            <v>2561332.66</v>
          </cell>
        </row>
        <row r="41">
          <cell r="C41">
            <v>142786.34</v>
          </cell>
        </row>
        <row r="42">
          <cell r="A42" t="str">
            <v>Recupero Terrenos (ORD.908/09)</v>
          </cell>
        </row>
        <row r="43">
          <cell r="A43" t="str">
            <v>Expl. Local Terminal y Otros (conseciones)</v>
          </cell>
          <cell r="C43">
            <v>12000</v>
          </cell>
        </row>
        <row r="48">
          <cell r="C48">
            <v>12014714.829999998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8412512.6699999999</v>
          </cell>
        </row>
        <row r="7">
          <cell r="E7">
            <v>585623.98</v>
          </cell>
        </row>
        <row r="8">
          <cell r="E8">
            <v>8923050.8599999994</v>
          </cell>
        </row>
        <row r="9">
          <cell r="E9">
            <v>788796.81</v>
          </cell>
        </row>
        <row r="10">
          <cell r="E10">
            <v>40774.019999999997</v>
          </cell>
        </row>
        <row r="11">
          <cell r="E11">
            <v>0</v>
          </cell>
        </row>
        <row r="12">
          <cell r="E12">
            <v>61840</v>
          </cell>
        </row>
        <row r="13">
          <cell r="E13">
            <v>45266.32</v>
          </cell>
        </row>
        <row r="14">
          <cell r="E14">
            <v>3600</v>
          </cell>
        </row>
        <row r="15">
          <cell r="E15">
            <v>790857.5</v>
          </cell>
        </row>
        <row r="16">
          <cell r="E16">
            <v>3813303.25</v>
          </cell>
        </row>
        <row r="17">
          <cell r="E17">
            <v>557985.16</v>
          </cell>
        </row>
        <row r="18">
          <cell r="E18">
            <v>0</v>
          </cell>
        </row>
        <row r="19">
          <cell r="E19">
            <v>1697.5</v>
          </cell>
        </row>
        <row r="20">
          <cell r="E20">
            <v>3351870.71</v>
          </cell>
        </row>
        <row r="21">
          <cell r="E21">
            <v>46710.51</v>
          </cell>
        </row>
        <row r="22">
          <cell r="E22">
            <v>224053.54</v>
          </cell>
        </row>
        <row r="23">
          <cell r="E23">
            <v>16015</v>
          </cell>
        </row>
        <row r="24">
          <cell r="E24">
            <v>46046</v>
          </cell>
        </row>
        <row r="25">
          <cell r="E25">
            <v>13031.85</v>
          </cell>
        </row>
        <row r="26">
          <cell r="E26">
            <v>183543.42</v>
          </cell>
        </row>
        <row r="27">
          <cell r="E27">
            <v>2477.58</v>
          </cell>
        </row>
        <row r="28">
          <cell r="E28">
            <v>14715</v>
          </cell>
        </row>
        <row r="29">
          <cell r="E29">
            <v>203.43</v>
          </cell>
        </row>
        <row r="30">
          <cell r="E30">
            <v>627278.94999999995</v>
          </cell>
        </row>
        <row r="31">
          <cell r="E31">
            <v>14665.8</v>
          </cell>
        </row>
        <row r="32">
          <cell r="E32">
            <v>100150</v>
          </cell>
        </row>
        <row r="33">
          <cell r="E33">
            <v>13387.67</v>
          </cell>
        </row>
        <row r="34">
          <cell r="E34">
            <v>3495564.19</v>
          </cell>
        </row>
        <row r="35">
          <cell r="E35">
            <v>1120</v>
          </cell>
        </row>
        <row r="36">
          <cell r="E36">
            <v>11320</v>
          </cell>
        </row>
        <row r="37">
          <cell r="E37">
            <v>4122641.91</v>
          </cell>
        </row>
        <row r="38">
          <cell r="E38">
            <v>383846.77</v>
          </cell>
        </row>
        <row r="39">
          <cell r="E39">
            <v>88928.83</v>
          </cell>
        </row>
        <row r="40">
          <cell r="E40">
            <v>900695.61</v>
          </cell>
        </row>
        <row r="41">
          <cell r="E41">
            <v>1749293.56</v>
          </cell>
        </row>
        <row r="42">
          <cell r="E42">
            <v>46631.18</v>
          </cell>
        </row>
        <row r="43">
          <cell r="E43">
            <v>73149.95</v>
          </cell>
        </row>
        <row r="44">
          <cell r="E44">
            <v>96985.07</v>
          </cell>
        </row>
        <row r="45">
          <cell r="E45">
            <v>25337.52</v>
          </cell>
        </row>
        <row r="46">
          <cell r="E46">
            <v>222332.08</v>
          </cell>
        </row>
        <row r="47">
          <cell r="E47">
            <v>18133.330000000002</v>
          </cell>
        </row>
        <row r="48">
          <cell r="E48">
            <v>255987.62</v>
          </cell>
        </row>
        <row r="49">
          <cell r="E49">
            <v>19896.04</v>
          </cell>
        </row>
        <row r="50">
          <cell r="E50">
            <v>400000</v>
          </cell>
        </row>
        <row r="51">
          <cell r="E51">
            <v>54.96</v>
          </cell>
        </row>
        <row r="52">
          <cell r="E52">
            <v>972974.18</v>
          </cell>
        </row>
        <row r="53">
          <cell r="E53">
            <v>19162.419999999998</v>
          </cell>
        </row>
        <row r="54">
          <cell r="E54">
            <v>255500</v>
          </cell>
        </row>
        <row r="56">
          <cell r="E56">
            <v>1394307.55</v>
          </cell>
        </row>
        <row r="75">
          <cell r="E75">
            <v>2244.6999999999998</v>
          </cell>
        </row>
        <row r="76">
          <cell r="E76">
            <v>80922.25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_Total"/>
    </sheetNames>
    <sheetDataSet>
      <sheetData sheetId="0">
        <row r="26">
          <cell r="I26">
            <v>8454790.1300000008</v>
          </cell>
        </row>
        <row r="49">
          <cell r="I49">
            <v>5120251.95</v>
          </cell>
        </row>
        <row r="50">
          <cell r="I50">
            <v>1613239.79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616058.03</v>
          </cell>
        </row>
        <row r="7">
          <cell r="E7">
            <v>56630.63</v>
          </cell>
        </row>
        <row r="8">
          <cell r="E8">
            <v>0</v>
          </cell>
        </row>
        <row r="9">
          <cell r="E9">
            <v>4041.65</v>
          </cell>
        </row>
        <row r="10">
          <cell r="E10">
            <v>33.17</v>
          </cell>
        </row>
        <row r="11">
          <cell r="E11">
            <v>1848</v>
          </cell>
        </row>
        <row r="13">
          <cell r="E13">
            <v>67345.990000000005</v>
          </cell>
        </row>
        <row r="14">
          <cell r="E14">
            <v>0</v>
          </cell>
        </row>
        <row r="24">
          <cell r="E24">
            <v>2211.5300000000002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30-06-19"/>
      <sheetName val="2017"/>
      <sheetName val="Recursos propios cta x cta"/>
      <sheetName val="Recursos Total al 30.06.19"/>
    </sheetNames>
    <sheetDataSet>
      <sheetData sheetId="0"/>
      <sheetData sheetId="1">
        <row r="15">
          <cell r="B15" t="str">
            <v>por c/pago atrasado</v>
          </cell>
          <cell r="C15" t="str">
            <v>% mensual</v>
          </cell>
          <cell r="D15">
            <v>0.05</v>
          </cell>
        </row>
      </sheetData>
      <sheetData sheetId="2"/>
      <sheetData sheetId="3">
        <row r="15">
          <cell r="J15">
            <v>1370270.71</v>
          </cell>
        </row>
        <row r="16">
          <cell r="I16">
            <v>1007497.48</v>
          </cell>
        </row>
        <row r="19">
          <cell r="I19">
            <v>125898.95</v>
          </cell>
        </row>
        <row r="21">
          <cell r="I21">
            <v>2060</v>
          </cell>
        </row>
        <row r="24">
          <cell r="I24">
            <v>83294.39</v>
          </cell>
        </row>
        <row r="29">
          <cell r="I29">
            <v>62060</v>
          </cell>
        </row>
        <row r="32">
          <cell r="I32">
            <v>89459.89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07"/>
  <sheetViews>
    <sheetView showGridLines="0" zoomScale="90" zoomScaleNormal="90" workbookViewId="0">
      <selection activeCell="N102" sqref="N102"/>
    </sheetView>
  </sheetViews>
  <sheetFormatPr baseColWidth="10" defaultColWidth="11.42578125" defaultRowHeight="15" x14ac:dyDescent="0.25"/>
  <cols>
    <col min="1" max="3" width="11.42578125" style="2"/>
    <col min="4" max="4" width="29" style="2" customWidth="1"/>
    <col min="5" max="5" width="14.42578125" style="131" customWidth="1"/>
    <col min="6" max="6" width="8.7109375" style="2" customWidth="1"/>
    <col min="7" max="7" width="11.42578125" style="2"/>
    <col min="8" max="8" width="12.140625" style="589" bestFit="1" customWidth="1"/>
    <col min="9" max="9" width="11.42578125" style="2"/>
    <col min="10" max="10" width="14.5703125" style="2" customWidth="1"/>
    <col min="11" max="11" width="11.42578125" style="2"/>
    <col min="12" max="12" width="9.7109375" style="2" customWidth="1"/>
    <col min="13" max="16384" width="11.42578125" style="2"/>
  </cols>
  <sheetData>
    <row r="1" spans="1:17" ht="36.75" customHeight="1" x14ac:dyDescent="0.35">
      <c r="A1" s="1393" t="s">
        <v>0</v>
      </c>
      <c r="B1" s="1393"/>
      <c r="C1" s="1393"/>
      <c r="D1" s="1393"/>
      <c r="E1" s="1393"/>
      <c r="F1" s="1393"/>
      <c r="G1" s="1393"/>
      <c r="H1" s="1393"/>
      <c r="I1" s="1393"/>
      <c r="J1" s="1393"/>
      <c r="K1" s="1393"/>
      <c r="L1" s="1393"/>
      <c r="M1" s="1393"/>
      <c r="N1" s="1393"/>
      <c r="O1" s="1"/>
      <c r="P1" s="1"/>
      <c r="Q1" s="1"/>
    </row>
    <row r="2" spans="1:17" ht="32.25" customHeight="1" x14ac:dyDescent="0.35">
      <c r="B2" s="1394" t="s">
        <v>3112</v>
      </c>
      <c r="C2" s="1394"/>
      <c r="D2" s="1394"/>
      <c r="E2" s="1394"/>
      <c r="F2" s="1394"/>
      <c r="G2" s="1394"/>
      <c r="H2" s="1394"/>
      <c r="I2" s="1394"/>
      <c r="J2" s="1394"/>
      <c r="K2" s="1394"/>
      <c r="L2" s="1394"/>
      <c r="M2" s="1394"/>
      <c r="N2" s="3"/>
      <c r="O2" s="3"/>
    </row>
    <row r="3" spans="1:17" ht="21" customHeight="1" x14ac:dyDescent="0.35">
      <c r="B3" s="3"/>
      <c r="C3" s="3"/>
      <c r="D3" s="4"/>
      <c r="E3" s="4"/>
      <c r="F3" s="4"/>
      <c r="G3" s="4"/>
      <c r="H3" s="588"/>
      <c r="I3" s="4"/>
      <c r="J3" s="4"/>
      <c r="K3" s="4"/>
      <c r="L3" s="3"/>
      <c r="M3" s="3"/>
      <c r="N3" s="3"/>
      <c r="O3" s="3"/>
    </row>
    <row r="4" spans="1:17" ht="24.75" customHeight="1" x14ac:dyDescent="0.3">
      <c r="B4" s="3"/>
      <c r="C4" s="3"/>
      <c r="D4" s="5" t="s">
        <v>1</v>
      </c>
      <c r="E4" s="132"/>
      <c r="F4" s="6"/>
      <c r="G4" s="6"/>
      <c r="J4" s="7">
        <f>COUNTIF(E14:E91,"Sí")</f>
        <v>58</v>
      </c>
      <c r="K4" s="3"/>
      <c r="L4" s="3"/>
      <c r="M4" s="3"/>
      <c r="N4" s="3"/>
      <c r="O4" s="3"/>
    </row>
    <row r="5" spans="1:17" ht="24.75" hidden="1" customHeight="1" x14ac:dyDescent="0.3">
      <c r="B5" s="3"/>
      <c r="C5" s="3"/>
      <c r="D5" s="1395" t="s">
        <v>2</v>
      </c>
      <c r="E5" s="1395"/>
      <c r="F5" s="8"/>
      <c r="G5" s="8"/>
      <c r="J5" s="1396">
        <v>43782</v>
      </c>
      <c r="K5" s="1396"/>
      <c r="L5" s="3"/>
      <c r="M5" s="3"/>
      <c r="N5" s="3"/>
      <c r="O5" s="3"/>
    </row>
    <row r="6" spans="1:17" ht="21.95" customHeight="1" x14ac:dyDescent="0.3">
      <c r="B6" s="3"/>
      <c r="C6" s="3"/>
      <c r="D6" s="9" t="s">
        <v>3</v>
      </c>
      <c r="E6" s="130"/>
      <c r="F6" s="11"/>
      <c r="G6" s="12"/>
      <c r="H6" s="590"/>
      <c r="I6" s="12"/>
      <c r="J6" s="13"/>
      <c r="K6" s="3"/>
      <c r="L6" s="3"/>
      <c r="M6" s="3"/>
      <c r="N6" s="3"/>
      <c r="O6" s="3"/>
    </row>
    <row r="7" spans="1:17" ht="18.95" customHeight="1" x14ac:dyDescent="0.3">
      <c r="B7" s="3"/>
      <c r="C7" s="3"/>
      <c r="D7" s="14" t="s">
        <v>4</v>
      </c>
      <c r="E7" s="130"/>
      <c r="F7" s="11"/>
      <c r="G7" s="12"/>
      <c r="H7" s="590"/>
      <c r="I7" s="12"/>
      <c r="J7" s="15"/>
      <c r="K7" s="10"/>
      <c r="L7" s="3"/>
      <c r="M7" s="3"/>
      <c r="N7" s="3"/>
      <c r="O7" s="3"/>
    </row>
    <row r="8" spans="1:17" ht="18.95" customHeight="1" x14ac:dyDescent="0.3">
      <c r="B8" s="3"/>
      <c r="C8" s="3"/>
      <c r="D8" s="14" t="s">
        <v>5</v>
      </c>
      <c r="E8" s="130"/>
      <c r="F8" s="11"/>
      <c r="G8" s="12"/>
      <c r="H8" s="590"/>
      <c r="I8" s="12"/>
      <c r="J8" s="15"/>
      <c r="K8" s="10"/>
      <c r="L8" s="3"/>
      <c r="M8" s="3"/>
      <c r="N8" s="3"/>
      <c r="O8" s="3"/>
    </row>
    <row r="9" spans="1:17" ht="18.95" customHeight="1" x14ac:dyDescent="0.3">
      <c r="D9" s="14" t="s">
        <v>6</v>
      </c>
      <c r="E9" s="129"/>
      <c r="F9" s="11"/>
      <c r="G9" s="12"/>
      <c r="H9" s="590"/>
      <c r="I9" s="12"/>
      <c r="J9" s="10"/>
      <c r="K9" s="10"/>
    </row>
    <row r="10" spans="1:17" ht="18.95" customHeight="1" x14ac:dyDescent="0.3">
      <c r="D10" s="14" t="s">
        <v>7</v>
      </c>
      <c r="E10" s="129"/>
      <c r="F10" s="11"/>
      <c r="G10" s="12"/>
      <c r="H10" s="590"/>
      <c r="I10" s="12"/>
      <c r="J10" s="10"/>
      <c r="K10" s="10"/>
    </row>
    <row r="11" spans="1:17" ht="24.95" customHeight="1" x14ac:dyDescent="0.3">
      <c r="F11" s="14"/>
      <c r="G11" s="10"/>
      <c r="H11" s="591"/>
      <c r="I11" s="10"/>
      <c r="J11" s="10"/>
      <c r="K11" s="10"/>
    </row>
    <row r="12" spans="1:17" ht="19.5" customHeight="1" x14ac:dyDescent="0.25">
      <c r="B12" s="47"/>
      <c r="C12" s="47"/>
      <c r="D12" s="48" t="s">
        <v>8</v>
      </c>
      <c r="E12" s="133"/>
      <c r="F12" s="47"/>
      <c r="G12" s="47"/>
      <c r="H12" s="592"/>
      <c r="I12" s="47"/>
    </row>
    <row r="13" spans="1:17" ht="60" customHeight="1" x14ac:dyDescent="0.25">
      <c r="B13" s="47"/>
      <c r="C13" s="47"/>
      <c r="D13" s="220" t="s">
        <v>133</v>
      </c>
      <c r="E13" s="221" t="s">
        <v>134</v>
      </c>
      <c r="F13" s="47"/>
      <c r="G13"/>
      <c r="H13"/>
      <c r="I13" s="47"/>
    </row>
    <row r="14" spans="1:17" ht="19.5" customHeight="1" x14ac:dyDescent="0.3">
      <c r="B14" s="47"/>
      <c r="C14" s="47"/>
      <c r="D14" s="555" t="s">
        <v>135</v>
      </c>
      <c r="E14" s="1339" t="s">
        <v>861</v>
      </c>
      <c r="F14" s="394"/>
      <c r="G14"/>
      <c r="H14"/>
      <c r="I14" s="47"/>
      <c r="J14" s="52"/>
    </row>
    <row r="15" spans="1:17" ht="19.5" customHeight="1" x14ac:dyDescent="0.3">
      <c r="B15" s="47"/>
      <c r="C15" s="47"/>
      <c r="D15" s="555" t="s">
        <v>136</v>
      </c>
      <c r="E15" s="1339" t="s">
        <v>861</v>
      </c>
      <c r="F15" s="394"/>
      <c r="G15"/>
      <c r="H15"/>
      <c r="I15" s="47"/>
      <c r="J15" s="52"/>
    </row>
    <row r="16" spans="1:17" ht="19.5" customHeight="1" x14ac:dyDescent="0.3">
      <c r="B16" s="47"/>
      <c r="C16" s="47"/>
      <c r="D16" s="555" t="s">
        <v>137</v>
      </c>
      <c r="E16" s="1339" t="s">
        <v>861</v>
      </c>
      <c r="F16" s="394"/>
      <c r="G16"/>
      <c r="H16"/>
      <c r="I16" s="47"/>
    </row>
    <row r="17" spans="2:9" ht="19.5" customHeight="1" x14ac:dyDescent="0.3">
      <c r="B17" s="47"/>
      <c r="C17" s="47"/>
      <c r="D17" s="555" t="s">
        <v>138</v>
      </c>
      <c r="E17" s="1339" t="s">
        <v>861</v>
      </c>
      <c r="F17" s="394"/>
      <c r="G17"/>
      <c r="H17"/>
      <c r="I17" s="47"/>
    </row>
    <row r="18" spans="2:9" ht="19.5" customHeight="1" x14ac:dyDescent="0.3">
      <c r="B18" s="47"/>
      <c r="C18" s="47"/>
      <c r="D18" s="555" t="s">
        <v>139</v>
      </c>
      <c r="E18" s="1338" t="s">
        <v>862</v>
      </c>
      <c r="F18" s="394"/>
      <c r="G18"/>
      <c r="H18"/>
      <c r="I18" s="47"/>
    </row>
    <row r="19" spans="2:9" ht="19.5" customHeight="1" x14ac:dyDescent="0.3">
      <c r="B19" s="47"/>
      <c r="C19" s="47"/>
      <c r="D19" s="555" t="s">
        <v>141</v>
      </c>
      <c r="E19" s="1339" t="s">
        <v>861</v>
      </c>
      <c r="F19" s="394"/>
      <c r="G19"/>
      <c r="H19"/>
      <c r="I19" s="47"/>
    </row>
    <row r="20" spans="2:9" ht="19.5" customHeight="1" x14ac:dyDescent="0.3">
      <c r="B20" s="47"/>
      <c r="C20" s="47"/>
      <c r="D20" s="555" t="s">
        <v>142</v>
      </c>
      <c r="E20" s="1339" t="s">
        <v>861</v>
      </c>
      <c r="F20" s="394"/>
      <c r="G20"/>
      <c r="H20"/>
      <c r="I20" s="47"/>
    </row>
    <row r="21" spans="2:9" ht="19.5" customHeight="1" x14ac:dyDescent="0.3">
      <c r="B21" s="47"/>
      <c r="C21" s="47"/>
      <c r="D21" s="555" t="s">
        <v>143</v>
      </c>
      <c r="E21" s="1338" t="s">
        <v>862</v>
      </c>
      <c r="F21" s="394"/>
      <c r="G21"/>
      <c r="H21"/>
      <c r="I21" s="47"/>
    </row>
    <row r="22" spans="2:9" ht="19.5" customHeight="1" x14ac:dyDescent="0.3">
      <c r="B22" s="47"/>
      <c r="C22" s="47"/>
      <c r="D22" s="555" t="s">
        <v>144</v>
      </c>
      <c r="E22" s="1339" t="s">
        <v>861</v>
      </c>
      <c r="F22" s="394"/>
      <c r="G22"/>
      <c r="H22"/>
      <c r="I22" s="47"/>
    </row>
    <row r="23" spans="2:9" ht="19.5" customHeight="1" x14ac:dyDescent="0.3">
      <c r="B23" s="47"/>
      <c r="C23" s="47"/>
      <c r="D23" s="555" t="s">
        <v>145</v>
      </c>
      <c r="E23" s="1339" t="s">
        <v>861</v>
      </c>
      <c r="F23" s="394"/>
      <c r="G23"/>
      <c r="H23"/>
      <c r="I23" s="47"/>
    </row>
    <row r="24" spans="2:9" ht="19.5" customHeight="1" x14ac:dyDescent="0.3">
      <c r="B24" s="47"/>
      <c r="C24" s="47"/>
      <c r="D24" s="555" t="s">
        <v>146</v>
      </c>
      <c r="E24" s="1339" t="s">
        <v>861</v>
      </c>
      <c r="F24" s="394"/>
      <c r="G24"/>
      <c r="H24"/>
      <c r="I24" s="47"/>
    </row>
    <row r="25" spans="2:9" ht="19.5" customHeight="1" x14ac:dyDescent="0.3">
      <c r="B25" s="47"/>
      <c r="C25" s="47"/>
      <c r="D25" s="555" t="s">
        <v>147</v>
      </c>
      <c r="E25" s="1339" t="s">
        <v>861</v>
      </c>
      <c r="F25" s="394"/>
      <c r="G25"/>
      <c r="H25"/>
      <c r="I25" s="47"/>
    </row>
    <row r="26" spans="2:9" ht="19.5" customHeight="1" x14ac:dyDescent="0.3">
      <c r="B26" s="47"/>
      <c r="C26" s="47"/>
      <c r="D26" s="555" t="s">
        <v>148</v>
      </c>
      <c r="E26" s="1339" t="s">
        <v>861</v>
      </c>
      <c r="F26" s="394"/>
      <c r="G26"/>
      <c r="H26"/>
      <c r="I26" s="47"/>
    </row>
    <row r="27" spans="2:9" ht="19.5" customHeight="1" x14ac:dyDescent="0.3">
      <c r="B27" s="47"/>
      <c r="C27" s="47"/>
      <c r="D27" s="555" t="s">
        <v>149</v>
      </c>
      <c r="E27" s="1339" t="s">
        <v>861</v>
      </c>
      <c r="F27" s="394"/>
      <c r="G27"/>
      <c r="H27"/>
      <c r="I27" s="47"/>
    </row>
    <row r="28" spans="2:9" ht="19.5" customHeight="1" x14ac:dyDescent="0.3">
      <c r="B28" s="47"/>
      <c r="C28" s="47"/>
      <c r="D28" s="555" t="s">
        <v>150</v>
      </c>
      <c r="E28" s="1339" t="s">
        <v>861</v>
      </c>
      <c r="F28" s="394"/>
      <c r="G28"/>
      <c r="H28"/>
      <c r="I28" s="47"/>
    </row>
    <row r="29" spans="2:9" ht="19.5" customHeight="1" x14ac:dyDescent="0.3">
      <c r="B29" s="47"/>
      <c r="C29" s="47"/>
      <c r="D29" s="555" t="s">
        <v>151</v>
      </c>
      <c r="E29" s="1339" t="s">
        <v>861</v>
      </c>
      <c r="F29" s="394"/>
      <c r="G29"/>
      <c r="H29"/>
      <c r="I29" s="47"/>
    </row>
    <row r="30" spans="2:9" ht="19.5" customHeight="1" x14ac:dyDescent="0.3">
      <c r="B30" s="47"/>
      <c r="C30" s="47"/>
      <c r="D30" s="555" t="s">
        <v>152</v>
      </c>
      <c r="E30" s="1339" t="s">
        <v>861</v>
      </c>
      <c r="F30" s="394"/>
      <c r="G30"/>
      <c r="H30"/>
      <c r="I30" s="47"/>
    </row>
    <row r="31" spans="2:9" ht="19.5" customHeight="1" x14ac:dyDescent="0.3">
      <c r="B31" s="47"/>
      <c r="C31" s="47"/>
      <c r="D31" s="555" t="s">
        <v>153</v>
      </c>
      <c r="E31" s="1338" t="s">
        <v>862</v>
      </c>
      <c r="F31" s="394"/>
      <c r="G31"/>
      <c r="H31"/>
      <c r="I31" s="47"/>
    </row>
    <row r="32" spans="2:9" ht="19.5" customHeight="1" x14ac:dyDescent="0.3">
      <c r="B32" s="47"/>
      <c r="C32" s="47"/>
      <c r="D32" s="555" t="s">
        <v>154</v>
      </c>
      <c r="E32" s="1339" t="s">
        <v>861</v>
      </c>
      <c r="F32" s="394"/>
      <c r="G32"/>
      <c r="H32"/>
      <c r="I32" s="47"/>
    </row>
    <row r="33" spans="2:9" ht="19.5" customHeight="1" x14ac:dyDescent="0.3">
      <c r="B33" s="47"/>
      <c r="C33" s="47"/>
      <c r="D33" s="555" t="s">
        <v>155</v>
      </c>
      <c r="E33" s="1339" t="s">
        <v>861</v>
      </c>
      <c r="F33" s="394"/>
      <c r="G33"/>
      <c r="H33"/>
      <c r="I33" s="47"/>
    </row>
    <row r="34" spans="2:9" ht="19.5" customHeight="1" x14ac:dyDescent="0.3">
      <c r="B34" s="47"/>
      <c r="C34" s="47"/>
      <c r="D34" s="555" t="s">
        <v>156</v>
      </c>
      <c r="E34" s="1339" t="s">
        <v>861</v>
      </c>
      <c r="F34" s="394"/>
      <c r="G34"/>
      <c r="H34"/>
      <c r="I34" s="47"/>
    </row>
    <row r="35" spans="2:9" ht="19.5" customHeight="1" x14ac:dyDescent="0.3">
      <c r="B35" s="47"/>
      <c r="C35" s="47"/>
      <c r="D35" s="555" t="s">
        <v>157</v>
      </c>
      <c r="E35" s="1339" t="s">
        <v>861</v>
      </c>
      <c r="F35" s="394"/>
      <c r="G35"/>
      <c r="H35"/>
      <c r="I35" s="47"/>
    </row>
    <row r="36" spans="2:9" ht="19.5" customHeight="1" x14ac:dyDescent="0.3">
      <c r="B36" s="47"/>
      <c r="C36" s="47"/>
      <c r="D36" s="555" t="s">
        <v>158</v>
      </c>
      <c r="E36" s="1339" t="s">
        <v>861</v>
      </c>
      <c r="F36" s="394"/>
      <c r="G36"/>
      <c r="H36"/>
      <c r="I36" s="47"/>
    </row>
    <row r="37" spans="2:9" ht="19.5" customHeight="1" x14ac:dyDescent="0.3">
      <c r="B37" s="47"/>
      <c r="C37" s="47"/>
      <c r="D37" s="555" t="s">
        <v>159</v>
      </c>
      <c r="E37" s="1339" t="s">
        <v>861</v>
      </c>
      <c r="F37" s="394"/>
      <c r="G37"/>
      <c r="H37"/>
      <c r="I37" s="47"/>
    </row>
    <row r="38" spans="2:9" ht="19.5" customHeight="1" x14ac:dyDescent="0.3">
      <c r="B38" s="47"/>
      <c r="C38" s="47"/>
      <c r="D38" s="555" t="s">
        <v>160</v>
      </c>
      <c r="E38" s="1338" t="s">
        <v>862</v>
      </c>
      <c r="F38" s="394"/>
      <c r="G38"/>
      <c r="H38"/>
      <c r="I38" s="47"/>
    </row>
    <row r="39" spans="2:9" ht="19.5" customHeight="1" x14ac:dyDescent="0.3">
      <c r="B39" s="47"/>
      <c r="C39" s="47"/>
      <c r="D39" s="555" t="s">
        <v>161</v>
      </c>
      <c r="E39" s="1338" t="s">
        <v>862</v>
      </c>
      <c r="F39" s="394"/>
      <c r="G39"/>
      <c r="H39"/>
      <c r="I39" s="47"/>
    </row>
    <row r="40" spans="2:9" ht="19.5" customHeight="1" x14ac:dyDescent="0.3">
      <c r="B40" s="47"/>
      <c r="C40" s="47"/>
      <c r="D40" s="555" t="s">
        <v>162</v>
      </c>
      <c r="E40" s="1339" t="s">
        <v>861</v>
      </c>
      <c r="F40" s="394"/>
      <c r="G40"/>
      <c r="H40"/>
      <c r="I40" s="47"/>
    </row>
    <row r="41" spans="2:9" ht="19.5" customHeight="1" x14ac:dyDescent="0.3">
      <c r="B41" s="47"/>
      <c r="C41" s="47"/>
      <c r="D41" s="555" t="s">
        <v>163</v>
      </c>
      <c r="E41" s="1338" t="s">
        <v>862</v>
      </c>
      <c r="F41" s="394"/>
      <c r="G41"/>
      <c r="H41"/>
      <c r="I41" s="47"/>
    </row>
    <row r="42" spans="2:9" ht="19.5" customHeight="1" x14ac:dyDescent="0.3">
      <c r="B42" s="47"/>
      <c r="C42" s="47"/>
      <c r="D42" s="555" t="s">
        <v>164</v>
      </c>
      <c r="E42" s="1338" t="s">
        <v>862</v>
      </c>
      <c r="F42" s="394"/>
      <c r="G42"/>
      <c r="H42"/>
      <c r="I42" s="47"/>
    </row>
    <row r="43" spans="2:9" ht="19.5" customHeight="1" x14ac:dyDescent="0.3">
      <c r="B43" s="47"/>
      <c r="C43" s="47"/>
      <c r="D43" s="555" t="s">
        <v>165</v>
      </c>
      <c r="E43" s="1338" t="s">
        <v>862</v>
      </c>
      <c r="F43" s="394"/>
      <c r="G43"/>
      <c r="H43"/>
      <c r="I43" s="47"/>
    </row>
    <row r="44" spans="2:9" ht="19.5" customHeight="1" x14ac:dyDescent="0.3">
      <c r="B44" s="47"/>
      <c r="C44" s="47"/>
      <c r="D44" s="555" t="s">
        <v>166</v>
      </c>
      <c r="E44" s="1339" t="s">
        <v>861</v>
      </c>
      <c r="F44" s="394"/>
      <c r="G44"/>
      <c r="H44"/>
      <c r="I44" s="47"/>
    </row>
    <row r="45" spans="2:9" ht="19.5" customHeight="1" x14ac:dyDescent="0.3">
      <c r="B45" s="47"/>
      <c r="C45" s="47"/>
      <c r="D45" s="555" t="s">
        <v>167</v>
      </c>
      <c r="E45" s="1339" t="s">
        <v>861</v>
      </c>
      <c r="F45" s="394"/>
      <c r="G45"/>
      <c r="H45"/>
      <c r="I45" s="47"/>
    </row>
    <row r="46" spans="2:9" ht="19.5" customHeight="1" x14ac:dyDescent="0.3">
      <c r="B46" s="47"/>
      <c r="C46" s="47"/>
      <c r="D46" s="555" t="s">
        <v>168</v>
      </c>
      <c r="E46" s="1339" t="s">
        <v>861</v>
      </c>
      <c r="F46" s="394"/>
      <c r="G46"/>
      <c r="H46"/>
      <c r="I46" s="47"/>
    </row>
    <row r="47" spans="2:9" ht="19.5" customHeight="1" x14ac:dyDescent="0.3">
      <c r="B47" s="47"/>
      <c r="C47" s="47"/>
      <c r="D47" s="555" t="s">
        <v>169</v>
      </c>
      <c r="E47" s="1338" t="s">
        <v>862</v>
      </c>
      <c r="F47" s="394"/>
      <c r="G47"/>
      <c r="H47"/>
      <c r="I47" s="47"/>
    </row>
    <row r="48" spans="2:9" ht="19.5" customHeight="1" x14ac:dyDescent="0.3">
      <c r="B48" s="47"/>
      <c r="C48" s="47"/>
      <c r="D48" s="555" t="s">
        <v>170</v>
      </c>
      <c r="E48" s="1339" t="s">
        <v>861</v>
      </c>
      <c r="F48" s="394"/>
      <c r="G48"/>
      <c r="H48"/>
      <c r="I48" s="47"/>
    </row>
    <row r="49" spans="2:9" ht="19.5" customHeight="1" x14ac:dyDescent="0.3">
      <c r="B49" s="47"/>
      <c r="C49" s="47"/>
      <c r="D49" s="555" t="s">
        <v>171</v>
      </c>
      <c r="E49" s="1338" t="s">
        <v>862</v>
      </c>
      <c r="F49" s="394"/>
      <c r="G49"/>
      <c r="H49"/>
      <c r="I49" s="47"/>
    </row>
    <row r="50" spans="2:9" ht="19.5" customHeight="1" x14ac:dyDescent="0.3">
      <c r="B50" s="47"/>
      <c r="C50" s="47"/>
      <c r="D50" s="555" t="s">
        <v>172</v>
      </c>
      <c r="E50" s="1339" t="s">
        <v>861</v>
      </c>
      <c r="F50" s="394"/>
      <c r="G50"/>
      <c r="H50"/>
      <c r="I50" s="47"/>
    </row>
    <row r="51" spans="2:9" ht="19.5" customHeight="1" x14ac:dyDescent="0.3">
      <c r="B51" s="47"/>
      <c r="C51" s="47"/>
      <c r="D51" s="555" t="s">
        <v>173</v>
      </c>
      <c r="E51" s="1339" t="s">
        <v>861</v>
      </c>
      <c r="F51" s="394"/>
      <c r="G51"/>
      <c r="H51"/>
      <c r="I51" s="47"/>
    </row>
    <row r="52" spans="2:9" ht="19.5" customHeight="1" x14ac:dyDescent="0.3">
      <c r="B52" s="47"/>
      <c r="C52" s="47"/>
      <c r="D52" s="555" t="s">
        <v>1397</v>
      </c>
      <c r="E52" s="1339" t="s">
        <v>861</v>
      </c>
      <c r="F52" s="394"/>
      <c r="G52"/>
      <c r="H52"/>
      <c r="I52" s="47"/>
    </row>
    <row r="53" spans="2:9" ht="19.5" customHeight="1" x14ac:dyDescent="0.3">
      <c r="B53" s="47"/>
      <c r="C53" s="47"/>
      <c r="D53" s="555" t="s">
        <v>174</v>
      </c>
      <c r="E53" s="1338" t="s">
        <v>862</v>
      </c>
      <c r="F53" s="394"/>
      <c r="G53"/>
      <c r="H53"/>
      <c r="I53" s="47"/>
    </row>
    <row r="54" spans="2:9" ht="19.5" customHeight="1" x14ac:dyDescent="0.3">
      <c r="B54" s="47"/>
      <c r="C54" s="47"/>
      <c r="D54" s="555" t="s">
        <v>175</v>
      </c>
      <c r="E54" s="1338" t="s">
        <v>862</v>
      </c>
      <c r="F54" s="394"/>
      <c r="G54"/>
      <c r="H54"/>
      <c r="I54" s="47"/>
    </row>
    <row r="55" spans="2:9" ht="19.5" customHeight="1" x14ac:dyDescent="0.3">
      <c r="B55" s="47"/>
      <c r="C55" s="47"/>
      <c r="D55" s="555" t="s">
        <v>1398</v>
      </c>
      <c r="E55" s="1339" t="s">
        <v>861</v>
      </c>
      <c r="F55" s="394"/>
      <c r="G55"/>
      <c r="H55"/>
      <c r="I55" s="47"/>
    </row>
    <row r="56" spans="2:9" ht="19.5" customHeight="1" x14ac:dyDescent="0.3">
      <c r="B56" s="47"/>
      <c r="C56" s="47"/>
      <c r="D56" s="555" t="s">
        <v>176</v>
      </c>
      <c r="E56" s="1339" t="s">
        <v>861</v>
      </c>
      <c r="F56" s="394"/>
      <c r="G56"/>
      <c r="H56"/>
      <c r="I56" s="47"/>
    </row>
    <row r="57" spans="2:9" ht="19.5" customHeight="1" x14ac:dyDescent="0.3">
      <c r="B57" s="47"/>
      <c r="C57" s="47"/>
      <c r="D57" s="555" t="s">
        <v>2479</v>
      </c>
      <c r="E57" s="1339" t="s">
        <v>861</v>
      </c>
      <c r="F57" s="394"/>
      <c r="G57"/>
      <c r="H57"/>
      <c r="I57" s="47"/>
    </row>
    <row r="58" spans="2:9" ht="19.5" customHeight="1" x14ac:dyDescent="0.3">
      <c r="B58" s="47"/>
      <c r="C58" s="47"/>
      <c r="D58" s="555" t="s">
        <v>177</v>
      </c>
      <c r="E58" s="1339" t="s">
        <v>861</v>
      </c>
      <c r="F58" s="394"/>
      <c r="G58"/>
      <c r="H58"/>
      <c r="I58" s="47"/>
    </row>
    <row r="59" spans="2:9" ht="19.5" customHeight="1" x14ac:dyDescent="0.3">
      <c r="B59" s="47"/>
      <c r="C59" s="47"/>
      <c r="D59" s="555" t="s">
        <v>178</v>
      </c>
      <c r="E59" s="1339" t="s">
        <v>861</v>
      </c>
      <c r="F59" s="394"/>
      <c r="G59"/>
      <c r="H59"/>
      <c r="I59" s="47"/>
    </row>
    <row r="60" spans="2:9" ht="19.5" customHeight="1" x14ac:dyDescent="0.3">
      <c r="B60" s="47"/>
      <c r="C60" s="47"/>
      <c r="D60" s="555" t="s">
        <v>179</v>
      </c>
      <c r="E60" s="1339" t="s">
        <v>861</v>
      </c>
      <c r="F60" s="394"/>
      <c r="G60"/>
      <c r="H60"/>
      <c r="I60" s="47"/>
    </row>
    <row r="61" spans="2:9" ht="19.5" customHeight="1" x14ac:dyDescent="0.3">
      <c r="B61" s="47"/>
      <c r="C61" s="47"/>
      <c r="D61" s="555" t="s">
        <v>180</v>
      </c>
      <c r="E61" s="1338" t="s">
        <v>862</v>
      </c>
      <c r="F61" s="394"/>
      <c r="G61"/>
      <c r="H61"/>
      <c r="I61" s="47"/>
    </row>
    <row r="62" spans="2:9" ht="19.5" customHeight="1" x14ac:dyDescent="0.3">
      <c r="B62" s="47"/>
      <c r="C62" s="47"/>
      <c r="D62" s="555" t="s">
        <v>181</v>
      </c>
      <c r="E62" s="1339" t="s">
        <v>861</v>
      </c>
      <c r="F62" s="394"/>
      <c r="G62"/>
      <c r="H62"/>
      <c r="I62" s="47"/>
    </row>
    <row r="63" spans="2:9" ht="19.5" customHeight="1" x14ac:dyDescent="0.3">
      <c r="B63" s="47"/>
      <c r="C63" s="47"/>
      <c r="D63" s="555" t="s">
        <v>182</v>
      </c>
      <c r="E63" s="1339" t="s">
        <v>861</v>
      </c>
      <c r="F63" s="394"/>
      <c r="G63"/>
      <c r="H63"/>
      <c r="I63" s="47"/>
    </row>
    <row r="64" spans="2:9" ht="19.5" customHeight="1" x14ac:dyDescent="0.3">
      <c r="B64" s="47"/>
      <c r="C64" s="47"/>
      <c r="D64" s="555" t="s">
        <v>183</v>
      </c>
      <c r="E64" s="1338" t="s">
        <v>862</v>
      </c>
      <c r="F64" s="394"/>
      <c r="G64"/>
      <c r="H64"/>
      <c r="I64" s="47"/>
    </row>
    <row r="65" spans="2:9" ht="19.5" customHeight="1" x14ac:dyDescent="0.3">
      <c r="B65" s="47"/>
      <c r="C65" s="47"/>
      <c r="D65" s="555" t="s">
        <v>184</v>
      </c>
      <c r="E65" s="1339" t="s">
        <v>861</v>
      </c>
      <c r="F65" s="394"/>
      <c r="G65"/>
      <c r="H65"/>
      <c r="I65" s="47"/>
    </row>
    <row r="66" spans="2:9" ht="19.5" customHeight="1" x14ac:dyDescent="0.3">
      <c r="B66" s="47"/>
      <c r="C66" s="47"/>
      <c r="D66" s="555" t="s">
        <v>185</v>
      </c>
      <c r="E66" s="1338" t="s">
        <v>862</v>
      </c>
      <c r="F66" s="394"/>
      <c r="G66"/>
      <c r="H66"/>
      <c r="I66" s="47"/>
    </row>
    <row r="67" spans="2:9" ht="19.5" customHeight="1" x14ac:dyDescent="0.3">
      <c r="B67" s="47"/>
      <c r="C67" s="47"/>
      <c r="D67" s="555" t="s">
        <v>186</v>
      </c>
      <c r="E67" s="1338" t="s">
        <v>862</v>
      </c>
      <c r="F67" s="394"/>
      <c r="G67"/>
      <c r="H67"/>
      <c r="I67" s="47"/>
    </row>
    <row r="68" spans="2:9" ht="19.5" customHeight="1" x14ac:dyDescent="0.3">
      <c r="B68" s="47"/>
      <c r="C68" s="47"/>
      <c r="D68" s="555" t="s">
        <v>187</v>
      </c>
      <c r="E68" s="1339" t="s">
        <v>861</v>
      </c>
      <c r="F68" s="394"/>
      <c r="G68"/>
      <c r="H68"/>
      <c r="I68" s="47"/>
    </row>
    <row r="69" spans="2:9" ht="19.5" customHeight="1" x14ac:dyDescent="0.3">
      <c r="B69" s="47"/>
      <c r="C69" s="47"/>
      <c r="D69" s="555" t="s">
        <v>188</v>
      </c>
      <c r="E69" s="1339" t="s">
        <v>861</v>
      </c>
      <c r="F69" s="394"/>
      <c r="G69"/>
      <c r="H69"/>
      <c r="I69" s="47"/>
    </row>
    <row r="70" spans="2:9" ht="19.5" customHeight="1" x14ac:dyDescent="0.3">
      <c r="B70" s="47"/>
      <c r="C70" s="47"/>
      <c r="D70" s="555" t="s">
        <v>189</v>
      </c>
      <c r="E70" s="1338" t="s">
        <v>862</v>
      </c>
      <c r="F70" s="394"/>
      <c r="G70"/>
      <c r="H70"/>
      <c r="I70" s="47"/>
    </row>
    <row r="71" spans="2:9" ht="19.5" customHeight="1" x14ac:dyDescent="0.3">
      <c r="B71" s="47"/>
      <c r="C71" s="47"/>
      <c r="D71" s="555" t="s">
        <v>190</v>
      </c>
      <c r="E71" s="1339" t="s">
        <v>861</v>
      </c>
      <c r="F71" s="394"/>
      <c r="G71"/>
      <c r="H71"/>
      <c r="I71" s="47"/>
    </row>
    <row r="72" spans="2:9" ht="19.5" customHeight="1" x14ac:dyDescent="0.3">
      <c r="B72" s="47"/>
      <c r="C72" s="47"/>
      <c r="D72" s="555" t="s">
        <v>191</v>
      </c>
      <c r="E72" s="1338" t="s">
        <v>862</v>
      </c>
      <c r="F72" s="394"/>
      <c r="G72"/>
      <c r="H72"/>
      <c r="I72" s="47"/>
    </row>
    <row r="73" spans="2:9" ht="19.5" customHeight="1" x14ac:dyDescent="0.3">
      <c r="B73" s="47"/>
      <c r="C73" s="47"/>
      <c r="D73" s="555" t="s">
        <v>192</v>
      </c>
      <c r="E73" s="1339" t="s">
        <v>861</v>
      </c>
      <c r="F73" s="394"/>
      <c r="G73"/>
      <c r="H73"/>
      <c r="I73" s="47"/>
    </row>
    <row r="74" spans="2:9" ht="19.5" customHeight="1" x14ac:dyDescent="0.3">
      <c r="B74" s="47"/>
      <c r="C74" s="47"/>
      <c r="D74" s="555" t="s">
        <v>193</v>
      </c>
      <c r="E74" s="1339" t="s">
        <v>861</v>
      </c>
      <c r="F74" s="394"/>
      <c r="G74"/>
      <c r="H74"/>
      <c r="I74" s="47"/>
    </row>
    <row r="75" spans="2:9" ht="19.5" customHeight="1" x14ac:dyDescent="0.3">
      <c r="B75" s="47"/>
      <c r="C75" s="47"/>
      <c r="D75" s="555" t="s">
        <v>194</v>
      </c>
      <c r="E75" s="1338" t="s">
        <v>862</v>
      </c>
      <c r="F75" s="394"/>
      <c r="G75"/>
      <c r="H75"/>
      <c r="I75" s="47"/>
    </row>
    <row r="76" spans="2:9" ht="19.5" customHeight="1" x14ac:dyDescent="0.3">
      <c r="B76" s="47"/>
      <c r="C76" s="47"/>
      <c r="D76" s="555" t="s">
        <v>195</v>
      </c>
      <c r="E76" s="1339" t="s">
        <v>861</v>
      </c>
      <c r="F76" s="394"/>
      <c r="G76"/>
      <c r="H76"/>
      <c r="I76" s="47"/>
    </row>
    <row r="77" spans="2:9" ht="19.5" customHeight="1" x14ac:dyDescent="0.3">
      <c r="B77" s="47"/>
      <c r="C77" s="47"/>
      <c r="D77" s="555" t="s">
        <v>196</v>
      </c>
      <c r="E77" s="1339" t="s">
        <v>861</v>
      </c>
      <c r="F77" s="394"/>
      <c r="G77"/>
      <c r="H77"/>
      <c r="I77" s="47"/>
    </row>
    <row r="78" spans="2:9" ht="19.5" customHeight="1" x14ac:dyDescent="0.3">
      <c r="B78" s="47"/>
      <c r="C78" s="47"/>
      <c r="D78" s="555" t="s">
        <v>197</v>
      </c>
      <c r="E78" s="1339" t="s">
        <v>861</v>
      </c>
      <c r="F78" s="394"/>
      <c r="G78"/>
      <c r="H78"/>
      <c r="I78" s="47"/>
    </row>
    <row r="79" spans="2:9" ht="19.5" customHeight="1" x14ac:dyDescent="0.3">
      <c r="B79" s="47"/>
      <c r="C79" s="47"/>
      <c r="D79" s="555" t="s">
        <v>198</v>
      </c>
      <c r="E79" s="1339" t="s">
        <v>861</v>
      </c>
      <c r="F79" s="394"/>
      <c r="G79"/>
      <c r="H79"/>
      <c r="I79" s="47"/>
    </row>
    <row r="80" spans="2:9" ht="19.5" customHeight="1" x14ac:dyDescent="0.3">
      <c r="B80" s="47"/>
      <c r="C80" s="47"/>
      <c r="D80" s="555" t="s">
        <v>199</v>
      </c>
      <c r="E80" s="1339" t="s">
        <v>861</v>
      </c>
      <c r="F80" s="394"/>
      <c r="G80"/>
      <c r="H80"/>
      <c r="I80" s="47"/>
    </row>
    <row r="81" spans="1:12" ht="19.5" customHeight="1" x14ac:dyDescent="0.3">
      <c r="B81" s="47"/>
      <c r="C81" s="47"/>
      <c r="D81" s="555" t="s">
        <v>200</v>
      </c>
      <c r="E81" s="1339" t="s">
        <v>861</v>
      </c>
      <c r="F81" s="394"/>
      <c r="G81"/>
      <c r="H81"/>
      <c r="I81" s="47"/>
    </row>
    <row r="82" spans="1:12" ht="19.5" customHeight="1" x14ac:dyDescent="0.3">
      <c r="B82" s="47"/>
      <c r="C82" s="47"/>
      <c r="D82" s="555" t="s">
        <v>201</v>
      </c>
      <c r="E82" s="1339" t="s">
        <v>861</v>
      </c>
      <c r="F82" s="394"/>
      <c r="G82"/>
      <c r="H82"/>
      <c r="I82" s="47"/>
    </row>
    <row r="83" spans="1:12" ht="19.5" customHeight="1" x14ac:dyDescent="0.3">
      <c r="B83" s="47"/>
      <c r="C83" s="47"/>
      <c r="D83" s="555" t="s">
        <v>202</v>
      </c>
      <c r="E83" s="1339" t="s">
        <v>861</v>
      </c>
      <c r="F83" s="394"/>
      <c r="G83"/>
      <c r="H83"/>
      <c r="I83" s="47"/>
    </row>
    <row r="84" spans="1:12" ht="19.5" customHeight="1" x14ac:dyDescent="0.3">
      <c r="B84" s="47"/>
      <c r="C84" s="47"/>
      <c r="D84" s="555" t="s">
        <v>203</v>
      </c>
      <c r="E84" s="1339" t="s">
        <v>861</v>
      </c>
      <c r="F84" s="394"/>
      <c r="G84"/>
      <c r="H84"/>
      <c r="I84" s="47"/>
    </row>
    <row r="85" spans="1:12" ht="19.5" customHeight="1" x14ac:dyDescent="0.3">
      <c r="B85" s="47"/>
      <c r="C85" s="47"/>
      <c r="D85" s="555" t="s">
        <v>204</v>
      </c>
      <c r="E85" s="1339" t="s">
        <v>861</v>
      </c>
      <c r="F85" s="394"/>
      <c r="G85"/>
      <c r="H85"/>
      <c r="I85" s="47"/>
    </row>
    <row r="86" spans="1:12" ht="19.5" customHeight="1" x14ac:dyDescent="0.3">
      <c r="B86" s="47"/>
      <c r="C86" s="47"/>
      <c r="D86" s="555" t="s">
        <v>205</v>
      </c>
      <c r="E86" s="1339" t="s">
        <v>861</v>
      </c>
      <c r="F86" s="394"/>
      <c r="G86"/>
      <c r="H86"/>
      <c r="I86" s="47"/>
    </row>
    <row r="87" spans="1:12" ht="19.5" customHeight="1" x14ac:dyDescent="0.3">
      <c r="B87" s="47"/>
      <c r="C87" s="47"/>
      <c r="D87" s="555" t="s">
        <v>206</v>
      </c>
      <c r="E87" s="1339" t="s">
        <v>861</v>
      </c>
      <c r="F87" s="394"/>
      <c r="G87"/>
      <c r="H87"/>
      <c r="I87" s="47"/>
    </row>
    <row r="88" spans="1:12" ht="19.5" customHeight="1" x14ac:dyDescent="0.3">
      <c r="B88" s="47"/>
      <c r="C88" s="47"/>
      <c r="D88" s="555" t="s">
        <v>207</v>
      </c>
      <c r="E88" s="1339" t="s">
        <v>861</v>
      </c>
      <c r="F88" s="394"/>
      <c r="G88"/>
      <c r="H88"/>
      <c r="I88" s="47"/>
    </row>
    <row r="89" spans="1:12" ht="19.5" customHeight="1" x14ac:dyDescent="0.3">
      <c r="B89" s="47"/>
      <c r="C89" s="47"/>
      <c r="D89" s="555" t="s">
        <v>208</v>
      </c>
      <c r="E89" s="1338" t="s">
        <v>862</v>
      </c>
      <c r="F89" s="394"/>
      <c r="G89"/>
      <c r="H89"/>
      <c r="I89" s="47"/>
    </row>
    <row r="90" spans="1:12" ht="19.5" customHeight="1" x14ac:dyDescent="0.3">
      <c r="B90" s="47"/>
      <c r="C90" s="47"/>
      <c r="D90" s="555" t="s">
        <v>209</v>
      </c>
      <c r="E90" s="1339" t="s">
        <v>861</v>
      </c>
      <c r="F90" s="394"/>
      <c r="G90"/>
      <c r="H90"/>
      <c r="I90" s="47"/>
    </row>
    <row r="91" spans="1:12" ht="19.5" customHeight="1" x14ac:dyDescent="0.3">
      <c r="B91" s="47"/>
      <c r="C91" s="47"/>
      <c r="D91" s="555" t="s">
        <v>210</v>
      </c>
      <c r="E91" s="1339" t="s">
        <v>861</v>
      </c>
      <c r="F91" s="394"/>
      <c r="G91"/>
      <c r="H91"/>
      <c r="I91" s="47"/>
    </row>
    <row r="92" spans="1:12" ht="19.5" customHeight="1" x14ac:dyDescent="0.3">
      <c r="B92" s="47"/>
      <c r="C92" s="47"/>
      <c r="D92" s="48"/>
      <c r="E92" s="133"/>
      <c r="F92" s="394"/>
      <c r="G92" s="47"/>
      <c r="H92" s="592"/>
      <c r="I92" s="47"/>
    </row>
    <row r="93" spans="1:12" x14ac:dyDescent="0.25">
      <c r="B93" s="47"/>
      <c r="C93" s="47"/>
      <c r="D93" s="47"/>
      <c r="E93" s="133"/>
      <c r="F93" s="47"/>
      <c r="G93" s="47"/>
      <c r="H93" s="592"/>
      <c r="I93" s="47"/>
    </row>
    <row r="94" spans="1:12" ht="17.25" customHeight="1" x14ac:dyDescent="0.25">
      <c r="A94" s="1400" t="s">
        <v>9</v>
      </c>
      <c r="B94" s="1400"/>
      <c r="C94" s="1400"/>
      <c r="D94" s="1400"/>
      <c r="E94" s="1400"/>
      <c r="F94" s="1400"/>
      <c r="G94" s="1400"/>
      <c r="H94" s="1400"/>
      <c r="I94" s="47"/>
    </row>
    <row r="95" spans="1:12" ht="35.25" customHeight="1" x14ac:dyDescent="0.25">
      <c r="A95" s="1398" t="s">
        <v>10</v>
      </c>
      <c r="B95" s="1398"/>
      <c r="C95" s="1398"/>
      <c r="D95" s="1398"/>
      <c r="E95" s="1398"/>
      <c r="F95" s="1398"/>
      <c r="G95" s="1398"/>
      <c r="H95" s="1398"/>
      <c r="I95" s="1398"/>
      <c r="J95" s="1398"/>
      <c r="K95" s="1398"/>
    </row>
    <row r="96" spans="1:12" ht="61.5" customHeight="1" x14ac:dyDescent="0.25">
      <c r="A96" s="1399" t="s">
        <v>11</v>
      </c>
      <c r="B96" s="1399"/>
      <c r="C96" s="1399"/>
      <c r="D96" s="1399"/>
      <c r="E96" s="1399"/>
      <c r="F96" s="1399"/>
      <c r="G96" s="1399"/>
      <c r="H96" s="1399"/>
      <c r="I96" s="1399"/>
      <c r="J96" s="1399"/>
      <c r="K96" s="1399"/>
      <c r="L96" s="1399"/>
    </row>
    <row r="97" spans="1:12" ht="132" customHeight="1" x14ac:dyDescent="0.25">
      <c r="A97" s="1399" t="s">
        <v>12</v>
      </c>
      <c r="B97" s="1399"/>
      <c r="C97" s="1399"/>
      <c r="D97" s="1399"/>
      <c r="E97" s="1399"/>
      <c r="F97" s="1399"/>
      <c r="G97" s="1399"/>
      <c r="H97" s="1399"/>
      <c r="I97" s="1399"/>
      <c r="J97" s="1399"/>
      <c r="K97" s="1399"/>
      <c r="L97" s="1399"/>
    </row>
    <row r="98" spans="1:12" ht="47.25" customHeight="1" x14ac:dyDescent="0.25">
      <c r="A98" s="1399" t="s">
        <v>3111</v>
      </c>
      <c r="B98" s="1399"/>
      <c r="C98" s="1399"/>
      <c r="D98" s="1399"/>
      <c r="E98" s="1399"/>
      <c r="F98" s="1399"/>
      <c r="G98" s="1399"/>
      <c r="H98" s="1399"/>
      <c r="I98" s="1399"/>
      <c r="J98" s="1399"/>
      <c r="K98" s="1399"/>
      <c r="L98" s="1399"/>
    </row>
    <row r="99" spans="1:12" ht="48" customHeight="1" x14ac:dyDescent="0.3">
      <c r="A99" s="1401" t="s">
        <v>13</v>
      </c>
      <c r="B99" s="1401"/>
      <c r="C99" s="1401"/>
      <c r="D99" s="1401"/>
      <c r="E99" s="1401"/>
      <c r="F99" s="1401"/>
      <c r="G99" s="1401"/>
      <c r="H99" s="1401"/>
      <c r="I99" s="1401"/>
      <c r="J99" s="1401"/>
      <c r="K99" s="1401"/>
      <c r="L99" s="1401"/>
    </row>
    <row r="100" spans="1:12" ht="75" customHeight="1" x14ac:dyDescent="0.3">
      <c r="A100" s="1397" t="s">
        <v>14</v>
      </c>
      <c r="B100" s="1397"/>
      <c r="C100" s="1397"/>
      <c r="D100" s="1397"/>
      <c r="E100" s="1397"/>
      <c r="F100" s="1397"/>
      <c r="G100" s="1397"/>
      <c r="H100" s="1397"/>
      <c r="I100" s="1397"/>
      <c r="J100" s="1397"/>
      <c r="K100" s="1397"/>
      <c r="L100" s="1397"/>
    </row>
    <row r="101" spans="1:12" ht="39.950000000000003" customHeight="1" x14ac:dyDescent="0.25">
      <c r="A101" s="1392" t="s">
        <v>15</v>
      </c>
      <c r="B101" s="1392"/>
      <c r="C101" s="1392"/>
      <c r="D101" s="1392"/>
      <c r="E101" s="1392"/>
      <c r="F101" s="1392"/>
      <c r="G101" s="1392"/>
      <c r="H101" s="1392"/>
      <c r="I101" s="1392"/>
      <c r="J101" s="1392"/>
      <c r="K101" s="1392"/>
      <c r="L101" s="1392"/>
    </row>
    <row r="102" spans="1:12" ht="39.950000000000003" customHeight="1" x14ac:dyDescent="0.25">
      <c r="A102" s="1392" t="s">
        <v>16</v>
      </c>
      <c r="B102" s="1392"/>
      <c r="C102" s="1392"/>
      <c r="D102" s="1392"/>
      <c r="E102" s="1392"/>
      <c r="F102" s="1392"/>
      <c r="G102" s="1392"/>
      <c r="H102" s="1392"/>
      <c r="I102" s="1392"/>
      <c r="J102" s="1392"/>
      <c r="K102" s="1392"/>
      <c r="L102" s="1392"/>
    </row>
    <row r="103" spans="1:12" ht="60" customHeight="1" x14ac:dyDescent="0.25">
      <c r="A103" s="1392" t="s">
        <v>3113</v>
      </c>
      <c r="B103" s="1392"/>
      <c r="C103" s="1392"/>
      <c r="D103" s="1392"/>
      <c r="E103" s="1392"/>
      <c r="F103" s="1392"/>
      <c r="G103" s="1392"/>
      <c r="H103" s="1392"/>
      <c r="I103" s="1392"/>
      <c r="J103" s="1392"/>
      <c r="K103" s="1392"/>
      <c r="L103" s="1392"/>
    </row>
    <row r="104" spans="1:12" ht="49.5" customHeight="1" x14ac:dyDescent="0.25">
      <c r="A104" s="1392" t="s">
        <v>17</v>
      </c>
      <c r="B104" s="1392"/>
      <c r="C104" s="1392"/>
      <c r="D104" s="1392"/>
      <c r="E104" s="1392"/>
      <c r="F104" s="1392"/>
      <c r="G104" s="1392"/>
      <c r="H104" s="1392"/>
      <c r="I104" s="1392"/>
      <c r="J104" s="1392"/>
      <c r="K104" s="1392"/>
      <c r="L104" s="1392"/>
    </row>
    <row r="105" spans="1:12" ht="49.5" customHeight="1" x14ac:dyDescent="0.25">
      <c r="A105" s="1392" t="s">
        <v>18</v>
      </c>
      <c r="B105" s="1392"/>
      <c r="C105" s="1392"/>
      <c r="D105" s="1392"/>
      <c r="E105" s="1392"/>
      <c r="F105" s="1392"/>
      <c r="G105" s="1392"/>
      <c r="H105" s="1392"/>
      <c r="I105" s="1392"/>
      <c r="J105" s="1392"/>
      <c r="K105" s="1392"/>
      <c r="L105" s="1392"/>
    </row>
    <row r="106" spans="1:12" ht="49.5" customHeight="1" x14ac:dyDescent="0.25">
      <c r="H106" s="1386"/>
      <c r="I106" s="49"/>
      <c r="J106" s="49"/>
      <c r="K106" s="49"/>
      <c r="L106" s="49"/>
    </row>
    <row r="107" spans="1:12" ht="49.5" customHeight="1" x14ac:dyDescent="0.25">
      <c r="I107" s="49"/>
      <c r="J107" s="49"/>
      <c r="K107" s="49"/>
      <c r="L107" s="49"/>
    </row>
  </sheetData>
  <sheetProtection algorithmName="SHA-512" hashValue="KyNS1MYDhT2BWO3Jaiqfb5RyXwiVggBzamb6anoax9y1xp3ZBJAPDVhCMZa8go6jMQYmNWlVnsnDzf8YZyEFkA==" saltValue="hlbGmDBvt0dCrXwW6x/IJQ==" spinCount="100000" sheet="1" objects="1" scenarios="1"/>
  <mergeCells count="16">
    <mergeCell ref="A105:L105"/>
    <mergeCell ref="A1:N1"/>
    <mergeCell ref="B2:M2"/>
    <mergeCell ref="D5:E5"/>
    <mergeCell ref="J5:K5"/>
    <mergeCell ref="A100:L100"/>
    <mergeCell ref="A101:L101"/>
    <mergeCell ref="A102:L102"/>
    <mergeCell ref="A103:L103"/>
    <mergeCell ref="A104:L104"/>
    <mergeCell ref="A95:K95"/>
    <mergeCell ref="A96:L96"/>
    <mergeCell ref="A94:H94"/>
    <mergeCell ref="A97:L97"/>
    <mergeCell ref="A99:L99"/>
    <mergeCell ref="A98:L98"/>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K8" sqref="K8:K9"/>
    </sheetView>
  </sheetViews>
  <sheetFormatPr baseColWidth="10" defaultRowHeight="15" x14ac:dyDescent="0.25"/>
  <cols>
    <col min="1" max="1" width="52" bestFit="1" customWidth="1"/>
    <col min="2" max="2" width="20" style="392" bestFit="1" customWidth="1"/>
    <col min="3" max="3" width="13.140625" style="392" bestFit="1" customWidth="1"/>
    <col min="4" max="4" width="17.7109375" customWidth="1"/>
    <col min="5" max="5" width="10.42578125" customWidth="1"/>
    <col min="6" max="6" width="11.140625" customWidth="1"/>
    <col min="7" max="7" width="11.42578125" style="384" bestFit="1" customWidth="1"/>
    <col min="8" max="9" width="11.42578125" bestFit="1" customWidth="1"/>
    <col min="10" max="10" width="17.7109375" customWidth="1"/>
    <col min="11" max="11" width="17.7109375" style="384" customWidth="1"/>
  </cols>
  <sheetData>
    <row r="1" spans="1:11" s="16" customFormat="1" x14ac:dyDescent="0.25">
      <c r="B1" s="386"/>
      <c r="C1" s="386"/>
      <c r="G1" s="343"/>
      <c r="K1" s="343"/>
    </row>
    <row r="2" spans="1:11" s="16" customFormat="1" x14ac:dyDescent="0.25">
      <c r="A2" s="17" t="s">
        <v>42</v>
      </c>
      <c r="B2" s="385"/>
      <c r="C2" s="385"/>
      <c r="D2" s="18"/>
      <c r="E2" s="18"/>
      <c r="F2" s="18"/>
      <c r="G2" s="345"/>
      <c r="H2" s="18"/>
      <c r="I2" s="18"/>
      <c r="J2" s="18"/>
      <c r="K2" s="344" t="s">
        <v>19</v>
      </c>
    </row>
    <row r="3" spans="1:11" s="16" customFormat="1" x14ac:dyDescent="0.25">
      <c r="A3" s="134" t="s">
        <v>863</v>
      </c>
      <c r="B3" s="385"/>
      <c r="C3" s="385"/>
      <c r="D3" s="18"/>
      <c r="E3" s="18"/>
      <c r="F3" s="18"/>
      <c r="G3" s="345"/>
      <c r="H3" s="18"/>
      <c r="I3" s="18"/>
      <c r="J3" s="18"/>
      <c r="K3" s="345"/>
    </row>
    <row r="4" spans="1:11" s="16" customFormat="1" x14ac:dyDescent="0.25">
      <c r="A4" s="17" t="s">
        <v>2859</v>
      </c>
      <c r="B4" s="385"/>
      <c r="C4" s="385"/>
      <c r="D4" s="18"/>
      <c r="E4" s="18"/>
      <c r="F4" s="18"/>
      <c r="G4" s="345"/>
      <c r="H4" s="18"/>
      <c r="I4" s="18"/>
      <c r="J4" s="18"/>
      <c r="K4" s="345"/>
    </row>
    <row r="5" spans="1:11" s="16" customFormat="1" x14ac:dyDescent="0.25">
      <c r="A5" s="17"/>
      <c r="B5" s="385"/>
      <c r="C5" s="385"/>
      <c r="D5" s="18"/>
      <c r="E5" s="18"/>
      <c r="F5" s="18"/>
      <c r="G5" s="345"/>
      <c r="H5" s="18"/>
      <c r="I5" s="18"/>
      <c r="J5" s="18"/>
      <c r="K5" s="345"/>
    </row>
    <row r="6" spans="1:11" s="16" customFormat="1" ht="19.5" customHeight="1" x14ac:dyDescent="0.25">
      <c r="A6"/>
      <c r="B6" s="385"/>
      <c r="C6" s="385"/>
      <c r="D6" s="18"/>
      <c r="E6" s="18"/>
      <c r="F6" s="18"/>
      <c r="G6" s="345"/>
      <c r="H6" s="18"/>
      <c r="I6" s="18"/>
      <c r="J6" s="18"/>
      <c r="K6" s="345"/>
    </row>
    <row r="7" spans="1:11" s="16" customFormat="1" ht="19.5" customHeight="1" x14ac:dyDescent="0.25">
      <c r="A7" s="844" t="s">
        <v>20</v>
      </c>
      <c r="B7" s="844" t="s">
        <v>21</v>
      </c>
      <c r="C7" s="844" t="s">
        <v>22</v>
      </c>
      <c r="D7" s="844"/>
      <c r="E7" s="850" t="s">
        <v>23</v>
      </c>
      <c r="F7" s="850"/>
      <c r="G7" s="847" t="s">
        <v>24</v>
      </c>
      <c r="H7" s="844" t="s">
        <v>25</v>
      </c>
      <c r="I7" s="844"/>
      <c r="J7" s="844" t="s">
        <v>26</v>
      </c>
      <c r="K7" s="847" t="s">
        <v>27</v>
      </c>
    </row>
    <row r="8" spans="1:11" s="16" customFormat="1" x14ac:dyDescent="0.25">
      <c r="A8" s="1410" t="s">
        <v>28</v>
      </c>
      <c r="B8" s="1406" t="s">
        <v>29</v>
      </c>
      <c r="C8" s="1406" t="s">
        <v>30</v>
      </c>
      <c r="D8" s="1406" t="s">
        <v>31</v>
      </c>
      <c r="E8" s="1404" t="s">
        <v>32</v>
      </c>
      <c r="F8" s="1405"/>
      <c r="G8" s="1402" t="s">
        <v>33</v>
      </c>
      <c r="H8" s="1404" t="s">
        <v>34</v>
      </c>
      <c r="I8" s="1405"/>
      <c r="J8" s="1406" t="s">
        <v>211</v>
      </c>
      <c r="K8" s="1408" t="s">
        <v>35</v>
      </c>
    </row>
    <row r="9" spans="1:11" s="16" customFormat="1" x14ac:dyDescent="0.25">
      <c r="A9" s="1411"/>
      <c r="B9" s="1407"/>
      <c r="C9" s="1407"/>
      <c r="D9" s="1407"/>
      <c r="E9" s="843" t="s">
        <v>36</v>
      </c>
      <c r="F9" s="843" t="s">
        <v>37</v>
      </c>
      <c r="G9" s="1403"/>
      <c r="H9" s="843" t="s">
        <v>36</v>
      </c>
      <c r="I9" s="843" t="s">
        <v>37</v>
      </c>
      <c r="J9" s="1407"/>
      <c r="K9" s="1409"/>
    </row>
    <row r="10" spans="1:11" s="52" customFormat="1" ht="15" customHeight="1" x14ac:dyDescent="0.25">
      <c r="A10" s="479" t="s">
        <v>43</v>
      </c>
      <c r="B10" s="498"/>
      <c r="C10" s="498"/>
      <c r="D10" s="480"/>
      <c r="E10" s="480"/>
      <c r="F10" s="480"/>
      <c r="G10" s="481"/>
      <c r="H10" s="480"/>
      <c r="I10" s="480"/>
      <c r="J10" s="480"/>
      <c r="K10" s="481">
        <f>SUM(K11)</f>
        <v>0</v>
      </c>
    </row>
    <row r="11" spans="1:11" s="52" customFormat="1" x14ac:dyDescent="0.25">
      <c r="A11" s="473"/>
      <c r="B11" s="499"/>
      <c r="C11" s="499"/>
      <c r="D11" s="482"/>
      <c r="E11" s="482"/>
      <c r="F11" s="482"/>
      <c r="G11" s="483"/>
      <c r="H11" s="471"/>
      <c r="I11" s="471"/>
      <c r="J11" s="471"/>
      <c r="K11" s="483"/>
    </row>
    <row r="12" spans="1:11" ht="15.95" customHeight="1" x14ac:dyDescent="0.25">
      <c r="A12" s="479" t="s">
        <v>44</v>
      </c>
      <c r="B12" s="498"/>
      <c r="C12" s="498"/>
      <c r="D12" s="484"/>
      <c r="E12" s="484"/>
      <c r="F12" s="484"/>
      <c r="G12" s="481"/>
      <c r="H12" s="480"/>
      <c r="I12" s="480"/>
      <c r="J12" s="480"/>
      <c r="K12" s="481">
        <f>SUM(K13:K15)</f>
        <v>436214.62</v>
      </c>
    </row>
    <row r="13" spans="1:11" ht="19.5" customHeight="1" x14ac:dyDescent="0.25">
      <c r="A13" s="473" t="s">
        <v>2759</v>
      </c>
      <c r="B13" s="505" t="s">
        <v>2756</v>
      </c>
      <c r="C13" s="505" t="s">
        <v>52</v>
      </c>
      <c r="D13" s="506"/>
      <c r="E13" s="506"/>
      <c r="F13" s="506"/>
      <c r="G13" s="507">
        <v>150</v>
      </c>
      <c r="H13" s="522"/>
      <c r="I13" s="522"/>
      <c r="J13" s="522" t="s">
        <v>2735</v>
      </c>
      <c r="K13" s="507">
        <v>153077.98000000001</v>
      </c>
    </row>
    <row r="14" spans="1:11" ht="15.95" customHeight="1" x14ac:dyDescent="0.25">
      <c r="A14" s="473" t="s">
        <v>2758</v>
      </c>
      <c r="B14" s="505" t="s">
        <v>2756</v>
      </c>
      <c r="C14" s="505" t="s">
        <v>52</v>
      </c>
      <c r="D14" s="506"/>
      <c r="E14" s="506"/>
      <c r="F14" s="506"/>
      <c r="G14" s="507">
        <v>150</v>
      </c>
      <c r="H14" s="522"/>
      <c r="I14" s="522"/>
      <c r="J14" s="522" t="s">
        <v>2735</v>
      </c>
      <c r="K14" s="507">
        <v>169257.98</v>
      </c>
    </row>
    <row r="15" spans="1:11" ht="15.95" customHeight="1" x14ac:dyDescent="0.25">
      <c r="A15" s="473" t="s">
        <v>2757</v>
      </c>
      <c r="B15" s="505" t="s">
        <v>2756</v>
      </c>
      <c r="C15" s="505" t="s">
        <v>52</v>
      </c>
      <c r="D15" s="506"/>
      <c r="E15" s="506"/>
      <c r="F15" s="506"/>
      <c r="G15" s="507">
        <v>100</v>
      </c>
      <c r="H15" s="522"/>
      <c r="I15" s="522"/>
      <c r="J15" s="522" t="s">
        <v>2735</v>
      </c>
      <c r="K15" s="507">
        <v>113878.66</v>
      </c>
    </row>
    <row r="16" spans="1:11" ht="15.95" customHeight="1" x14ac:dyDescent="0.25">
      <c r="A16" s="473"/>
      <c r="B16" s="499"/>
      <c r="C16" s="499"/>
      <c r="D16" s="482"/>
      <c r="E16" s="482"/>
      <c r="F16" s="482"/>
      <c r="G16" s="483"/>
      <c r="H16" s="471"/>
      <c r="I16" s="471"/>
      <c r="J16" s="471"/>
      <c r="K16" s="483"/>
    </row>
    <row r="17" spans="1:11" ht="15.95" customHeight="1" x14ac:dyDescent="0.25">
      <c r="A17" s="487" t="s">
        <v>45</v>
      </c>
      <c r="B17" s="501"/>
      <c r="C17" s="501"/>
      <c r="D17" s="488"/>
      <c r="E17" s="488"/>
      <c r="F17" s="488"/>
      <c r="G17" s="489"/>
      <c r="H17" s="528"/>
      <c r="I17" s="528"/>
      <c r="J17" s="528"/>
      <c r="K17" s="489">
        <f>SUM(K18)</f>
        <v>60902.14</v>
      </c>
    </row>
    <row r="18" spans="1:11" ht="15.95" customHeight="1" x14ac:dyDescent="0.25">
      <c r="A18" s="473" t="s">
        <v>2755</v>
      </c>
      <c r="B18" s="509" t="s">
        <v>2196</v>
      </c>
      <c r="C18" s="509" t="s">
        <v>2754</v>
      </c>
      <c r="D18" s="533"/>
      <c r="E18" s="533"/>
      <c r="F18" s="533"/>
      <c r="G18" s="540"/>
      <c r="H18" s="532" t="s">
        <v>2753</v>
      </c>
      <c r="I18" s="532" t="s">
        <v>2752</v>
      </c>
      <c r="J18" s="532" t="s">
        <v>2735</v>
      </c>
      <c r="K18" s="540">
        <v>60902.14</v>
      </c>
    </row>
    <row r="19" spans="1:11" s="16" customFormat="1" ht="15.95" customHeight="1" x14ac:dyDescent="0.25">
      <c r="A19" s="473"/>
      <c r="B19" s="509"/>
      <c r="C19" s="509"/>
      <c r="D19" s="533"/>
      <c r="E19" s="533"/>
      <c r="F19" s="533"/>
      <c r="G19" s="540"/>
      <c r="H19" s="532"/>
      <c r="I19" s="532"/>
      <c r="J19" s="532"/>
      <c r="K19" s="540"/>
    </row>
    <row r="20" spans="1:11" s="16" customFormat="1" ht="15.95" customHeight="1" x14ac:dyDescent="0.25">
      <c r="A20" s="479" t="s">
        <v>46</v>
      </c>
      <c r="B20" s="498"/>
      <c r="C20" s="498"/>
      <c r="D20" s="484"/>
      <c r="E20" s="484"/>
      <c r="F20" s="484"/>
      <c r="G20" s="481"/>
      <c r="H20" s="480"/>
      <c r="I20" s="480"/>
      <c r="J20" s="480"/>
      <c r="K20" s="481">
        <f>SUM(K21:K31)</f>
        <v>126617.5</v>
      </c>
    </row>
    <row r="21" spans="1:11" s="16" customFormat="1" ht="15.95" customHeight="1" x14ac:dyDescent="0.25">
      <c r="A21" s="485" t="s">
        <v>2751</v>
      </c>
      <c r="B21" s="505"/>
      <c r="C21" s="505"/>
      <c r="D21" s="506"/>
      <c r="E21" s="506"/>
      <c r="F21" s="506"/>
      <c r="G21" s="507"/>
      <c r="H21" s="507">
        <v>525</v>
      </c>
      <c r="I21" s="507">
        <v>475</v>
      </c>
      <c r="J21" s="522" t="s">
        <v>2735</v>
      </c>
      <c r="K21" s="507">
        <v>25350</v>
      </c>
    </row>
    <row r="22" spans="1:11" ht="15.95" customHeight="1" x14ac:dyDescent="0.25">
      <c r="A22" s="485" t="s">
        <v>2750</v>
      </c>
      <c r="B22" s="505" t="s">
        <v>2741</v>
      </c>
      <c r="C22" s="505"/>
      <c r="D22" s="506"/>
      <c r="E22" s="506"/>
      <c r="F22" s="506"/>
      <c r="G22" s="507">
        <v>500</v>
      </c>
      <c r="H22" s="507"/>
      <c r="I22" s="507"/>
      <c r="J22" s="522" t="s">
        <v>2735</v>
      </c>
      <c r="K22" s="507">
        <v>2800</v>
      </c>
    </row>
    <row r="23" spans="1:11" ht="15.95" customHeight="1" x14ac:dyDescent="0.25">
      <c r="A23" s="485" t="s">
        <v>1185</v>
      </c>
      <c r="B23" s="505" t="s">
        <v>2749</v>
      </c>
      <c r="C23" s="505" t="s">
        <v>2749</v>
      </c>
      <c r="D23" s="506"/>
      <c r="E23" s="506"/>
      <c r="F23" s="506"/>
      <c r="G23" s="507">
        <v>400</v>
      </c>
      <c r="H23" s="507"/>
      <c r="I23" s="507"/>
      <c r="J23" s="522" t="s">
        <v>2735</v>
      </c>
      <c r="K23" s="507">
        <v>13700</v>
      </c>
    </row>
    <row r="24" spans="1:11" ht="15.95" customHeight="1" x14ac:dyDescent="0.25">
      <c r="A24" s="485" t="s">
        <v>2748</v>
      </c>
      <c r="B24" s="505" t="s">
        <v>2225</v>
      </c>
      <c r="C24" s="505"/>
      <c r="D24" s="506"/>
      <c r="E24" s="506"/>
      <c r="F24" s="506"/>
      <c r="G24" s="507">
        <v>1550</v>
      </c>
      <c r="H24" s="507"/>
      <c r="I24" s="507"/>
      <c r="J24" s="522" t="s">
        <v>2735</v>
      </c>
      <c r="K24" s="507">
        <v>8400</v>
      </c>
    </row>
    <row r="25" spans="1:11" ht="15.95" customHeight="1" x14ac:dyDescent="0.25">
      <c r="A25" s="485" t="s">
        <v>2747</v>
      </c>
      <c r="B25" s="505" t="s">
        <v>2741</v>
      </c>
      <c r="C25" s="505" t="s">
        <v>2741</v>
      </c>
      <c r="D25" s="506"/>
      <c r="E25" s="506"/>
      <c r="F25" s="506"/>
      <c r="G25" s="507">
        <v>800</v>
      </c>
      <c r="H25" s="507"/>
      <c r="I25" s="507"/>
      <c r="J25" s="522" t="s">
        <v>2735</v>
      </c>
      <c r="K25" s="507">
        <v>9200</v>
      </c>
    </row>
    <row r="26" spans="1:11" ht="15.95" customHeight="1" x14ac:dyDescent="0.25">
      <c r="A26" s="485" t="s">
        <v>2746</v>
      </c>
      <c r="B26" s="505"/>
      <c r="C26" s="505"/>
      <c r="D26" s="506"/>
      <c r="E26" s="506"/>
      <c r="F26" s="506"/>
      <c r="G26" s="507">
        <v>200</v>
      </c>
      <c r="H26" s="507"/>
      <c r="I26" s="507"/>
      <c r="J26" s="522" t="s">
        <v>2735</v>
      </c>
      <c r="K26" s="507">
        <v>4800</v>
      </c>
    </row>
    <row r="27" spans="1:11" ht="15.95" customHeight="1" x14ac:dyDescent="0.25">
      <c r="A27" s="485" t="s">
        <v>2745</v>
      </c>
      <c r="B27" s="505"/>
      <c r="C27" s="505"/>
      <c r="D27" s="506"/>
      <c r="E27" s="506"/>
      <c r="F27" s="506"/>
      <c r="G27" s="507">
        <v>1500</v>
      </c>
      <c r="H27" s="507"/>
      <c r="I27" s="507"/>
      <c r="J27" s="522"/>
      <c r="K27" s="507">
        <v>1000</v>
      </c>
    </row>
    <row r="28" spans="1:11" ht="15.95" customHeight="1" x14ac:dyDescent="0.25">
      <c r="A28" s="485" t="s">
        <v>2744</v>
      </c>
      <c r="B28" s="505"/>
      <c r="C28" s="505"/>
      <c r="D28" s="506"/>
      <c r="E28" s="506"/>
      <c r="F28" s="506"/>
      <c r="G28" s="507"/>
      <c r="H28" s="507">
        <v>400</v>
      </c>
      <c r="I28" s="507">
        <v>500</v>
      </c>
      <c r="J28" s="522"/>
      <c r="K28" s="507">
        <v>40267.5</v>
      </c>
    </row>
    <row r="29" spans="1:11" ht="15.95" customHeight="1" x14ac:dyDescent="0.25">
      <c r="A29" s="485" t="s">
        <v>2743</v>
      </c>
      <c r="B29" s="505" t="s">
        <v>2741</v>
      </c>
      <c r="C29" s="505" t="s">
        <v>2741</v>
      </c>
      <c r="D29" s="506"/>
      <c r="E29" s="506"/>
      <c r="F29" s="506"/>
      <c r="G29" s="507">
        <v>1000</v>
      </c>
      <c r="H29" s="507"/>
      <c r="I29" s="507"/>
      <c r="J29" s="522" t="s">
        <v>2735</v>
      </c>
      <c r="K29" s="507">
        <v>2100</v>
      </c>
    </row>
    <row r="30" spans="1:11" ht="15.95" customHeight="1" x14ac:dyDescent="0.25">
      <c r="A30" s="485" t="s">
        <v>2742</v>
      </c>
      <c r="B30" s="505" t="s">
        <v>2741</v>
      </c>
      <c r="C30" s="505" t="s">
        <v>2741</v>
      </c>
      <c r="D30" s="506"/>
      <c r="E30" s="506"/>
      <c r="F30" s="506"/>
      <c r="G30" s="507">
        <v>450</v>
      </c>
      <c r="H30" s="507"/>
      <c r="I30" s="507"/>
      <c r="J30" s="522" t="s">
        <v>2735</v>
      </c>
      <c r="K30" s="507">
        <v>6900</v>
      </c>
    </row>
    <row r="31" spans="1:11" ht="15.95" customHeight="1" x14ac:dyDescent="0.25">
      <c r="A31" s="473" t="s">
        <v>2740</v>
      </c>
      <c r="B31" s="505" t="s">
        <v>2739</v>
      </c>
      <c r="C31" s="505"/>
      <c r="D31" s="506"/>
      <c r="E31" s="506"/>
      <c r="F31" s="506"/>
      <c r="G31" s="507"/>
      <c r="H31" s="507"/>
      <c r="I31" s="507"/>
      <c r="J31" s="522" t="s">
        <v>2738</v>
      </c>
      <c r="K31" s="507">
        <v>12100</v>
      </c>
    </row>
    <row r="32" spans="1:11" ht="15.95" customHeight="1" x14ac:dyDescent="0.25">
      <c r="A32" s="473"/>
      <c r="B32" s="505"/>
      <c r="C32" s="505"/>
      <c r="D32" s="506"/>
      <c r="E32" s="506"/>
      <c r="F32" s="506"/>
      <c r="G32" s="507"/>
      <c r="H32" s="507"/>
      <c r="I32" s="507"/>
      <c r="J32" s="522"/>
      <c r="K32" s="507"/>
    </row>
    <row r="33" spans="1:11" ht="15.95" customHeight="1" x14ac:dyDescent="0.25">
      <c r="A33" s="479" t="s">
        <v>47</v>
      </c>
      <c r="B33" s="498"/>
      <c r="C33" s="498"/>
      <c r="D33" s="484"/>
      <c r="E33" s="484"/>
      <c r="F33" s="484"/>
      <c r="G33" s="481"/>
      <c r="H33" s="480"/>
      <c r="I33" s="480"/>
      <c r="J33" s="480"/>
      <c r="K33" s="481">
        <f>SUM(K34:K35)</f>
        <v>19100</v>
      </c>
    </row>
    <row r="34" spans="1:11" ht="15.95" customHeight="1" x14ac:dyDescent="0.25">
      <c r="A34" s="473" t="s">
        <v>2737</v>
      </c>
      <c r="B34" s="505" t="s">
        <v>461</v>
      </c>
      <c r="C34" s="505"/>
      <c r="D34" s="506"/>
      <c r="E34" s="506"/>
      <c r="F34" s="506"/>
      <c r="G34" s="507">
        <v>4500</v>
      </c>
      <c r="H34" s="507">
        <v>4500</v>
      </c>
      <c r="I34" s="507">
        <v>5000</v>
      </c>
      <c r="J34" s="522" t="s">
        <v>2735</v>
      </c>
      <c r="K34" s="507">
        <v>4500</v>
      </c>
    </row>
    <row r="35" spans="1:11" ht="15.95" customHeight="1" x14ac:dyDescent="0.25">
      <c r="A35" s="473" t="s">
        <v>2736</v>
      </c>
      <c r="B35" s="505" t="s">
        <v>83</v>
      </c>
      <c r="C35" s="505"/>
      <c r="D35" s="506"/>
      <c r="E35" s="506"/>
      <c r="F35" s="506"/>
      <c r="G35" s="507">
        <v>1500</v>
      </c>
      <c r="H35" s="522"/>
      <c r="I35" s="522"/>
      <c r="J35" s="522" t="s">
        <v>2735</v>
      </c>
      <c r="K35" s="507">
        <v>14600</v>
      </c>
    </row>
    <row r="36" spans="1:11" ht="15.95" customHeight="1" x14ac:dyDescent="0.25">
      <c r="A36" s="473"/>
      <c r="B36" s="505"/>
      <c r="C36" s="505"/>
      <c r="D36" s="506"/>
      <c r="E36" s="506"/>
      <c r="F36" s="506"/>
      <c r="G36" s="507"/>
      <c r="H36" s="522"/>
      <c r="I36" s="522"/>
      <c r="J36" s="522"/>
      <c r="K36" s="507"/>
    </row>
    <row r="37" spans="1:11" ht="15.95" customHeight="1" x14ac:dyDescent="0.25">
      <c r="A37" s="479" t="s">
        <v>48</v>
      </c>
      <c r="B37" s="498"/>
      <c r="C37" s="498"/>
      <c r="D37" s="484"/>
      <c r="E37" s="484"/>
      <c r="F37" s="484"/>
      <c r="G37" s="481"/>
      <c r="H37" s="480"/>
      <c r="I37" s="480"/>
      <c r="J37" s="480"/>
      <c r="K37" s="481">
        <f>SUM(K38:K38)</f>
        <v>0</v>
      </c>
    </row>
    <row r="38" spans="1:11" ht="15.95" customHeight="1" x14ac:dyDescent="0.25">
      <c r="A38" s="492"/>
      <c r="B38" s="499"/>
      <c r="C38" s="499"/>
      <c r="D38" s="482"/>
      <c r="E38" s="482"/>
      <c r="F38" s="482"/>
      <c r="G38" s="483"/>
      <c r="H38" s="471"/>
      <c r="I38" s="471"/>
      <c r="J38" s="471"/>
      <c r="K38" s="483"/>
    </row>
    <row r="39" spans="1:11" ht="15.95" customHeight="1" x14ac:dyDescent="0.25">
      <c r="A39" s="487" t="s">
        <v>49</v>
      </c>
      <c r="B39" s="501"/>
      <c r="C39" s="501"/>
      <c r="D39" s="488"/>
      <c r="E39" s="488"/>
      <c r="F39" s="488"/>
      <c r="G39" s="489"/>
      <c r="H39" s="528"/>
      <c r="I39" s="528"/>
      <c r="J39" s="528"/>
      <c r="K39" s="489">
        <f>SUM(K40)</f>
        <v>0</v>
      </c>
    </row>
    <row r="40" spans="1:11" ht="15.95" customHeight="1" x14ac:dyDescent="0.25">
      <c r="A40" s="493"/>
      <c r="B40" s="502"/>
      <c r="C40" s="502"/>
      <c r="D40" s="490"/>
      <c r="E40" s="490"/>
      <c r="F40" s="490"/>
      <c r="G40" s="491"/>
      <c r="H40" s="474"/>
      <c r="I40" s="474"/>
      <c r="J40" s="474"/>
      <c r="K40" s="491"/>
    </row>
    <row r="41" spans="1:11" s="16" customFormat="1" ht="15.95" customHeight="1" x14ac:dyDescent="0.25">
      <c r="A41" s="479" t="s">
        <v>50</v>
      </c>
      <c r="B41" s="498"/>
      <c r="C41" s="498"/>
      <c r="D41" s="484"/>
      <c r="E41" s="484"/>
      <c r="F41" s="484"/>
      <c r="G41" s="481"/>
      <c r="H41" s="480"/>
      <c r="I41" s="480"/>
      <c r="J41" s="480"/>
      <c r="K41" s="481">
        <f>SUM(K42)</f>
        <v>0</v>
      </c>
    </row>
    <row r="42" spans="1:11" s="16" customFormat="1" ht="15.95" customHeight="1" x14ac:dyDescent="0.25">
      <c r="A42" s="492"/>
      <c r="B42" s="499"/>
      <c r="C42" s="499"/>
      <c r="D42" s="482"/>
      <c r="E42" s="482"/>
      <c r="F42" s="482"/>
      <c r="G42" s="483"/>
      <c r="H42" s="471"/>
      <c r="I42" s="471"/>
      <c r="J42" s="471"/>
      <c r="K42" s="483"/>
    </row>
    <row r="43" spans="1:11" ht="15.95" customHeight="1" x14ac:dyDescent="0.25">
      <c r="A43" s="494" t="s">
        <v>51</v>
      </c>
      <c r="B43" s="503"/>
      <c r="C43" s="503"/>
      <c r="D43" s="495"/>
      <c r="E43" s="495"/>
      <c r="F43" s="495"/>
      <c r="G43" s="496"/>
      <c r="H43" s="789"/>
      <c r="I43" s="789"/>
      <c r="J43" s="789"/>
      <c r="K43" s="496">
        <f>+K10+K12+K17+K20+K33+K37+K39+K41</f>
        <v>642834.26</v>
      </c>
    </row>
    <row r="44" spans="1:11" ht="15.95" customHeight="1" x14ac:dyDescent="0.25"/>
    <row r="45" spans="1:11" ht="15.95" customHeight="1" x14ac:dyDescent="0.25"/>
    <row r="46" spans="1:11" x14ac:dyDescent="0.25">
      <c r="A46" s="72"/>
      <c r="B46" s="391"/>
      <c r="C46" s="391"/>
      <c r="D46" s="73"/>
      <c r="E46" s="73"/>
      <c r="F46" s="73"/>
      <c r="G46" s="349"/>
      <c r="H46" s="73"/>
      <c r="I46" s="73"/>
      <c r="J46" s="73"/>
      <c r="K46" s="349"/>
    </row>
  </sheetData>
  <mergeCells count="9">
    <mergeCell ref="G8:G9"/>
    <mergeCell ref="H8:I8"/>
    <mergeCell ref="J8:J9"/>
    <mergeCell ref="K8:K9"/>
    <mergeCell ref="A8:A9"/>
    <mergeCell ref="B8:B9"/>
    <mergeCell ref="C8:C9"/>
    <mergeCell ref="D8:D9"/>
    <mergeCell ref="E8:F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80" zoomScaleNormal="80" workbookViewId="0">
      <selection activeCell="K45" sqref="K45"/>
    </sheetView>
  </sheetViews>
  <sheetFormatPr baseColWidth="10" defaultRowHeight="15" x14ac:dyDescent="0.25"/>
  <cols>
    <col min="1" max="1" width="55.140625" bestFit="1" customWidth="1"/>
    <col min="2" max="2" width="20.28515625" style="392" bestFit="1" customWidth="1"/>
    <col min="3" max="3" width="13.140625" style="392" bestFit="1" customWidth="1"/>
    <col min="4" max="4" width="17.7109375" customWidth="1"/>
    <col min="5" max="5" width="10" customWidth="1"/>
    <col min="6" max="6" width="10.28515625" customWidth="1"/>
    <col min="7" max="7" width="9.85546875" style="384" bestFit="1" customWidth="1"/>
    <col min="8" max="9" width="11.42578125" style="384" bestFit="1" customWidth="1"/>
    <col min="10" max="10" width="18.140625" style="392" customWidth="1"/>
    <col min="11" max="11" width="15.140625" style="384" bestFit="1" customWidth="1"/>
    <col min="12" max="12" width="14" bestFit="1" customWidth="1"/>
    <col min="257" max="257" width="71" customWidth="1"/>
    <col min="258" max="262" width="17.7109375" customWidth="1"/>
    <col min="263" max="263" width="19.42578125" customWidth="1"/>
    <col min="264" max="267" width="17.7109375" customWidth="1"/>
    <col min="268" max="268" width="14" bestFit="1" customWidth="1"/>
    <col min="513" max="513" width="71" customWidth="1"/>
    <col min="514" max="518" width="17.7109375" customWidth="1"/>
    <col min="519" max="519" width="19.42578125" customWidth="1"/>
    <col min="520" max="523" width="17.7109375" customWidth="1"/>
    <col min="524" max="524" width="14" bestFit="1" customWidth="1"/>
    <col min="769" max="769" width="71" customWidth="1"/>
    <col min="770" max="774" width="17.7109375" customWidth="1"/>
    <col min="775" max="775" width="19.42578125" customWidth="1"/>
    <col min="776" max="779" width="17.7109375" customWidth="1"/>
    <col min="780" max="780" width="14" bestFit="1" customWidth="1"/>
    <col min="1025" max="1025" width="71" customWidth="1"/>
    <col min="1026" max="1030" width="17.7109375" customWidth="1"/>
    <col min="1031" max="1031" width="19.42578125" customWidth="1"/>
    <col min="1032" max="1035" width="17.7109375" customWidth="1"/>
    <col min="1036" max="1036" width="14" bestFit="1" customWidth="1"/>
    <col min="1281" max="1281" width="71" customWidth="1"/>
    <col min="1282" max="1286" width="17.7109375" customWidth="1"/>
    <col min="1287" max="1287" width="19.42578125" customWidth="1"/>
    <col min="1288" max="1291" width="17.7109375" customWidth="1"/>
    <col min="1292" max="1292" width="14" bestFit="1" customWidth="1"/>
    <col min="1537" max="1537" width="71" customWidth="1"/>
    <col min="1538" max="1542" width="17.7109375" customWidth="1"/>
    <col min="1543" max="1543" width="19.42578125" customWidth="1"/>
    <col min="1544" max="1547" width="17.7109375" customWidth="1"/>
    <col min="1548" max="1548" width="14" bestFit="1" customWidth="1"/>
    <col min="1793" max="1793" width="71" customWidth="1"/>
    <col min="1794" max="1798" width="17.7109375" customWidth="1"/>
    <col min="1799" max="1799" width="19.42578125" customWidth="1"/>
    <col min="1800" max="1803" width="17.7109375" customWidth="1"/>
    <col min="1804" max="1804" width="14" bestFit="1" customWidth="1"/>
    <col min="2049" max="2049" width="71" customWidth="1"/>
    <col min="2050" max="2054" width="17.7109375" customWidth="1"/>
    <col min="2055" max="2055" width="19.42578125" customWidth="1"/>
    <col min="2056" max="2059" width="17.7109375" customWidth="1"/>
    <col min="2060" max="2060" width="14" bestFit="1" customWidth="1"/>
    <col min="2305" max="2305" width="71" customWidth="1"/>
    <col min="2306" max="2310" width="17.7109375" customWidth="1"/>
    <col min="2311" max="2311" width="19.42578125" customWidth="1"/>
    <col min="2312" max="2315" width="17.7109375" customWidth="1"/>
    <col min="2316" max="2316" width="14" bestFit="1" customWidth="1"/>
    <col min="2561" max="2561" width="71" customWidth="1"/>
    <col min="2562" max="2566" width="17.7109375" customWidth="1"/>
    <col min="2567" max="2567" width="19.42578125" customWidth="1"/>
    <col min="2568" max="2571" width="17.7109375" customWidth="1"/>
    <col min="2572" max="2572" width="14" bestFit="1" customWidth="1"/>
    <col min="2817" max="2817" width="71" customWidth="1"/>
    <col min="2818" max="2822" width="17.7109375" customWidth="1"/>
    <col min="2823" max="2823" width="19.42578125" customWidth="1"/>
    <col min="2824" max="2827" width="17.7109375" customWidth="1"/>
    <col min="2828" max="2828" width="14" bestFit="1" customWidth="1"/>
    <col min="3073" max="3073" width="71" customWidth="1"/>
    <col min="3074" max="3078" width="17.7109375" customWidth="1"/>
    <col min="3079" max="3079" width="19.42578125" customWidth="1"/>
    <col min="3080" max="3083" width="17.7109375" customWidth="1"/>
    <col min="3084" max="3084" width="14" bestFit="1" customWidth="1"/>
    <col min="3329" max="3329" width="71" customWidth="1"/>
    <col min="3330" max="3334" width="17.7109375" customWidth="1"/>
    <col min="3335" max="3335" width="19.42578125" customWidth="1"/>
    <col min="3336" max="3339" width="17.7109375" customWidth="1"/>
    <col min="3340" max="3340" width="14" bestFit="1" customWidth="1"/>
    <col min="3585" max="3585" width="71" customWidth="1"/>
    <col min="3586" max="3590" width="17.7109375" customWidth="1"/>
    <col min="3591" max="3591" width="19.42578125" customWidth="1"/>
    <col min="3592" max="3595" width="17.7109375" customWidth="1"/>
    <col min="3596" max="3596" width="14" bestFit="1" customWidth="1"/>
    <col min="3841" max="3841" width="71" customWidth="1"/>
    <col min="3842" max="3846" width="17.7109375" customWidth="1"/>
    <col min="3847" max="3847" width="19.42578125" customWidth="1"/>
    <col min="3848" max="3851" width="17.7109375" customWidth="1"/>
    <col min="3852" max="3852" width="14" bestFit="1" customWidth="1"/>
    <col min="4097" max="4097" width="71" customWidth="1"/>
    <col min="4098" max="4102" width="17.7109375" customWidth="1"/>
    <col min="4103" max="4103" width="19.42578125" customWidth="1"/>
    <col min="4104" max="4107" width="17.7109375" customWidth="1"/>
    <col min="4108" max="4108" width="14" bestFit="1" customWidth="1"/>
    <col min="4353" max="4353" width="71" customWidth="1"/>
    <col min="4354" max="4358" width="17.7109375" customWidth="1"/>
    <col min="4359" max="4359" width="19.42578125" customWidth="1"/>
    <col min="4360" max="4363" width="17.7109375" customWidth="1"/>
    <col min="4364" max="4364" width="14" bestFit="1" customWidth="1"/>
    <col min="4609" max="4609" width="71" customWidth="1"/>
    <col min="4610" max="4614" width="17.7109375" customWidth="1"/>
    <col min="4615" max="4615" width="19.42578125" customWidth="1"/>
    <col min="4616" max="4619" width="17.7109375" customWidth="1"/>
    <col min="4620" max="4620" width="14" bestFit="1" customWidth="1"/>
    <col min="4865" max="4865" width="71" customWidth="1"/>
    <col min="4866" max="4870" width="17.7109375" customWidth="1"/>
    <col min="4871" max="4871" width="19.42578125" customWidth="1"/>
    <col min="4872" max="4875" width="17.7109375" customWidth="1"/>
    <col min="4876" max="4876" width="14" bestFit="1" customWidth="1"/>
    <col min="5121" max="5121" width="71" customWidth="1"/>
    <col min="5122" max="5126" width="17.7109375" customWidth="1"/>
    <col min="5127" max="5127" width="19.42578125" customWidth="1"/>
    <col min="5128" max="5131" width="17.7109375" customWidth="1"/>
    <col min="5132" max="5132" width="14" bestFit="1" customWidth="1"/>
    <col min="5377" max="5377" width="71" customWidth="1"/>
    <col min="5378" max="5382" width="17.7109375" customWidth="1"/>
    <col min="5383" max="5383" width="19.42578125" customWidth="1"/>
    <col min="5384" max="5387" width="17.7109375" customWidth="1"/>
    <col min="5388" max="5388" width="14" bestFit="1" customWidth="1"/>
    <col min="5633" max="5633" width="71" customWidth="1"/>
    <col min="5634" max="5638" width="17.7109375" customWidth="1"/>
    <col min="5639" max="5639" width="19.42578125" customWidth="1"/>
    <col min="5640" max="5643" width="17.7109375" customWidth="1"/>
    <col min="5644" max="5644" width="14" bestFit="1" customWidth="1"/>
    <col min="5889" max="5889" width="71" customWidth="1"/>
    <col min="5890" max="5894" width="17.7109375" customWidth="1"/>
    <col min="5895" max="5895" width="19.42578125" customWidth="1"/>
    <col min="5896" max="5899" width="17.7109375" customWidth="1"/>
    <col min="5900" max="5900" width="14" bestFit="1" customWidth="1"/>
    <col min="6145" max="6145" width="71" customWidth="1"/>
    <col min="6146" max="6150" width="17.7109375" customWidth="1"/>
    <col min="6151" max="6151" width="19.42578125" customWidth="1"/>
    <col min="6152" max="6155" width="17.7109375" customWidth="1"/>
    <col min="6156" max="6156" width="14" bestFit="1" customWidth="1"/>
    <col min="6401" max="6401" width="71" customWidth="1"/>
    <col min="6402" max="6406" width="17.7109375" customWidth="1"/>
    <col min="6407" max="6407" width="19.42578125" customWidth="1"/>
    <col min="6408" max="6411" width="17.7109375" customWidth="1"/>
    <col min="6412" max="6412" width="14" bestFit="1" customWidth="1"/>
    <col min="6657" max="6657" width="71" customWidth="1"/>
    <col min="6658" max="6662" width="17.7109375" customWidth="1"/>
    <col min="6663" max="6663" width="19.42578125" customWidth="1"/>
    <col min="6664" max="6667" width="17.7109375" customWidth="1"/>
    <col min="6668" max="6668" width="14" bestFit="1" customWidth="1"/>
    <col min="6913" max="6913" width="71" customWidth="1"/>
    <col min="6914" max="6918" width="17.7109375" customWidth="1"/>
    <col min="6919" max="6919" width="19.42578125" customWidth="1"/>
    <col min="6920" max="6923" width="17.7109375" customWidth="1"/>
    <col min="6924" max="6924" width="14" bestFit="1" customWidth="1"/>
    <col min="7169" max="7169" width="71" customWidth="1"/>
    <col min="7170" max="7174" width="17.7109375" customWidth="1"/>
    <col min="7175" max="7175" width="19.42578125" customWidth="1"/>
    <col min="7176" max="7179" width="17.7109375" customWidth="1"/>
    <col min="7180" max="7180" width="14" bestFit="1" customWidth="1"/>
    <col min="7425" max="7425" width="71" customWidth="1"/>
    <col min="7426" max="7430" width="17.7109375" customWidth="1"/>
    <col min="7431" max="7431" width="19.42578125" customWidth="1"/>
    <col min="7432" max="7435" width="17.7109375" customWidth="1"/>
    <col min="7436" max="7436" width="14" bestFit="1" customWidth="1"/>
    <col min="7681" max="7681" width="71" customWidth="1"/>
    <col min="7682" max="7686" width="17.7109375" customWidth="1"/>
    <col min="7687" max="7687" width="19.42578125" customWidth="1"/>
    <col min="7688" max="7691" width="17.7109375" customWidth="1"/>
    <col min="7692" max="7692" width="14" bestFit="1" customWidth="1"/>
    <col min="7937" max="7937" width="71" customWidth="1"/>
    <col min="7938" max="7942" width="17.7109375" customWidth="1"/>
    <col min="7943" max="7943" width="19.42578125" customWidth="1"/>
    <col min="7944" max="7947" width="17.7109375" customWidth="1"/>
    <col min="7948" max="7948" width="14" bestFit="1" customWidth="1"/>
    <col min="8193" max="8193" width="71" customWidth="1"/>
    <col min="8194" max="8198" width="17.7109375" customWidth="1"/>
    <col min="8199" max="8199" width="19.42578125" customWidth="1"/>
    <col min="8200" max="8203" width="17.7109375" customWidth="1"/>
    <col min="8204" max="8204" width="14" bestFit="1" customWidth="1"/>
    <col min="8449" max="8449" width="71" customWidth="1"/>
    <col min="8450" max="8454" width="17.7109375" customWidth="1"/>
    <col min="8455" max="8455" width="19.42578125" customWidth="1"/>
    <col min="8456" max="8459" width="17.7109375" customWidth="1"/>
    <col min="8460" max="8460" width="14" bestFit="1" customWidth="1"/>
    <col min="8705" max="8705" width="71" customWidth="1"/>
    <col min="8706" max="8710" width="17.7109375" customWidth="1"/>
    <col min="8711" max="8711" width="19.42578125" customWidth="1"/>
    <col min="8712" max="8715" width="17.7109375" customWidth="1"/>
    <col min="8716" max="8716" width="14" bestFit="1" customWidth="1"/>
    <col min="8961" max="8961" width="71" customWidth="1"/>
    <col min="8962" max="8966" width="17.7109375" customWidth="1"/>
    <col min="8967" max="8967" width="19.42578125" customWidth="1"/>
    <col min="8968" max="8971" width="17.7109375" customWidth="1"/>
    <col min="8972" max="8972" width="14" bestFit="1" customWidth="1"/>
    <col min="9217" max="9217" width="71" customWidth="1"/>
    <col min="9218" max="9222" width="17.7109375" customWidth="1"/>
    <col min="9223" max="9223" width="19.42578125" customWidth="1"/>
    <col min="9224" max="9227" width="17.7109375" customWidth="1"/>
    <col min="9228" max="9228" width="14" bestFit="1" customWidth="1"/>
    <col min="9473" max="9473" width="71" customWidth="1"/>
    <col min="9474" max="9478" width="17.7109375" customWidth="1"/>
    <col min="9479" max="9479" width="19.42578125" customWidth="1"/>
    <col min="9480" max="9483" width="17.7109375" customWidth="1"/>
    <col min="9484" max="9484" width="14" bestFit="1" customWidth="1"/>
    <col min="9729" max="9729" width="71" customWidth="1"/>
    <col min="9730" max="9734" width="17.7109375" customWidth="1"/>
    <col min="9735" max="9735" width="19.42578125" customWidth="1"/>
    <col min="9736" max="9739" width="17.7109375" customWidth="1"/>
    <col min="9740" max="9740" width="14" bestFit="1" customWidth="1"/>
    <col min="9985" max="9985" width="71" customWidth="1"/>
    <col min="9986" max="9990" width="17.7109375" customWidth="1"/>
    <col min="9991" max="9991" width="19.42578125" customWidth="1"/>
    <col min="9992" max="9995" width="17.7109375" customWidth="1"/>
    <col min="9996" max="9996" width="14" bestFit="1" customWidth="1"/>
    <col min="10241" max="10241" width="71" customWidth="1"/>
    <col min="10242" max="10246" width="17.7109375" customWidth="1"/>
    <col min="10247" max="10247" width="19.42578125" customWidth="1"/>
    <col min="10248" max="10251" width="17.7109375" customWidth="1"/>
    <col min="10252" max="10252" width="14" bestFit="1" customWidth="1"/>
    <col min="10497" max="10497" width="71" customWidth="1"/>
    <col min="10498" max="10502" width="17.7109375" customWidth="1"/>
    <col min="10503" max="10503" width="19.42578125" customWidth="1"/>
    <col min="10504" max="10507" width="17.7109375" customWidth="1"/>
    <col min="10508" max="10508" width="14" bestFit="1" customWidth="1"/>
    <col min="10753" max="10753" width="71" customWidth="1"/>
    <col min="10754" max="10758" width="17.7109375" customWidth="1"/>
    <col min="10759" max="10759" width="19.42578125" customWidth="1"/>
    <col min="10760" max="10763" width="17.7109375" customWidth="1"/>
    <col min="10764" max="10764" width="14" bestFit="1" customWidth="1"/>
    <col min="11009" max="11009" width="71" customWidth="1"/>
    <col min="11010" max="11014" width="17.7109375" customWidth="1"/>
    <col min="11015" max="11015" width="19.42578125" customWidth="1"/>
    <col min="11016" max="11019" width="17.7109375" customWidth="1"/>
    <col min="11020" max="11020" width="14" bestFit="1" customWidth="1"/>
    <col min="11265" max="11265" width="71" customWidth="1"/>
    <col min="11266" max="11270" width="17.7109375" customWidth="1"/>
    <col min="11271" max="11271" width="19.42578125" customWidth="1"/>
    <col min="11272" max="11275" width="17.7109375" customWidth="1"/>
    <col min="11276" max="11276" width="14" bestFit="1" customWidth="1"/>
    <col min="11521" max="11521" width="71" customWidth="1"/>
    <col min="11522" max="11526" width="17.7109375" customWidth="1"/>
    <col min="11527" max="11527" width="19.42578125" customWidth="1"/>
    <col min="11528" max="11531" width="17.7109375" customWidth="1"/>
    <col min="11532" max="11532" width="14" bestFit="1" customWidth="1"/>
    <col min="11777" max="11777" width="71" customWidth="1"/>
    <col min="11778" max="11782" width="17.7109375" customWidth="1"/>
    <col min="11783" max="11783" width="19.42578125" customWidth="1"/>
    <col min="11784" max="11787" width="17.7109375" customWidth="1"/>
    <col min="11788" max="11788" width="14" bestFit="1" customWidth="1"/>
    <col min="12033" max="12033" width="71" customWidth="1"/>
    <col min="12034" max="12038" width="17.7109375" customWidth="1"/>
    <col min="12039" max="12039" width="19.42578125" customWidth="1"/>
    <col min="12040" max="12043" width="17.7109375" customWidth="1"/>
    <col min="12044" max="12044" width="14" bestFit="1" customWidth="1"/>
    <col min="12289" max="12289" width="71" customWidth="1"/>
    <col min="12290" max="12294" width="17.7109375" customWidth="1"/>
    <col min="12295" max="12295" width="19.42578125" customWidth="1"/>
    <col min="12296" max="12299" width="17.7109375" customWidth="1"/>
    <col min="12300" max="12300" width="14" bestFit="1" customWidth="1"/>
    <col min="12545" max="12545" width="71" customWidth="1"/>
    <col min="12546" max="12550" width="17.7109375" customWidth="1"/>
    <col min="12551" max="12551" width="19.42578125" customWidth="1"/>
    <col min="12552" max="12555" width="17.7109375" customWidth="1"/>
    <col min="12556" max="12556" width="14" bestFit="1" customWidth="1"/>
    <col min="12801" max="12801" width="71" customWidth="1"/>
    <col min="12802" max="12806" width="17.7109375" customWidth="1"/>
    <col min="12807" max="12807" width="19.42578125" customWidth="1"/>
    <col min="12808" max="12811" width="17.7109375" customWidth="1"/>
    <col min="12812" max="12812" width="14" bestFit="1" customWidth="1"/>
    <col min="13057" max="13057" width="71" customWidth="1"/>
    <col min="13058" max="13062" width="17.7109375" customWidth="1"/>
    <col min="13063" max="13063" width="19.42578125" customWidth="1"/>
    <col min="13064" max="13067" width="17.7109375" customWidth="1"/>
    <col min="13068" max="13068" width="14" bestFit="1" customWidth="1"/>
    <col min="13313" max="13313" width="71" customWidth="1"/>
    <col min="13314" max="13318" width="17.7109375" customWidth="1"/>
    <col min="13319" max="13319" width="19.42578125" customWidth="1"/>
    <col min="13320" max="13323" width="17.7109375" customWidth="1"/>
    <col min="13324" max="13324" width="14" bestFit="1" customWidth="1"/>
    <col min="13569" max="13569" width="71" customWidth="1"/>
    <col min="13570" max="13574" width="17.7109375" customWidth="1"/>
    <col min="13575" max="13575" width="19.42578125" customWidth="1"/>
    <col min="13576" max="13579" width="17.7109375" customWidth="1"/>
    <col min="13580" max="13580" width="14" bestFit="1" customWidth="1"/>
    <col min="13825" max="13825" width="71" customWidth="1"/>
    <col min="13826" max="13830" width="17.7109375" customWidth="1"/>
    <col min="13831" max="13831" width="19.42578125" customWidth="1"/>
    <col min="13832" max="13835" width="17.7109375" customWidth="1"/>
    <col min="13836" max="13836" width="14" bestFit="1" customWidth="1"/>
    <col min="14081" max="14081" width="71" customWidth="1"/>
    <col min="14082" max="14086" width="17.7109375" customWidth="1"/>
    <col min="14087" max="14087" width="19.42578125" customWidth="1"/>
    <col min="14088" max="14091" width="17.7109375" customWidth="1"/>
    <col min="14092" max="14092" width="14" bestFit="1" customWidth="1"/>
    <col min="14337" max="14337" width="71" customWidth="1"/>
    <col min="14338" max="14342" width="17.7109375" customWidth="1"/>
    <col min="14343" max="14343" width="19.42578125" customWidth="1"/>
    <col min="14344" max="14347" width="17.7109375" customWidth="1"/>
    <col min="14348" max="14348" width="14" bestFit="1" customWidth="1"/>
    <col min="14593" max="14593" width="71" customWidth="1"/>
    <col min="14594" max="14598" width="17.7109375" customWidth="1"/>
    <col min="14599" max="14599" width="19.42578125" customWidth="1"/>
    <col min="14600" max="14603" width="17.7109375" customWidth="1"/>
    <col min="14604" max="14604" width="14" bestFit="1" customWidth="1"/>
    <col min="14849" max="14849" width="71" customWidth="1"/>
    <col min="14850" max="14854" width="17.7109375" customWidth="1"/>
    <col min="14855" max="14855" width="19.42578125" customWidth="1"/>
    <col min="14856" max="14859" width="17.7109375" customWidth="1"/>
    <col min="14860" max="14860" width="14" bestFit="1" customWidth="1"/>
    <col min="15105" max="15105" width="71" customWidth="1"/>
    <col min="15106" max="15110" width="17.7109375" customWidth="1"/>
    <col min="15111" max="15111" width="19.42578125" customWidth="1"/>
    <col min="15112" max="15115" width="17.7109375" customWidth="1"/>
    <col min="15116" max="15116" width="14" bestFit="1" customWidth="1"/>
    <col min="15361" max="15361" width="71" customWidth="1"/>
    <col min="15362" max="15366" width="17.7109375" customWidth="1"/>
    <col min="15367" max="15367" width="19.42578125" customWidth="1"/>
    <col min="15368" max="15371" width="17.7109375" customWidth="1"/>
    <col min="15372" max="15372" width="14" bestFit="1" customWidth="1"/>
    <col min="15617" max="15617" width="71" customWidth="1"/>
    <col min="15618" max="15622" width="17.7109375" customWidth="1"/>
    <col min="15623" max="15623" width="19.42578125" customWidth="1"/>
    <col min="15624" max="15627" width="17.7109375" customWidth="1"/>
    <col min="15628" max="15628" width="14" bestFit="1" customWidth="1"/>
    <col min="15873" max="15873" width="71" customWidth="1"/>
    <col min="15874" max="15878" width="17.7109375" customWidth="1"/>
    <col min="15879" max="15879" width="19.42578125" customWidth="1"/>
    <col min="15880" max="15883" width="17.7109375" customWidth="1"/>
    <col min="15884" max="15884" width="14" bestFit="1" customWidth="1"/>
    <col min="16129" max="16129" width="71" customWidth="1"/>
    <col min="16130" max="16134" width="17.7109375" customWidth="1"/>
    <col min="16135" max="16135" width="19.42578125" customWidth="1"/>
    <col min="16136" max="16139" width="17.7109375" customWidth="1"/>
    <col min="16140" max="16140" width="14" bestFit="1" customWidth="1"/>
  </cols>
  <sheetData>
    <row r="1" spans="1:11" s="16" customFormat="1" x14ac:dyDescent="0.25">
      <c r="B1" s="386"/>
      <c r="C1" s="386"/>
      <c r="G1" s="343"/>
      <c r="H1" s="343"/>
      <c r="I1" s="343"/>
      <c r="J1" s="386"/>
      <c r="K1" s="343"/>
    </row>
    <row r="2" spans="1:11" s="16" customFormat="1" x14ac:dyDescent="0.25">
      <c r="A2" s="17" t="s">
        <v>42</v>
      </c>
      <c r="B2" s="385"/>
      <c r="C2" s="385"/>
      <c r="D2" s="18"/>
      <c r="E2" s="18"/>
      <c r="F2" s="18"/>
      <c r="G2" s="345"/>
      <c r="H2" s="345"/>
      <c r="I2" s="345"/>
      <c r="J2" s="385"/>
      <c r="K2" s="344" t="s">
        <v>19</v>
      </c>
    </row>
    <row r="3" spans="1:11" s="16" customFormat="1" x14ac:dyDescent="0.25">
      <c r="A3" s="134" t="s">
        <v>863</v>
      </c>
      <c r="B3" s="385"/>
      <c r="C3" s="385"/>
      <c r="D3" s="18"/>
      <c r="E3" s="18"/>
      <c r="F3" s="18"/>
      <c r="G3" s="345"/>
      <c r="H3" s="345"/>
      <c r="I3" s="345"/>
      <c r="J3" s="385"/>
      <c r="K3" s="345"/>
    </row>
    <row r="4" spans="1:11" s="16" customFormat="1" x14ac:dyDescent="0.25">
      <c r="A4" s="17" t="s">
        <v>2220</v>
      </c>
      <c r="B4" s="385"/>
      <c r="C4" s="385"/>
      <c r="D4" s="18"/>
      <c r="E4" s="18"/>
      <c r="F4" s="18"/>
      <c r="G4" s="345"/>
      <c r="H4" s="345"/>
      <c r="I4" s="345"/>
      <c r="J4" s="385"/>
      <c r="K4" s="345"/>
    </row>
    <row r="5" spans="1:11" s="16" customFormat="1" x14ac:dyDescent="0.25">
      <c r="A5" s="17"/>
      <c r="B5" s="385"/>
      <c r="C5" s="385"/>
      <c r="D5" s="18"/>
      <c r="E5" s="18"/>
      <c r="F5" s="18"/>
      <c r="G5" s="345"/>
      <c r="H5" s="345"/>
      <c r="I5" s="345"/>
      <c r="J5" s="385"/>
      <c r="K5" s="345"/>
    </row>
    <row r="6" spans="1:11" s="16" customFormat="1" ht="19.5" customHeight="1" x14ac:dyDescent="0.25">
      <c r="A6" s="497"/>
      <c r="B6" s="385"/>
      <c r="C6" s="385"/>
      <c r="D6" s="18"/>
      <c r="E6" s="18"/>
      <c r="F6" s="18"/>
      <c r="G6" s="345"/>
      <c r="H6" s="345"/>
      <c r="I6" s="345"/>
      <c r="J6" s="385"/>
      <c r="K6" s="345"/>
    </row>
    <row r="7" spans="1:11" s="16" customFormat="1" ht="19.5" customHeight="1" x14ac:dyDescent="0.25">
      <c r="A7" s="447" t="s">
        <v>20</v>
      </c>
      <c r="B7" s="447" t="s">
        <v>21</v>
      </c>
      <c r="C7" s="447" t="s">
        <v>22</v>
      </c>
      <c r="D7" s="447"/>
      <c r="E7" s="1412" t="s">
        <v>23</v>
      </c>
      <c r="F7" s="1412"/>
      <c r="G7" s="346" t="s">
        <v>24</v>
      </c>
      <c r="H7" s="1413" t="s">
        <v>25</v>
      </c>
      <c r="I7" s="1413"/>
      <c r="J7" s="447" t="s">
        <v>26</v>
      </c>
      <c r="K7" s="847" t="s">
        <v>27</v>
      </c>
    </row>
    <row r="8" spans="1:11" s="16" customFormat="1" x14ac:dyDescent="0.25">
      <c r="A8" s="1410" t="s">
        <v>28</v>
      </c>
      <c r="B8" s="1406" t="s">
        <v>29</v>
      </c>
      <c r="C8" s="1406" t="s">
        <v>30</v>
      </c>
      <c r="D8" s="1406" t="s">
        <v>31</v>
      </c>
      <c r="E8" s="1404" t="s">
        <v>32</v>
      </c>
      <c r="F8" s="1405"/>
      <c r="G8" s="1402" t="s">
        <v>33</v>
      </c>
      <c r="H8" s="1404" t="s">
        <v>34</v>
      </c>
      <c r="I8" s="1405"/>
      <c r="J8" s="1406" t="s">
        <v>211</v>
      </c>
      <c r="K8" s="1408" t="s">
        <v>35</v>
      </c>
    </row>
    <row r="9" spans="1:11" s="16" customFormat="1" x14ac:dyDescent="0.25">
      <c r="A9" s="1411"/>
      <c r="B9" s="1407"/>
      <c r="C9" s="1407"/>
      <c r="D9" s="1407"/>
      <c r="E9" s="478" t="s">
        <v>36</v>
      </c>
      <c r="F9" s="478" t="s">
        <v>37</v>
      </c>
      <c r="G9" s="1403"/>
      <c r="H9" s="504" t="s">
        <v>36</v>
      </c>
      <c r="I9" s="504" t="s">
        <v>37</v>
      </c>
      <c r="J9" s="1407"/>
      <c r="K9" s="1409"/>
    </row>
    <row r="10" spans="1:11" s="16" customFormat="1" ht="22.5" customHeight="1" x14ac:dyDescent="0.25">
      <c r="A10" s="479" t="s">
        <v>43</v>
      </c>
      <c r="B10" s="498"/>
      <c r="C10" s="498"/>
      <c r="D10" s="480"/>
      <c r="E10" s="480"/>
      <c r="F10" s="480"/>
      <c r="G10" s="481"/>
      <c r="H10" s="481"/>
      <c r="I10" s="481"/>
      <c r="J10" s="498"/>
      <c r="K10" s="481">
        <f>SUM(K11)</f>
        <v>0</v>
      </c>
    </row>
    <row r="11" spans="1:11" s="16" customFormat="1" x14ac:dyDescent="0.25">
      <c r="A11" s="473"/>
      <c r="B11" s="499"/>
      <c r="C11" s="499"/>
      <c r="D11" s="482"/>
      <c r="E11" s="482"/>
      <c r="F11" s="482"/>
      <c r="G11" s="483"/>
      <c r="H11" s="483"/>
      <c r="I11" s="483"/>
      <c r="J11" s="499"/>
      <c r="K11" s="483"/>
    </row>
    <row r="12" spans="1:11" s="16" customFormat="1" ht="18.75" customHeight="1" x14ac:dyDescent="0.25">
      <c r="A12" s="479" t="s">
        <v>44</v>
      </c>
      <c r="B12" s="498"/>
      <c r="C12" s="498"/>
      <c r="D12" s="484"/>
      <c r="E12" s="484"/>
      <c r="F12" s="484"/>
      <c r="G12" s="481"/>
      <c r="H12" s="481"/>
      <c r="I12" s="481"/>
      <c r="J12" s="498"/>
      <c r="K12" s="481">
        <f>SUM(K13:K22)</f>
        <v>1790105.1999999997</v>
      </c>
    </row>
    <row r="13" spans="1:11" s="16" customFormat="1" x14ac:dyDescent="0.25">
      <c r="A13" s="473" t="s">
        <v>212</v>
      </c>
      <c r="B13" s="505" t="s">
        <v>213</v>
      </c>
      <c r="C13" s="505" t="s">
        <v>214</v>
      </c>
      <c r="D13" s="506" t="s">
        <v>215</v>
      </c>
      <c r="E13" s="506"/>
      <c r="F13" s="506"/>
      <c r="G13" s="507"/>
      <c r="H13" s="538">
        <v>1405</v>
      </c>
      <c r="I13" s="538">
        <v>2350</v>
      </c>
      <c r="J13" s="505" t="s">
        <v>2219</v>
      </c>
      <c r="K13" s="507">
        <v>664858.12</v>
      </c>
    </row>
    <row r="14" spans="1:11" s="52" customFormat="1" ht="15" customHeight="1" x14ac:dyDescent="0.25">
      <c r="A14" s="473" t="s">
        <v>216</v>
      </c>
      <c r="B14" s="505" t="s">
        <v>217</v>
      </c>
      <c r="C14" s="505" t="s">
        <v>214</v>
      </c>
      <c r="D14" s="506">
        <v>0.01</v>
      </c>
      <c r="E14" s="506">
        <v>0.01</v>
      </c>
      <c r="F14" s="506">
        <v>0.06</v>
      </c>
      <c r="G14" s="507"/>
      <c r="H14" s="538">
        <v>400</v>
      </c>
      <c r="I14" s="507"/>
      <c r="J14" s="505" t="s">
        <v>2219</v>
      </c>
      <c r="K14" s="507">
        <v>473117.29</v>
      </c>
    </row>
    <row r="15" spans="1:11" s="52" customFormat="1" x14ac:dyDescent="0.25">
      <c r="A15" s="473" t="s">
        <v>218</v>
      </c>
      <c r="B15" s="505" t="s">
        <v>219</v>
      </c>
      <c r="C15" s="505" t="s">
        <v>214</v>
      </c>
      <c r="D15" s="508">
        <v>8.6956000000000006E-2</v>
      </c>
      <c r="E15" s="506"/>
      <c r="F15" s="506"/>
      <c r="G15" s="507"/>
      <c r="H15" s="507"/>
      <c r="I15" s="507"/>
      <c r="J15" s="884" t="s">
        <v>2219</v>
      </c>
      <c r="K15" s="507">
        <v>317561.93</v>
      </c>
    </row>
    <row r="16" spans="1:11" ht="15.95" customHeight="1" x14ac:dyDescent="0.25">
      <c r="A16" s="473" t="s">
        <v>220</v>
      </c>
      <c r="B16" s="505" t="s">
        <v>221</v>
      </c>
      <c r="C16" s="505" t="s">
        <v>214</v>
      </c>
      <c r="D16" s="506">
        <v>0.1</v>
      </c>
      <c r="E16" s="506"/>
      <c r="F16" s="506"/>
      <c r="G16" s="507"/>
      <c r="H16" s="507"/>
      <c r="I16" s="507"/>
      <c r="J16" s="505" t="s">
        <v>2219</v>
      </c>
      <c r="K16" s="507">
        <v>104387.92</v>
      </c>
    </row>
    <row r="17" spans="1:11" ht="19.5" customHeight="1" x14ac:dyDescent="0.25">
      <c r="A17" s="473" t="s">
        <v>222</v>
      </c>
      <c r="B17" s="505" t="s">
        <v>223</v>
      </c>
      <c r="C17" s="505" t="s">
        <v>214</v>
      </c>
      <c r="D17" s="506"/>
      <c r="E17" s="506"/>
      <c r="F17" s="506"/>
      <c r="G17" s="507">
        <v>70</v>
      </c>
      <c r="H17" s="507"/>
      <c r="I17" s="507"/>
      <c r="J17" s="505" t="s">
        <v>2219</v>
      </c>
      <c r="K17" s="507">
        <v>54929.94</v>
      </c>
    </row>
    <row r="18" spans="1:11" ht="15.95" customHeight="1" x14ac:dyDescent="0.25">
      <c r="A18" s="485" t="s">
        <v>224</v>
      </c>
      <c r="B18" s="505"/>
      <c r="C18" s="505" t="s">
        <v>2221</v>
      </c>
      <c r="D18" s="506"/>
      <c r="E18" s="506"/>
      <c r="F18" s="506"/>
      <c r="G18" s="538">
        <v>550</v>
      </c>
      <c r="H18" s="507"/>
      <c r="I18" s="507"/>
      <c r="J18" s="505" t="s">
        <v>2219</v>
      </c>
      <c r="K18" s="507">
        <v>27200</v>
      </c>
    </row>
    <row r="19" spans="1:11" ht="15.95" customHeight="1" x14ac:dyDescent="0.25">
      <c r="A19" s="485" t="s">
        <v>225</v>
      </c>
      <c r="B19" s="505"/>
      <c r="C19" s="505" t="s">
        <v>2221</v>
      </c>
      <c r="D19" s="506"/>
      <c r="E19" s="883">
        <v>200</v>
      </c>
      <c r="F19" s="506"/>
      <c r="G19" s="507"/>
      <c r="H19" s="507"/>
      <c r="I19" s="507"/>
      <c r="J19" s="505" t="s">
        <v>2219</v>
      </c>
      <c r="K19" s="507">
        <v>3550</v>
      </c>
    </row>
    <row r="20" spans="1:11" ht="15.95" customHeight="1" x14ac:dyDescent="0.25">
      <c r="A20" s="485" t="s">
        <v>226</v>
      </c>
      <c r="B20" s="505" t="s">
        <v>223</v>
      </c>
      <c r="C20" s="505" t="s">
        <v>2221</v>
      </c>
      <c r="D20" s="506"/>
      <c r="E20" s="506"/>
      <c r="F20" s="506"/>
      <c r="G20" s="507">
        <v>700</v>
      </c>
      <c r="H20" s="507"/>
      <c r="I20" s="507"/>
      <c r="J20" s="505" t="s">
        <v>2219</v>
      </c>
      <c r="K20" s="507">
        <v>4500</v>
      </c>
    </row>
    <row r="21" spans="1:11" ht="15.95" customHeight="1" x14ac:dyDescent="0.25">
      <c r="A21" s="882" t="s">
        <v>2127</v>
      </c>
      <c r="B21" s="500" t="s">
        <v>227</v>
      </c>
      <c r="C21" s="500" t="s">
        <v>228</v>
      </c>
      <c r="D21" s="486"/>
      <c r="E21" s="506"/>
      <c r="F21" s="506"/>
      <c r="G21" s="507"/>
      <c r="H21" s="507"/>
      <c r="I21" s="507"/>
      <c r="J21" s="505" t="s">
        <v>2219</v>
      </c>
      <c r="K21" s="507">
        <v>80000</v>
      </c>
    </row>
    <row r="22" spans="1:11" ht="15.95" customHeight="1" x14ac:dyDescent="0.25">
      <c r="A22" s="882" t="s">
        <v>2126</v>
      </c>
      <c r="B22" s="500" t="s">
        <v>227</v>
      </c>
      <c r="C22" s="500" t="s">
        <v>2221</v>
      </c>
      <c r="D22" s="486"/>
      <c r="E22" s="506"/>
      <c r="F22" s="506"/>
      <c r="G22" s="507"/>
      <c r="H22" s="507"/>
      <c r="I22" s="507"/>
      <c r="J22" s="505" t="s">
        <v>2219</v>
      </c>
      <c r="K22" s="507">
        <v>60000</v>
      </c>
    </row>
    <row r="23" spans="1:11" ht="15.95" customHeight="1" x14ac:dyDescent="0.25">
      <c r="A23" s="882"/>
      <c r="B23" s="500"/>
      <c r="C23" s="500"/>
      <c r="D23" s="486"/>
      <c r="E23" s="506"/>
      <c r="F23" s="506"/>
      <c r="G23" s="507"/>
      <c r="H23" s="507"/>
      <c r="I23" s="507"/>
      <c r="J23" s="505"/>
      <c r="K23" s="507"/>
    </row>
    <row r="24" spans="1:11" ht="15.95" customHeight="1" x14ac:dyDescent="0.25">
      <c r="A24" s="487" t="s">
        <v>45</v>
      </c>
      <c r="B24" s="501"/>
      <c r="C24" s="501"/>
      <c r="D24" s="488"/>
      <c r="E24" s="488"/>
      <c r="F24" s="488"/>
      <c r="G24" s="489"/>
      <c r="H24" s="489"/>
      <c r="I24" s="489"/>
      <c r="J24" s="501"/>
      <c r="K24" s="489">
        <f>SUM(K25)</f>
        <v>5500</v>
      </c>
    </row>
    <row r="25" spans="1:11" ht="15.95" customHeight="1" x14ac:dyDescent="0.25">
      <c r="A25" s="473" t="s">
        <v>2125</v>
      </c>
      <c r="B25" s="502"/>
      <c r="C25" s="509" t="s">
        <v>2221</v>
      </c>
      <c r="D25" s="490"/>
      <c r="E25" s="490"/>
      <c r="F25" s="490"/>
      <c r="G25" s="491"/>
      <c r="H25" s="491"/>
      <c r="I25" s="491"/>
      <c r="J25" s="502"/>
      <c r="K25" s="540">
        <v>5500</v>
      </c>
    </row>
    <row r="26" spans="1:11" ht="15.95" customHeight="1" x14ac:dyDescent="0.25">
      <c r="A26" s="473"/>
      <c r="B26" s="502"/>
      <c r="C26" s="502"/>
      <c r="D26" s="490"/>
      <c r="E26" s="490"/>
      <c r="F26" s="490"/>
      <c r="G26" s="491"/>
      <c r="H26" s="491"/>
      <c r="I26" s="491"/>
      <c r="J26" s="502"/>
      <c r="K26" s="491"/>
    </row>
    <row r="27" spans="1:11" ht="15.95" customHeight="1" x14ac:dyDescent="0.25">
      <c r="A27" s="479" t="s">
        <v>46</v>
      </c>
      <c r="B27" s="498"/>
      <c r="C27" s="498"/>
      <c r="D27" s="484"/>
      <c r="E27" s="484"/>
      <c r="F27" s="484"/>
      <c r="G27" s="481"/>
      <c r="H27" s="481"/>
      <c r="I27" s="481"/>
      <c r="J27" s="498"/>
      <c r="K27" s="481">
        <f>SUM(K28:K32)</f>
        <v>346635.26</v>
      </c>
    </row>
    <row r="28" spans="1:11" ht="15.95" customHeight="1" x14ac:dyDescent="0.25">
      <c r="A28" s="485" t="s">
        <v>229</v>
      </c>
      <c r="B28" s="505" t="s">
        <v>230</v>
      </c>
      <c r="C28" s="505" t="s">
        <v>228</v>
      </c>
      <c r="D28" s="506"/>
      <c r="E28" s="506"/>
      <c r="F28" s="506"/>
      <c r="G28" s="507">
        <v>260</v>
      </c>
      <c r="H28" s="507"/>
      <c r="I28" s="507"/>
      <c r="J28" s="505" t="s">
        <v>2219</v>
      </c>
      <c r="K28" s="507">
        <v>21888</v>
      </c>
    </row>
    <row r="29" spans="1:11" ht="15.95" customHeight="1" x14ac:dyDescent="0.25">
      <c r="A29" s="485" t="s">
        <v>231</v>
      </c>
      <c r="B29" s="505" t="s">
        <v>223</v>
      </c>
      <c r="C29" s="505" t="s">
        <v>2221</v>
      </c>
      <c r="D29" s="506"/>
      <c r="E29" s="506"/>
      <c r="F29" s="506"/>
      <c r="G29" s="507">
        <v>190</v>
      </c>
      <c r="H29" s="507"/>
      <c r="I29" s="507"/>
      <c r="J29" s="505" t="s">
        <v>2219</v>
      </c>
      <c r="K29" s="507">
        <v>7130</v>
      </c>
    </row>
    <row r="30" spans="1:11" s="16" customFormat="1" ht="15.95" customHeight="1" x14ac:dyDescent="0.25">
      <c r="A30" s="485" t="s">
        <v>232</v>
      </c>
      <c r="B30" s="505" t="s">
        <v>223</v>
      </c>
      <c r="C30" s="505" t="s">
        <v>233</v>
      </c>
      <c r="D30" s="506"/>
      <c r="E30" s="506"/>
      <c r="F30" s="506"/>
      <c r="G30" s="507">
        <v>450</v>
      </c>
      <c r="H30" s="507"/>
      <c r="I30" s="507"/>
      <c r="J30" s="505" t="s">
        <v>2219</v>
      </c>
      <c r="K30" s="507">
        <v>168450</v>
      </c>
    </row>
    <row r="31" spans="1:11" s="16" customFormat="1" ht="15.95" customHeight="1" x14ac:dyDescent="0.25">
      <c r="A31" s="485" t="s">
        <v>2124</v>
      </c>
      <c r="B31" s="505"/>
      <c r="C31" s="505" t="s">
        <v>2221</v>
      </c>
      <c r="D31" s="506"/>
      <c r="E31" s="506"/>
      <c r="F31" s="506"/>
      <c r="G31" s="507">
        <v>520</v>
      </c>
      <c r="H31" s="507"/>
      <c r="I31" s="507"/>
      <c r="J31" s="505" t="s">
        <v>2219</v>
      </c>
      <c r="K31" s="507">
        <v>0</v>
      </c>
    </row>
    <row r="32" spans="1:11" s="16" customFormat="1" ht="15.95" customHeight="1" x14ac:dyDescent="0.25">
      <c r="A32" s="485" t="s">
        <v>2123</v>
      </c>
      <c r="B32" s="505" t="s">
        <v>234</v>
      </c>
      <c r="C32" s="505" t="s">
        <v>2221</v>
      </c>
      <c r="D32" s="506"/>
      <c r="E32" s="506"/>
      <c r="F32" s="506"/>
      <c r="G32" s="507"/>
      <c r="H32" s="507"/>
      <c r="I32" s="507"/>
      <c r="J32" s="505" t="s">
        <v>2219</v>
      </c>
      <c r="K32" s="507">
        <v>149167.26</v>
      </c>
    </row>
    <row r="33" spans="1:11" ht="15.95" customHeight="1" x14ac:dyDescent="0.25">
      <c r="A33" s="486"/>
      <c r="B33" s="500"/>
      <c r="C33" s="500"/>
      <c r="D33" s="486"/>
      <c r="E33" s="506"/>
      <c r="F33" s="506"/>
      <c r="G33" s="507"/>
      <c r="H33" s="507"/>
      <c r="I33" s="507"/>
      <c r="J33" s="505"/>
      <c r="K33" s="507"/>
    </row>
    <row r="34" spans="1:11" ht="15.95" customHeight="1" x14ac:dyDescent="0.25">
      <c r="A34" s="479" t="s">
        <v>47</v>
      </c>
      <c r="B34" s="498"/>
      <c r="C34" s="498"/>
      <c r="D34" s="484"/>
      <c r="E34" s="484"/>
      <c r="F34" s="484"/>
      <c r="G34" s="481"/>
      <c r="H34" s="481"/>
      <c r="I34" s="481"/>
      <c r="J34" s="498"/>
      <c r="K34" s="481">
        <f>SUM(K35:K35)</f>
        <v>0</v>
      </c>
    </row>
    <row r="35" spans="1:11" ht="15.95" customHeight="1" x14ac:dyDescent="0.25">
      <c r="A35" s="492"/>
      <c r="B35" s="499"/>
      <c r="C35" s="499"/>
      <c r="D35" s="482"/>
      <c r="E35" s="482"/>
      <c r="F35" s="482"/>
      <c r="G35" s="483"/>
      <c r="H35" s="483"/>
      <c r="I35" s="483"/>
      <c r="J35" s="499"/>
      <c r="K35" s="483"/>
    </row>
    <row r="36" spans="1:11" ht="15.95" customHeight="1" x14ac:dyDescent="0.25">
      <c r="A36" s="479" t="s">
        <v>48</v>
      </c>
      <c r="B36" s="498"/>
      <c r="C36" s="498"/>
      <c r="D36" s="484"/>
      <c r="E36" s="484"/>
      <c r="F36" s="484"/>
      <c r="G36" s="481"/>
      <c r="H36" s="481"/>
      <c r="I36" s="481"/>
      <c r="J36" s="498"/>
      <c r="K36" s="481">
        <f>SUM(K37)</f>
        <v>52464.35</v>
      </c>
    </row>
    <row r="37" spans="1:11" ht="15.95" customHeight="1" x14ac:dyDescent="0.25">
      <c r="A37" s="473" t="s">
        <v>235</v>
      </c>
      <c r="B37" s="505"/>
      <c r="C37" s="505"/>
      <c r="D37" s="506"/>
      <c r="E37" s="506"/>
      <c r="F37" s="506"/>
      <c r="G37" s="507"/>
      <c r="H37" s="507"/>
      <c r="I37" s="507"/>
      <c r="J37" s="505" t="s">
        <v>2219</v>
      </c>
      <c r="K37" s="507">
        <v>52464.35</v>
      </c>
    </row>
    <row r="38" spans="1:11" ht="15.95" customHeight="1" x14ac:dyDescent="0.25">
      <c r="A38" s="473"/>
      <c r="B38" s="505"/>
      <c r="C38" s="505"/>
      <c r="D38" s="506"/>
      <c r="E38" s="506"/>
      <c r="F38" s="506"/>
      <c r="G38" s="507"/>
      <c r="H38" s="507"/>
      <c r="I38" s="507"/>
      <c r="J38" s="505"/>
      <c r="K38" s="507"/>
    </row>
    <row r="39" spans="1:11" ht="15.95" customHeight="1" x14ac:dyDescent="0.25">
      <c r="A39" s="487" t="s">
        <v>49</v>
      </c>
      <c r="B39" s="501"/>
      <c r="C39" s="501"/>
      <c r="D39" s="488"/>
      <c r="E39" s="488"/>
      <c r="F39" s="488"/>
      <c r="G39" s="489"/>
      <c r="H39" s="489"/>
      <c r="I39" s="489"/>
      <c r="J39" s="501"/>
      <c r="K39" s="489">
        <f>SUM(K40)</f>
        <v>0</v>
      </c>
    </row>
    <row r="40" spans="1:11" ht="15.95" customHeight="1" x14ac:dyDescent="0.25">
      <c r="A40" s="493"/>
      <c r="B40" s="502"/>
      <c r="C40" s="502"/>
      <c r="D40" s="490"/>
      <c r="E40" s="490"/>
      <c r="F40" s="490"/>
      <c r="G40" s="491"/>
      <c r="H40" s="491"/>
      <c r="I40" s="491"/>
      <c r="J40" s="502"/>
      <c r="K40" s="491"/>
    </row>
    <row r="41" spans="1:11" ht="15.95" customHeight="1" x14ac:dyDescent="0.25">
      <c r="A41" s="479" t="s">
        <v>50</v>
      </c>
      <c r="B41" s="498"/>
      <c r="C41" s="498"/>
      <c r="D41" s="484"/>
      <c r="E41" s="484"/>
      <c r="F41" s="484"/>
      <c r="G41" s="481"/>
      <c r="H41" s="481"/>
      <c r="I41" s="481"/>
      <c r="J41" s="498"/>
      <c r="K41" s="481">
        <f>SUM(K42:K43)</f>
        <v>861211.43</v>
      </c>
    </row>
    <row r="42" spans="1:11" ht="15.95" customHeight="1" x14ac:dyDescent="0.25">
      <c r="A42" s="485" t="s">
        <v>236</v>
      </c>
      <c r="B42" s="505"/>
      <c r="C42" s="505"/>
      <c r="D42" s="506"/>
      <c r="E42" s="506"/>
      <c r="F42" s="506"/>
      <c r="G42" s="507"/>
      <c r="H42" s="507"/>
      <c r="I42" s="507"/>
      <c r="J42" s="505" t="s">
        <v>2219</v>
      </c>
      <c r="K42" s="507">
        <v>295225</v>
      </c>
    </row>
    <row r="43" spans="1:11" ht="15.95" customHeight="1" x14ac:dyDescent="0.25">
      <c r="A43" s="485" t="s">
        <v>237</v>
      </c>
      <c r="B43" s="505"/>
      <c r="C43" s="505"/>
      <c r="D43" s="506"/>
      <c r="E43" s="506"/>
      <c r="F43" s="506"/>
      <c r="G43" s="507"/>
      <c r="H43" s="507"/>
      <c r="I43" s="507"/>
      <c r="J43" s="505" t="s">
        <v>2219</v>
      </c>
      <c r="K43" s="507">
        <v>565986.43000000005</v>
      </c>
    </row>
    <row r="44" spans="1:11" ht="15.95" customHeight="1" x14ac:dyDescent="0.25">
      <c r="A44" s="485"/>
      <c r="B44" s="505"/>
      <c r="C44" s="505"/>
      <c r="D44" s="506"/>
      <c r="E44" s="506"/>
      <c r="F44" s="506"/>
      <c r="G44" s="507"/>
      <c r="H44" s="507"/>
      <c r="I44" s="507"/>
      <c r="J44" s="505"/>
      <c r="K44" s="507"/>
    </row>
    <row r="45" spans="1:11" ht="15.95" customHeight="1" x14ac:dyDescent="0.25">
      <c r="A45" s="494" t="s">
        <v>51</v>
      </c>
      <c r="B45" s="503"/>
      <c r="C45" s="503"/>
      <c r="D45" s="495"/>
      <c r="E45" s="495"/>
      <c r="F45" s="495"/>
      <c r="G45" s="496"/>
      <c r="H45" s="496"/>
      <c r="I45" s="496"/>
      <c r="J45" s="503"/>
      <c r="K45" s="496">
        <f>+K10+K12+K24+K27+K34+K36+K39+K41</f>
        <v>3055916.24</v>
      </c>
    </row>
    <row r="46" spans="1:11" s="16" customFormat="1" ht="15.95" customHeight="1" x14ac:dyDescent="0.25">
      <c r="B46" s="386"/>
      <c r="C46" s="386"/>
      <c r="G46" s="343"/>
      <c r="H46" s="343"/>
      <c r="I46" s="343"/>
      <c r="J46" s="386"/>
      <c r="K46" s="343"/>
    </row>
    <row r="47" spans="1:11" s="16" customFormat="1" ht="15.95" customHeight="1" x14ac:dyDescent="0.25">
      <c r="B47" s="386"/>
      <c r="C47" s="386"/>
      <c r="G47" s="343"/>
      <c r="H47" s="343"/>
      <c r="I47" s="343"/>
      <c r="J47" s="386"/>
      <c r="K47" s="343"/>
    </row>
    <row r="48" spans="1:11" ht="15.95" customHeight="1" x14ac:dyDescent="0.25"/>
    <row r="49" spans="1:12" ht="15.95" customHeight="1" x14ac:dyDescent="0.25"/>
    <row r="50" spans="1:12" ht="15.95" customHeight="1" x14ac:dyDescent="0.25"/>
    <row r="51" spans="1:12" ht="15.95" customHeight="1" x14ac:dyDescent="0.25">
      <c r="L51" s="71"/>
    </row>
    <row r="52" spans="1:12" x14ac:dyDescent="0.25">
      <c r="A52" s="72"/>
      <c r="B52" s="391"/>
      <c r="C52" s="391"/>
      <c r="D52" s="73"/>
      <c r="E52" s="73"/>
      <c r="F52" s="73"/>
      <c r="G52" s="349"/>
      <c r="H52" s="349"/>
      <c r="I52" s="349"/>
      <c r="J52" s="391"/>
      <c r="K52" s="349"/>
    </row>
  </sheetData>
  <mergeCells count="11">
    <mergeCell ref="E7:F7"/>
    <mergeCell ref="H7:I7"/>
    <mergeCell ref="A8:A9"/>
    <mergeCell ref="B8:B9"/>
    <mergeCell ref="C8:C9"/>
    <mergeCell ref="K8:K9"/>
    <mergeCell ref="D8:D9"/>
    <mergeCell ref="E8:F8"/>
    <mergeCell ref="G8:G9"/>
    <mergeCell ref="H8:I8"/>
    <mergeCell ref="J8:J9"/>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80" zoomScaleNormal="80" workbookViewId="0">
      <selection activeCell="A3" sqref="A3:A4"/>
    </sheetView>
  </sheetViews>
  <sheetFormatPr baseColWidth="10" defaultRowHeight="15" x14ac:dyDescent="0.25"/>
  <cols>
    <col min="1" max="1" width="73.28515625" style="16" customWidth="1"/>
    <col min="2" max="2" width="25.5703125" style="386" customWidth="1"/>
    <col min="3" max="3" width="22.85546875" style="386" customWidth="1"/>
    <col min="4" max="4" width="19.28515625" style="16" customWidth="1"/>
    <col min="5" max="5" width="17.7109375" style="544" customWidth="1"/>
    <col min="6" max="6" width="17.7109375" style="585" customWidth="1"/>
    <col min="7" max="7" width="11.42578125" style="343" bestFit="1" customWidth="1"/>
    <col min="8" max="9" width="17.7109375" style="343" customWidth="1"/>
    <col min="10" max="10" width="23.7109375" style="585" customWidth="1"/>
    <col min="11" max="11" width="18.42578125" style="343" bestFit="1" customWidth="1"/>
    <col min="12" max="256" width="11.42578125" style="16"/>
    <col min="257" max="257" width="71" style="16" customWidth="1"/>
    <col min="258" max="259" width="0" style="16" hidden="1" customWidth="1"/>
    <col min="260" max="262" width="17.7109375" style="16" customWidth="1"/>
    <col min="263" max="263" width="19.42578125" style="16" customWidth="1"/>
    <col min="264" max="267" width="17.7109375" style="16" customWidth="1"/>
    <col min="268" max="512" width="11.42578125" style="16"/>
    <col min="513" max="513" width="71" style="16" customWidth="1"/>
    <col min="514" max="515" width="0" style="16" hidden="1" customWidth="1"/>
    <col min="516" max="518" width="17.7109375" style="16" customWidth="1"/>
    <col min="519" max="519" width="19.42578125" style="16" customWidth="1"/>
    <col min="520" max="523" width="17.7109375" style="16" customWidth="1"/>
    <col min="524" max="768" width="11.42578125" style="16"/>
    <col min="769" max="769" width="71" style="16" customWidth="1"/>
    <col min="770" max="771" width="0" style="16" hidden="1" customWidth="1"/>
    <col min="772" max="774" width="17.7109375" style="16" customWidth="1"/>
    <col min="775" max="775" width="19.42578125" style="16" customWidth="1"/>
    <col min="776" max="779" width="17.7109375" style="16" customWidth="1"/>
    <col min="780" max="1024" width="11.42578125" style="16"/>
    <col min="1025" max="1025" width="71" style="16" customWidth="1"/>
    <col min="1026" max="1027" width="0" style="16" hidden="1" customWidth="1"/>
    <col min="1028" max="1030" width="17.7109375" style="16" customWidth="1"/>
    <col min="1031" max="1031" width="19.42578125" style="16" customWidth="1"/>
    <col min="1032" max="1035" width="17.7109375" style="16" customWidth="1"/>
    <col min="1036" max="1280" width="11.42578125" style="16"/>
    <col min="1281" max="1281" width="71" style="16" customWidth="1"/>
    <col min="1282" max="1283" width="0" style="16" hidden="1" customWidth="1"/>
    <col min="1284" max="1286" width="17.7109375" style="16" customWidth="1"/>
    <col min="1287" max="1287" width="19.42578125" style="16" customWidth="1"/>
    <col min="1288" max="1291" width="17.7109375" style="16" customWidth="1"/>
    <col min="1292" max="1536" width="11.42578125" style="16"/>
    <col min="1537" max="1537" width="71" style="16" customWidth="1"/>
    <col min="1538" max="1539" width="0" style="16" hidden="1" customWidth="1"/>
    <col min="1540" max="1542" width="17.7109375" style="16" customWidth="1"/>
    <col min="1543" max="1543" width="19.42578125" style="16" customWidth="1"/>
    <col min="1544" max="1547" width="17.7109375" style="16" customWidth="1"/>
    <col min="1548" max="1792" width="11.42578125" style="16"/>
    <col min="1793" max="1793" width="71" style="16" customWidth="1"/>
    <col min="1794" max="1795" width="0" style="16" hidden="1" customWidth="1"/>
    <col min="1796" max="1798" width="17.7109375" style="16" customWidth="1"/>
    <col min="1799" max="1799" width="19.42578125" style="16" customWidth="1"/>
    <col min="1800" max="1803" width="17.7109375" style="16" customWidth="1"/>
    <col min="1804" max="2048" width="11.42578125" style="16"/>
    <col min="2049" max="2049" width="71" style="16" customWidth="1"/>
    <col min="2050" max="2051" width="0" style="16" hidden="1" customWidth="1"/>
    <col min="2052" max="2054" width="17.7109375" style="16" customWidth="1"/>
    <col min="2055" max="2055" width="19.42578125" style="16" customWidth="1"/>
    <col min="2056" max="2059" width="17.7109375" style="16" customWidth="1"/>
    <col min="2060" max="2304" width="11.42578125" style="16"/>
    <col min="2305" max="2305" width="71" style="16" customWidth="1"/>
    <col min="2306" max="2307" width="0" style="16" hidden="1" customWidth="1"/>
    <col min="2308" max="2310" width="17.7109375" style="16" customWidth="1"/>
    <col min="2311" max="2311" width="19.42578125" style="16" customWidth="1"/>
    <col min="2312" max="2315" width="17.7109375" style="16" customWidth="1"/>
    <col min="2316" max="2560" width="11.42578125" style="16"/>
    <col min="2561" max="2561" width="71" style="16" customWidth="1"/>
    <col min="2562" max="2563" width="0" style="16" hidden="1" customWidth="1"/>
    <col min="2564" max="2566" width="17.7109375" style="16" customWidth="1"/>
    <col min="2567" max="2567" width="19.42578125" style="16" customWidth="1"/>
    <col min="2568" max="2571" width="17.7109375" style="16" customWidth="1"/>
    <col min="2572" max="2816" width="11.42578125" style="16"/>
    <col min="2817" max="2817" width="71" style="16" customWidth="1"/>
    <col min="2818" max="2819" width="0" style="16" hidden="1" customWidth="1"/>
    <col min="2820" max="2822" width="17.7109375" style="16" customWidth="1"/>
    <col min="2823" max="2823" width="19.42578125" style="16" customWidth="1"/>
    <col min="2824" max="2827" width="17.7109375" style="16" customWidth="1"/>
    <col min="2828" max="3072" width="11.42578125" style="16"/>
    <col min="3073" max="3073" width="71" style="16" customWidth="1"/>
    <col min="3074" max="3075" width="0" style="16" hidden="1" customWidth="1"/>
    <col min="3076" max="3078" width="17.7109375" style="16" customWidth="1"/>
    <col min="3079" max="3079" width="19.42578125" style="16" customWidth="1"/>
    <col min="3080" max="3083" width="17.7109375" style="16" customWidth="1"/>
    <col min="3084" max="3328" width="11.42578125" style="16"/>
    <col min="3329" max="3329" width="71" style="16" customWidth="1"/>
    <col min="3330" max="3331" width="0" style="16" hidden="1" customWidth="1"/>
    <col min="3332" max="3334" width="17.7109375" style="16" customWidth="1"/>
    <col min="3335" max="3335" width="19.42578125" style="16" customWidth="1"/>
    <col min="3336" max="3339" width="17.7109375" style="16" customWidth="1"/>
    <col min="3340" max="3584" width="11.42578125" style="16"/>
    <col min="3585" max="3585" width="71" style="16" customWidth="1"/>
    <col min="3586" max="3587" width="0" style="16" hidden="1" customWidth="1"/>
    <col min="3588" max="3590" width="17.7109375" style="16" customWidth="1"/>
    <col min="3591" max="3591" width="19.42578125" style="16" customWidth="1"/>
    <col min="3592" max="3595" width="17.7109375" style="16" customWidth="1"/>
    <col min="3596" max="3840" width="11.42578125" style="16"/>
    <col min="3841" max="3841" width="71" style="16" customWidth="1"/>
    <col min="3842" max="3843" width="0" style="16" hidden="1" customWidth="1"/>
    <col min="3844" max="3846" width="17.7109375" style="16" customWidth="1"/>
    <col min="3847" max="3847" width="19.42578125" style="16" customWidth="1"/>
    <col min="3848" max="3851" width="17.7109375" style="16" customWidth="1"/>
    <col min="3852" max="4096" width="11.42578125" style="16"/>
    <col min="4097" max="4097" width="71" style="16" customWidth="1"/>
    <col min="4098" max="4099" width="0" style="16" hidden="1" customWidth="1"/>
    <col min="4100" max="4102" width="17.7109375" style="16" customWidth="1"/>
    <col min="4103" max="4103" width="19.42578125" style="16" customWidth="1"/>
    <col min="4104" max="4107" width="17.7109375" style="16" customWidth="1"/>
    <col min="4108" max="4352" width="11.42578125" style="16"/>
    <col min="4353" max="4353" width="71" style="16" customWidth="1"/>
    <col min="4354" max="4355" width="0" style="16" hidden="1" customWidth="1"/>
    <col min="4356" max="4358" width="17.7109375" style="16" customWidth="1"/>
    <col min="4359" max="4359" width="19.42578125" style="16" customWidth="1"/>
    <col min="4360" max="4363" width="17.7109375" style="16" customWidth="1"/>
    <col min="4364" max="4608" width="11.42578125" style="16"/>
    <col min="4609" max="4609" width="71" style="16" customWidth="1"/>
    <col min="4610" max="4611" width="0" style="16" hidden="1" customWidth="1"/>
    <col min="4612" max="4614" width="17.7109375" style="16" customWidth="1"/>
    <col min="4615" max="4615" width="19.42578125" style="16" customWidth="1"/>
    <col min="4616" max="4619" width="17.7109375" style="16" customWidth="1"/>
    <col min="4620" max="4864" width="11.42578125" style="16"/>
    <col min="4865" max="4865" width="71" style="16" customWidth="1"/>
    <col min="4866" max="4867" width="0" style="16" hidden="1" customWidth="1"/>
    <col min="4868" max="4870" width="17.7109375" style="16" customWidth="1"/>
    <col min="4871" max="4871" width="19.42578125" style="16" customWidth="1"/>
    <col min="4872" max="4875" width="17.7109375" style="16" customWidth="1"/>
    <col min="4876" max="5120" width="11.42578125" style="16"/>
    <col min="5121" max="5121" width="71" style="16" customWidth="1"/>
    <col min="5122" max="5123" width="0" style="16" hidden="1" customWidth="1"/>
    <col min="5124" max="5126" width="17.7109375" style="16" customWidth="1"/>
    <col min="5127" max="5127" width="19.42578125" style="16" customWidth="1"/>
    <col min="5128" max="5131" width="17.7109375" style="16" customWidth="1"/>
    <col min="5132" max="5376" width="11.42578125" style="16"/>
    <col min="5377" max="5377" width="71" style="16" customWidth="1"/>
    <col min="5378" max="5379" width="0" style="16" hidden="1" customWidth="1"/>
    <col min="5380" max="5382" width="17.7109375" style="16" customWidth="1"/>
    <col min="5383" max="5383" width="19.42578125" style="16" customWidth="1"/>
    <col min="5384" max="5387" width="17.7109375" style="16" customWidth="1"/>
    <col min="5388" max="5632" width="11.42578125" style="16"/>
    <col min="5633" max="5633" width="71" style="16" customWidth="1"/>
    <col min="5634" max="5635" width="0" style="16" hidden="1" customWidth="1"/>
    <col min="5636" max="5638" width="17.7109375" style="16" customWidth="1"/>
    <col min="5639" max="5639" width="19.42578125" style="16" customWidth="1"/>
    <col min="5640" max="5643" width="17.7109375" style="16" customWidth="1"/>
    <col min="5644" max="5888" width="11.42578125" style="16"/>
    <col min="5889" max="5889" width="71" style="16" customWidth="1"/>
    <col min="5890" max="5891" width="0" style="16" hidden="1" customWidth="1"/>
    <col min="5892" max="5894" width="17.7109375" style="16" customWidth="1"/>
    <col min="5895" max="5895" width="19.42578125" style="16" customWidth="1"/>
    <col min="5896" max="5899" width="17.7109375" style="16" customWidth="1"/>
    <col min="5900" max="6144" width="11.42578125" style="16"/>
    <col min="6145" max="6145" width="71" style="16" customWidth="1"/>
    <col min="6146" max="6147" width="0" style="16" hidden="1" customWidth="1"/>
    <col min="6148" max="6150" width="17.7109375" style="16" customWidth="1"/>
    <col min="6151" max="6151" width="19.42578125" style="16" customWidth="1"/>
    <col min="6152" max="6155" width="17.7109375" style="16" customWidth="1"/>
    <col min="6156" max="6400" width="11.42578125" style="16"/>
    <col min="6401" max="6401" width="71" style="16" customWidth="1"/>
    <col min="6402" max="6403" width="0" style="16" hidden="1" customWidth="1"/>
    <col min="6404" max="6406" width="17.7109375" style="16" customWidth="1"/>
    <col min="6407" max="6407" width="19.42578125" style="16" customWidth="1"/>
    <col min="6408" max="6411" width="17.7109375" style="16" customWidth="1"/>
    <col min="6412" max="6656" width="11.42578125" style="16"/>
    <col min="6657" max="6657" width="71" style="16" customWidth="1"/>
    <col min="6658" max="6659" width="0" style="16" hidden="1" customWidth="1"/>
    <col min="6660" max="6662" width="17.7109375" style="16" customWidth="1"/>
    <col min="6663" max="6663" width="19.42578125" style="16" customWidth="1"/>
    <col min="6664" max="6667" width="17.7109375" style="16" customWidth="1"/>
    <col min="6668" max="6912" width="11.42578125" style="16"/>
    <col min="6913" max="6913" width="71" style="16" customWidth="1"/>
    <col min="6914" max="6915" width="0" style="16" hidden="1" customWidth="1"/>
    <col min="6916" max="6918" width="17.7109375" style="16" customWidth="1"/>
    <col min="6919" max="6919" width="19.42578125" style="16" customWidth="1"/>
    <col min="6920" max="6923" width="17.7109375" style="16" customWidth="1"/>
    <col min="6924" max="7168" width="11.42578125" style="16"/>
    <col min="7169" max="7169" width="71" style="16" customWidth="1"/>
    <col min="7170" max="7171" width="0" style="16" hidden="1" customWidth="1"/>
    <col min="7172" max="7174" width="17.7109375" style="16" customWidth="1"/>
    <col min="7175" max="7175" width="19.42578125" style="16" customWidth="1"/>
    <col min="7176" max="7179" width="17.7109375" style="16" customWidth="1"/>
    <col min="7180" max="7424" width="11.42578125" style="16"/>
    <col min="7425" max="7425" width="71" style="16" customWidth="1"/>
    <col min="7426" max="7427" width="0" style="16" hidden="1" customWidth="1"/>
    <col min="7428" max="7430" width="17.7109375" style="16" customWidth="1"/>
    <col min="7431" max="7431" width="19.42578125" style="16" customWidth="1"/>
    <col min="7432" max="7435" width="17.7109375" style="16" customWidth="1"/>
    <col min="7436" max="7680" width="11.42578125" style="16"/>
    <col min="7681" max="7681" width="71" style="16" customWidth="1"/>
    <col min="7682" max="7683" width="0" style="16" hidden="1" customWidth="1"/>
    <col min="7684" max="7686" width="17.7109375" style="16" customWidth="1"/>
    <col min="7687" max="7687" width="19.42578125" style="16" customWidth="1"/>
    <col min="7688" max="7691" width="17.7109375" style="16" customWidth="1"/>
    <col min="7692" max="7936" width="11.42578125" style="16"/>
    <col min="7937" max="7937" width="71" style="16" customWidth="1"/>
    <col min="7938" max="7939" width="0" style="16" hidden="1" customWidth="1"/>
    <col min="7940" max="7942" width="17.7109375" style="16" customWidth="1"/>
    <col min="7943" max="7943" width="19.42578125" style="16" customWidth="1"/>
    <col min="7944" max="7947" width="17.7109375" style="16" customWidth="1"/>
    <col min="7948" max="8192" width="11.42578125" style="16"/>
    <col min="8193" max="8193" width="71" style="16" customWidth="1"/>
    <col min="8194" max="8195" width="0" style="16" hidden="1" customWidth="1"/>
    <col min="8196" max="8198" width="17.7109375" style="16" customWidth="1"/>
    <col min="8199" max="8199" width="19.42578125" style="16" customWidth="1"/>
    <col min="8200" max="8203" width="17.7109375" style="16" customWidth="1"/>
    <col min="8204" max="8448" width="11.42578125" style="16"/>
    <col min="8449" max="8449" width="71" style="16" customWidth="1"/>
    <col min="8450" max="8451" width="0" style="16" hidden="1" customWidth="1"/>
    <col min="8452" max="8454" width="17.7109375" style="16" customWidth="1"/>
    <col min="8455" max="8455" width="19.42578125" style="16" customWidth="1"/>
    <col min="8456" max="8459" width="17.7109375" style="16" customWidth="1"/>
    <col min="8460" max="8704" width="11.42578125" style="16"/>
    <col min="8705" max="8705" width="71" style="16" customWidth="1"/>
    <col min="8706" max="8707" width="0" style="16" hidden="1" customWidth="1"/>
    <col min="8708" max="8710" width="17.7109375" style="16" customWidth="1"/>
    <col min="8711" max="8711" width="19.42578125" style="16" customWidth="1"/>
    <col min="8712" max="8715" width="17.7109375" style="16" customWidth="1"/>
    <col min="8716" max="8960" width="11.42578125" style="16"/>
    <col min="8961" max="8961" width="71" style="16" customWidth="1"/>
    <col min="8962" max="8963" width="0" style="16" hidden="1" customWidth="1"/>
    <col min="8964" max="8966" width="17.7109375" style="16" customWidth="1"/>
    <col min="8967" max="8967" width="19.42578125" style="16" customWidth="1"/>
    <col min="8968" max="8971" width="17.7109375" style="16" customWidth="1"/>
    <col min="8972" max="9216" width="11.42578125" style="16"/>
    <col min="9217" max="9217" width="71" style="16" customWidth="1"/>
    <col min="9218" max="9219" width="0" style="16" hidden="1" customWidth="1"/>
    <col min="9220" max="9222" width="17.7109375" style="16" customWidth="1"/>
    <col min="9223" max="9223" width="19.42578125" style="16" customWidth="1"/>
    <col min="9224" max="9227" width="17.7109375" style="16" customWidth="1"/>
    <col min="9228" max="9472" width="11.42578125" style="16"/>
    <col min="9473" max="9473" width="71" style="16" customWidth="1"/>
    <col min="9474" max="9475" width="0" style="16" hidden="1" customWidth="1"/>
    <col min="9476" max="9478" width="17.7109375" style="16" customWidth="1"/>
    <col min="9479" max="9479" width="19.42578125" style="16" customWidth="1"/>
    <col min="9480" max="9483" width="17.7109375" style="16" customWidth="1"/>
    <col min="9484" max="9728" width="11.42578125" style="16"/>
    <col min="9729" max="9729" width="71" style="16" customWidth="1"/>
    <col min="9730" max="9731" width="0" style="16" hidden="1" customWidth="1"/>
    <col min="9732" max="9734" width="17.7109375" style="16" customWidth="1"/>
    <col min="9735" max="9735" width="19.42578125" style="16" customWidth="1"/>
    <col min="9736" max="9739" width="17.7109375" style="16" customWidth="1"/>
    <col min="9740" max="9984" width="11.42578125" style="16"/>
    <col min="9985" max="9985" width="71" style="16" customWidth="1"/>
    <col min="9986" max="9987" width="0" style="16" hidden="1" customWidth="1"/>
    <col min="9988" max="9990" width="17.7109375" style="16" customWidth="1"/>
    <col min="9991" max="9991" width="19.42578125" style="16" customWidth="1"/>
    <col min="9992" max="9995" width="17.7109375" style="16" customWidth="1"/>
    <col min="9996" max="10240" width="11.42578125" style="16"/>
    <col min="10241" max="10241" width="71" style="16" customWidth="1"/>
    <col min="10242" max="10243" width="0" style="16" hidden="1" customWidth="1"/>
    <col min="10244" max="10246" width="17.7109375" style="16" customWidth="1"/>
    <col min="10247" max="10247" width="19.42578125" style="16" customWidth="1"/>
    <col min="10248" max="10251" width="17.7109375" style="16" customWidth="1"/>
    <col min="10252" max="10496" width="11.42578125" style="16"/>
    <col min="10497" max="10497" width="71" style="16" customWidth="1"/>
    <col min="10498" max="10499" width="0" style="16" hidden="1" customWidth="1"/>
    <col min="10500" max="10502" width="17.7109375" style="16" customWidth="1"/>
    <col min="10503" max="10503" width="19.42578125" style="16" customWidth="1"/>
    <col min="10504" max="10507" width="17.7109375" style="16" customWidth="1"/>
    <col min="10508" max="10752" width="11.42578125" style="16"/>
    <col min="10753" max="10753" width="71" style="16" customWidth="1"/>
    <col min="10754" max="10755" width="0" style="16" hidden="1" customWidth="1"/>
    <col min="10756" max="10758" width="17.7109375" style="16" customWidth="1"/>
    <col min="10759" max="10759" width="19.42578125" style="16" customWidth="1"/>
    <col min="10760" max="10763" width="17.7109375" style="16" customWidth="1"/>
    <col min="10764" max="11008" width="11.42578125" style="16"/>
    <col min="11009" max="11009" width="71" style="16" customWidth="1"/>
    <col min="11010" max="11011" width="0" style="16" hidden="1" customWidth="1"/>
    <col min="11012" max="11014" width="17.7109375" style="16" customWidth="1"/>
    <col min="11015" max="11015" width="19.42578125" style="16" customWidth="1"/>
    <col min="11016" max="11019" width="17.7109375" style="16" customWidth="1"/>
    <col min="11020" max="11264" width="11.42578125" style="16"/>
    <col min="11265" max="11265" width="71" style="16" customWidth="1"/>
    <col min="11266" max="11267" width="0" style="16" hidden="1" customWidth="1"/>
    <col min="11268" max="11270" width="17.7109375" style="16" customWidth="1"/>
    <col min="11271" max="11271" width="19.42578125" style="16" customWidth="1"/>
    <col min="11272" max="11275" width="17.7109375" style="16" customWidth="1"/>
    <col min="11276" max="11520" width="11.42578125" style="16"/>
    <col min="11521" max="11521" width="71" style="16" customWidth="1"/>
    <col min="11522" max="11523" width="0" style="16" hidden="1" customWidth="1"/>
    <col min="11524" max="11526" width="17.7109375" style="16" customWidth="1"/>
    <col min="11527" max="11527" width="19.42578125" style="16" customWidth="1"/>
    <col min="11528" max="11531" width="17.7109375" style="16" customWidth="1"/>
    <col min="11532" max="11776" width="11.42578125" style="16"/>
    <col min="11777" max="11777" width="71" style="16" customWidth="1"/>
    <col min="11778" max="11779" width="0" style="16" hidden="1" customWidth="1"/>
    <col min="11780" max="11782" width="17.7109375" style="16" customWidth="1"/>
    <col min="11783" max="11783" width="19.42578125" style="16" customWidth="1"/>
    <col min="11784" max="11787" width="17.7109375" style="16" customWidth="1"/>
    <col min="11788" max="12032" width="11.42578125" style="16"/>
    <col min="12033" max="12033" width="71" style="16" customWidth="1"/>
    <col min="12034" max="12035" width="0" style="16" hidden="1" customWidth="1"/>
    <col min="12036" max="12038" width="17.7109375" style="16" customWidth="1"/>
    <col min="12039" max="12039" width="19.42578125" style="16" customWidth="1"/>
    <col min="12040" max="12043" width="17.7109375" style="16" customWidth="1"/>
    <col min="12044" max="12288" width="11.42578125" style="16"/>
    <col min="12289" max="12289" width="71" style="16" customWidth="1"/>
    <col min="12290" max="12291" width="0" style="16" hidden="1" customWidth="1"/>
    <col min="12292" max="12294" width="17.7109375" style="16" customWidth="1"/>
    <col min="12295" max="12295" width="19.42578125" style="16" customWidth="1"/>
    <col min="12296" max="12299" width="17.7109375" style="16" customWidth="1"/>
    <col min="12300" max="12544" width="11.42578125" style="16"/>
    <col min="12545" max="12545" width="71" style="16" customWidth="1"/>
    <col min="12546" max="12547" width="0" style="16" hidden="1" customWidth="1"/>
    <col min="12548" max="12550" width="17.7109375" style="16" customWidth="1"/>
    <col min="12551" max="12551" width="19.42578125" style="16" customWidth="1"/>
    <col min="12552" max="12555" width="17.7109375" style="16" customWidth="1"/>
    <col min="12556" max="12800" width="11.42578125" style="16"/>
    <col min="12801" max="12801" width="71" style="16" customWidth="1"/>
    <col min="12802" max="12803" width="0" style="16" hidden="1" customWidth="1"/>
    <col min="12804" max="12806" width="17.7109375" style="16" customWidth="1"/>
    <col min="12807" max="12807" width="19.42578125" style="16" customWidth="1"/>
    <col min="12808" max="12811" width="17.7109375" style="16" customWidth="1"/>
    <col min="12812" max="13056" width="11.42578125" style="16"/>
    <col min="13057" max="13057" width="71" style="16" customWidth="1"/>
    <col min="13058" max="13059" width="0" style="16" hidden="1" customWidth="1"/>
    <col min="13060" max="13062" width="17.7109375" style="16" customWidth="1"/>
    <col min="13063" max="13063" width="19.42578125" style="16" customWidth="1"/>
    <col min="13064" max="13067" width="17.7109375" style="16" customWidth="1"/>
    <col min="13068" max="13312" width="11.42578125" style="16"/>
    <col min="13313" max="13313" width="71" style="16" customWidth="1"/>
    <col min="13314" max="13315" width="0" style="16" hidden="1" customWidth="1"/>
    <col min="13316" max="13318" width="17.7109375" style="16" customWidth="1"/>
    <col min="13319" max="13319" width="19.42578125" style="16" customWidth="1"/>
    <col min="13320" max="13323" width="17.7109375" style="16" customWidth="1"/>
    <col min="13324" max="13568" width="11.42578125" style="16"/>
    <col min="13569" max="13569" width="71" style="16" customWidth="1"/>
    <col min="13570" max="13571" width="0" style="16" hidden="1" customWidth="1"/>
    <col min="13572" max="13574" width="17.7109375" style="16" customWidth="1"/>
    <col min="13575" max="13575" width="19.42578125" style="16" customWidth="1"/>
    <col min="13576" max="13579" width="17.7109375" style="16" customWidth="1"/>
    <col min="13580" max="13824" width="11.42578125" style="16"/>
    <col min="13825" max="13825" width="71" style="16" customWidth="1"/>
    <col min="13826" max="13827" width="0" style="16" hidden="1" customWidth="1"/>
    <col min="13828" max="13830" width="17.7109375" style="16" customWidth="1"/>
    <col min="13831" max="13831" width="19.42578125" style="16" customWidth="1"/>
    <col min="13832" max="13835" width="17.7109375" style="16" customWidth="1"/>
    <col min="13836" max="14080" width="11.42578125" style="16"/>
    <col min="14081" max="14081" width="71" style="16" customWidth="1"/>
    <col min="14082" max="14083" width="0" style="16" hidden="1" customWidth="1"/>
    <col min="14084" max="14086" width="17.7109375" style="16" customWidth="1"/>
    <col min="14087" max="14087" width="19.42578125" style="16" customWidth="1"/>
    <col min="14088" max="14091" width="17.7109375" style="16" customWidth="1"/>
    <col min="14092" max="14336" width="11.42578125" style="16"/>
    <col min="14337" max="14337" width="71" style="16" customWidth="1"/>
    <col min="14338" max="14339" width="0" style="16" hidden="1" customWidth="1"/>
    <col min="14340" max="14342" width="17.7109375" style="16" customWidth="1"/>
    <col min="14343" max="14343" width="19.42578125" style="16" customWidth="1"/>
    <col min="14344" max="14347" width="17.7109375" style="16" customWidth="1"/>
    <col min="14348" max="14592" width="11.42578125" style="16"/>
    <col min="14593" max="14593" width="71" style="16" customWidth="1"/>
    <col min="14594" max="14595" width="0" style="16" hidden="1" customWidth="1"/>
    <col min="14596" max="14598" width="17.7109375" style="16" customWidth="1"/>
    <col min="14599" max="14599" width="19.42578125" style="16" customWidth="1"/>
    <col min="14600" max="14603" width="17.7109375" style="16" customWidth="1"/>
    <col min="14604" max="14848" width="11.42578125" style="16"/>
    <col min="14849" max="14849" width="71" style="16" customWidth="1"/>
    <col min="14850" max="14851" width="0" style="16" hidden="1" customWidth="1"/>
    <col min="14852" max="14854" width="17.7109375" style="16" customWidth="1"/>
    <col min="14855" max="14855" width="19.42578125" style="16" customWidth="1"/>
    <col min="14856" max="14859" width="17.7109375" style="16" customWidth="1"/>
    <col min="14860" max="15104" width="11.42578125" style="16"/>
    <col min="15105" max="15105" width="71" style="16" customWidth="1"/>
    <col min="15106" max="15107" width="0" style="16" hidden="1" customWidth="1"/>
    <col min="15108" max="15110" width="17.7109375" style="16" customWidth="1"/>
    <col min="15111" max="15111" width="19.42578125" style="16" customWidth="1"/>
    <col min="15112" max="15115" width="17.7109375" style="16" customWidth="1"/>
    <col min="15116" max="15360" width="11.42578125" style="16"/>
    <col min="15361" max="15361" width="71" style="16" customWidth="1"/>
    <col min="15362" max="15363" width="0" style="16" hidden="1" customWidth="1"/>
    <col min="15364" max="15366" width="17.7109375" style="16" customWidth="1"/>
    <col min="15367" max="15367" width="19.42578125" style="16" customWidth="1"/>
    <col min="15368" max="15371" width="17.7109375" style="16" customWidth="1"/>
    <col min="15372" max="15616" width="11.42578125" style="16"/>
    <col min="15617" max="15617" width="71" style="16" customWidth="1"/>
    <col min="15618" max="15619" width="0" style="16" hidden="1" customWidth="1"/>
    <col min="15620" max="15622" width="17.7109375" style="16" customWidth="1"/>
    <col min="15623" max="15623" width="19.42578125" style="16" customWidth="1"/>
    <col min="15624" max="15627" width="17.7109375" style="16" customWidth="1"/>
    <col min="15628" max="15872" width="11.42578125" style="16"/>
    <col min="15873" max="15873" width="71" style="16" customWidth="1"/>
    <col min="15874" max="15875" width="0" style="16" hidden="1" customWidth="1"/>
    <col min="15876" max="15878" width="17.7109375" style="16" customWidth="1"/>
    <col min="15879" max="15879" width="19.42578125" style="16" customWidth="1"/>
    <col min="15880" max="15883" width="17.7109375" style="16" customWidth="1"/>
    <col min="15884" max="16128" width="11.42578125" style="16"/>
    <col min="16129" max="16129" width="71" style="16" customWidth="1"/>
    <col min="16130" max="16131" width="0" style="16" hidden="1" customWidth="1"/>
    <col min="16132" max="16134" width="17.7109375" style="16" customWidth="1"/>
    <col min="16135" max="16135" width="19.42578125" style="16" customWidth="1"/>
    <col min="16136" max="16139" width="17.7109375" style="16" customWidth="1"/>
    <col min="16140" max="16384" width="11.42578125" style="16"/>
  </cols>
  <sheetData>
    <row r="1" spans="1:11" x14ac:dyDescent="0.25">
      <c r="A1" s="31"/>
      <c r="B1" s="556"/>
      <c r="C1" s="556"/>
      <c r="D1" s="32"/>
      <c r="E1" s="578"/>
      <c r="F1" s="582"/>
      <c r="G1" s="572"/>
      <c r="H1" s="572"/>
      <c r="I1" s="572"/>
      <c r="J1" s="582"/>
      <c r="K1" s="572"/>
    </row>
    <row r="2" spans="1:11" x14ac:dyDescent="0.25">
      <c r="A2" s="17" t="s">
        <v>42</v>
      </c>
      <c r="B2" s="385"/>
      <c r="C2" s="385"/>
      <c r="D2" s="18"/>
      <c r="E2" s="331"/>
      <c r="F2" s="331"/>
      <c r="G2" s="345"/>
      <c r="H2" s="345"/>
      <c r="I2" s="345"/>
      <c r="J2" s="331"/>
      <c r="K2" s="344" t="s">
        <v>19</v>
      </c>
    </row>
    <row r="3" spans="1:11" x14ac:dyDescent="0.25">
      <c r="A3" s="134" t="s">
        <v>863</v>
      </c>
      <c r="B3" s="385"/>
      <c r="C3" s="385"/>
      <c r="D3" s="18"/>
      <c r="E3" s="331"/>
      <c r="F3" s="331"/>
      <c r="G3" s="345"/>
      <c r="H3" s="345"/>
      <c r="I3" s="345"/>
      <c r="J3" s="331"/>
      <c r="K3" s="345"/>
    </row>
    <row r="4" spans="1:11" x14ac:dyDescent="0.25">
      <c r="A4" s="17" t="s">
        <v>2347</v>
      </c>
      <c r="B4" s="385"/>
      <c r="C4" s="385"/>
      <c r="D4" s="18"/>
      <c r="E4" s="331"/>
      <c r="F4" s="331"/>
      <c r="G4" s="345"/>
      <c r="H4" s="345"/>
      <c r="I4" s="345"/>
      <c r="J4" s="331"/>
      <c r="K4" s="345"/>
    </row>
    <row r="5" spans="1:11" x14ac:dyDescent="0.25">
      <c r="A5" s="17"/>
      <c r="B5" s="385"/>
      <c r="C5" s="385"/>
      <c r="D5" s="18"/>
      <c r="E5" s="331"/>
      <c r="F5" s="331"/>
      <c r="G5" s="345"/>
      <c r="H5" s="345"/>
      <c r="I5" s="345"/>
      <c r="J5" s="331"/>
      <c r="K5" s="345"/>
    </row>
    <row r="6" spans="1:11" x14ac:dyDescent="0.25">
      <c r="A6"/>
      <c r="B6" s="385"/>
      <c r="C6" s="385"/>
      <c r="D6" s="18"/>
      <c r="E6" s="331"/>
      <c r="F6" s="331"/>
      <c r="G6" s="345"/>
      <c r="H6" s="345"/>
      <c r="I6" s="345"/>
      <c r="J6" s="331"/>
      <c r="K6" s="345"/>
    </row>
    <row r="7" spans="1:11" x14ac:dyDescent="0.25">
      <c r="A7" s="545" t="s">
        <v>20</v>
      </c>
      <c r="B7" s="545" t="s">
        <v>21</v>
      </c>
      <c r="C7" s="545" t="s">
        <v>22</v>
      </c>
      <c r="D7" s="545"/>
      <c r="E7" s="1414" t="s">
        <v>23</v>
      </c>
      <c r="F7" s="1414"/>
      <c r="G7" s="346" t="s">
        <v>24</v>
      </c>
      <c r="H7" s="1414" t="s">
        <v>25</v>
      </c>
      <c r="I7" s="1414"/>
      <c r="J7" s="545" t="s">
        <v>26</v>
      </c>
      <c r="K7" s="346" t="s">
        <v>27</v>
      </c>
    </row>
    <row r="8" spans="1:11" x14ac:dyDescent="0.25">
      <c r="A8" s="1410" t="s">
        <v>28</v>
      </c>
      <c r="B8" s="1406" t="s">
        <v>29</v>
      </c>
      <c r="C8" s="1406" t="s">
        <v>30</v>
      </c>
      <c r="D8" s="1406" t="s">
        <v>31</v>
      </c>
      <c r="E8" s="1404" t="s">
        <v>32</v>
      </c>
      <c r="F8" s="1405"/>
      <c r="G8" s="1402" t="s">
        <v>33</v>
      </c>
      <c r="H8" s="1404" t="s">
        <v>34</v>
      </c>
      <c r="I8" s="1405"/>
      <c r="J8" s="1406" t="s">
        <v>2323</v>
      </c>
      <c r="K8" s="1408" t="s">
        <v>35</v>
      </c>
    </row>
    <row r="9" spans="1:11" ht="23.25" customHeight="1" x14ac:dyDescent="0.25">
      <c r="A9" s="1411"/>
      <c r="B9" s="1407"/>
      <c r="C9" s="1407"/>
      <c r="D9" s="1407"/>
      <c r="E9" s="546" t="s">
        <v>36</v>
      </c>
      <c r="F9" s="546" t="s">
        <v>37</v>
      </c>
      <c r="G9" s="1403"/>
      <c r="H9" s="504" t="s">
        <v>36</v>
      </c>
      <c r="I9" s="504" t="s">
        <v>37</v>
      </c>
      <c r="J9" s="1407"/>
      <c r="K9" s="1409"/>
    </row>
    <row r="10" spans="1:11" x14ac:dyDescent="0.25">
      <c r="A10" s="487" t="s">
        <v>43</v>
      </c>
      <c r="B10" s="501"/>
      <c r="C10" s="501"/>
      <c r="D10" s="528"/>
      <c r="E10" s="528"/>
      <c r="F10" s="528"/>
      <c r="G10" s="489"/>
      <c r="H10" s="489"/>
      <c r="I10" s="489"/>
      <c r="J10" s="528"/>
      <c r="K10" s="489">
        <f>SUM(K11)</f>
        <v>0</v>
      </c>
    </row>
    <row r="11" spans="1:11" x14ac:dyDescent="0.25">
      <c r="A11" s="529">
        <v>0</v>
      </c>
      <c r="B11" s="557">
        <v>0</v>
      </c>
      <c r="C11" s="557">
        <v>0</v>
      </c>
      <c r="D11" s="531">
        <v>0</v>
      </c>
      <c r="E11" s="531">
        <v>0</v>
      </c>
      <c r="F11" s="531">
        <v>0</v>
      </c>
      <c r="G11" s="491">
        <v>0</v>
      </c>
      <c r="H11" s="491">
        <v>0</v>
      </c>
      <c r="I11" s="491">
        <v>0</v>
      </c>
      <c r="J11" s="530">
        <v>0</v>
      </c>
      <c r="K11" s="491">
        <v>0</v>
      </c>
    </row>
    <row r="12" spans="1:11" x14ac:dyDescent="0.25">
      <c r="A12" s="487" t="s">
        <v>44</v>
      </c>
      <c r="B12" s="501"/>
      <c r="C12" s="501"/>
      <c r="D12" s="488"/>
      <c r="E12" s="488"/>
      <c r="F12" s="488"/>
      <c r="G12" s="489"/>
      <c r="H12" s="489"/>
      <c r="I12" s="489"/>
      <c r="J12" s="528"/>
      <c r="K12" s="489">
        <f>SUM(K13:K23)</f>
        <v>2792790.34</v>
      </c>
    </row>
    <row r="13" spans="1:11" x14ac:dyDescent="0.25">
      <c r="A13" s="477" t="s">
        <v>53</v>
      </c>
      <c r="B13" s="509" t="s">
        <v>54</v>
      </c>
      <c r="C13" s="509" t="s">
        <v>52</v>
      </c>
      <c r="D13" s="533" t="s">
        <v>55</v>
      </c>
      <c r="E13" s="533" t="s">
        <v>56</v>
      </c>
      <c r="F13" s="533" t="s">
        <v>57</v>
      </c>
      <c r="G13" s="541">
        <v>500</v>
      </c>
      <c r="H13" s="491">
        <v>0</v>
      </c>
      <c r="I13" s="491">
        <v>0</v>
      </c>
      <c r="J13" s="532" t="s">
        <v>58</v>
      </c>
      <c r="K13" s="507">
        <v>955054.77</v>
      </c>
    </row>
    <row r="14" spans="1:11" s="34" customFormat="1" x14ac:dyDescent="0.25">
      <c r="A14" s="477" t="s">
        <v>59</v>
      </c>
      <c r="B14" s="557">
        <v>0</v>
      </c>
      <c r="C14" s="509" t="s">
        <v>60</v>
      </c>
      <c r="D14" s="531">
        <v>0</v>
      </c>
      <c r="E14" s="531">
        <v>0</v>
      </c>
      <c r="F14" s="531">
        <v>0</v>
      </c>
      <c r="G14" s="540">
        <v>130</v>
      </c>
      <c r="H14" s="491">
        <v>0</v>
      </c>
      <c r="I14" s="491">
        <v>0</v>
      </c>
      <c r="J14" s="532" t="s">
        <v>61</v>
      </c>
      <c r="K14" s="507">
        <v>761225.99</v>
      </c>
    </row>
    <row r="15" spans="1:11" x14ac:dyDescent="0.25">
      <c r="A15" s="534" t="s">
        <v>62</v>
      </c>
      <c r="B15" s="558" t="s">
        <v>54</v>
      </c>
      <c r="C15" s="558" t="s">
        <v>60</v>
      </c>
      <c r="D15" s="536">
        <v>8.6956000000000006E-2</v>
      </c>
      <c r="E15" s="537">
        <v>0</v>
      </c>
      <c r="F15" s="537">
        <v>0</v>
      </c>
      <c r="G15" s="573">
        <v>0</v>
      </c>
      <c r="H15" s="573">
        <v>0</v>
      </c>
      <c r="I15" s="573">
        <v>0</v>
      </c>
      <c r="J15" s="535" t="s">
        <v>63</v>
      </c>
      <c r="K15" s="538">
        <v>543090</v>
      </c>
    </row>
    <row r="16" spans="1:11" ht="30" x14ac:dyDescent="0.25">
      <c r="A16" s="477" t="s">
        <v>64</v>
      </c>
      <c r="B16" s="567" t="s">
        <v>65</v>
      </c>
      <c r="C16" s="509" t="s">
        <v>66</v>
      </c>
      <c r="D16" s="531">
        <v>0</v>
      </c>
      <c r="E16" s="531">
        <v>0</v>
      </c>
      <c r="F16" s="531">
        <v>0</v>
      </c>
      <c r="G16" s="491">
        <v>0</v>
      </c>
      <c r="H16" s="491">
        <v>0</v>
      </c>
      <c r="I16" s="491">
        <v>0</v>
      </c>
      <c r="J16" s="532" t="s">
        <v>67</v>
      </c>
      <c r="K16" s="540">
        <v>396886.42</v>
      </c>
    </row>
    <row r="17" spans="1:11" ht="15.95" customHeight="1" x14ac:dyDescent="0.25">
      <c r="A17" s="568">
        <v>1</v>
      </c>
      <c r="B17" s="560">
        <v>0</v>
      </c>
      <c r="C17" s="560">
        <v>0</v>
      </c>
      <c r="D17" s="531">
        <v>0</v>
      </c>
      <c r="E17" s="531">
        <v>0</v>
      </c>
      <c r="F17" s="531">
        <v>0</v>
      </c>
      <c r="G17" s="540">
        <v>1014.11</v>
      </c>
      <c r="H17" s="491">
        <v>0</v>
      </c>
      <c r="I17" s="491">
        <v>0</v>
      </c>
      <c r="J17" s="531">
        <v>0</v>
      </c>
      <c r="K17" s="491">
        <v>0</v>
      </c>
    </row>
    <row r="18" spans="1:11" s="38" customFormat="1" ht="15.95" customHeight="1" x14ac:dyDescent="0.25">
      <c r="A18" s="568">
        <v>2</v>
      </c>
      <c r="B18" s="560">
        <v>0</v>
      </c>
      <c r="C18" s="560">
        <v>0</v>
      </c>
      <c r="D18" s="569">
        <v>1.84E-2</v>
      </c>
      <c r="E18" s="531">
        <v>0</v>
      </c>
      <c r="F18" s="531">
        <v>0</v>
      </c>
      <c r="G18" s="540">
        <v>1014.11</v>
      </c>
      <c r="H18" s="491">
        <v>0</v>
      </c>
      <c r="I18" s="491">
        <v>0</v>
      </c>
      <c r="J18" s="531">
        <v>0</v>
      </c>
      <c r="K18" s="491">
        <v>0</v>
      </c>
    </row>
    <row r="19" spans="1:11" s="80" customFormat="1" ht="28.5" customHeight="1" x14ac:dyDescent="0.25">
      <c r="A19" s="568">
        <v>3</v>
      </c>
      <c r="B19" s="560">
        <v>0</v>
      </c>
      <c r="C19" s="560">
        <v>0</v>
      </c>
      <c r="D19" s="569">
        <v>5.3999999999999999E-2</v>
      </c>
      <c r="E19" s="531">
        <v>0</v>
      </c>
      <c r="F19" s="531">
        <v>0</v>
      </c>
      <c r="G19" s="540">
        <v>1133.0999999999999</v>
      </c>
      <c r="H19" s="491">
        <v>0</v>
      </c>
      <c r="I19" s="491">
        <v>0</v>
      </c>
      <c r="J19" s="531">
        <v>0</v>
      </c>
      <c r="K19" s="491">
        <v>0</v>
      </c>
    </row>
    <row r="20" spans="1:11" s="39" customFormat="1" ht="20.100000000000001" customHeight="1" x14ac:dyDescent="0.25">
      <c r="A20" s="568">
        <v>4</v>
      </c>
      <c r="B20" s="560">
        <v>0</v>
      </c>
      <c r="C20" s="560">
        <v>0</v>
      </c>
      <c r="D20" s="569">
        <v>5.6000000000000001E-2</v>
      </c>
      <c r="E20" s="531">
        <v>0</v>
      </c>
      <c r="F20" s="531">
        <v>0</v>
      </c>
      <c r="G20" s="540">
        <v>1403.1</v>
      </c>
      <c r="H20" s="491">
        <v>0</v>
      </c>
      <c r="I20" s="491">
        <v>0</v>
      </c>
      <c r="J20" s="531">
        <v>0</v>
      </c>
      <c r="K20" s="491">
        <v>0</v>
      </c>
    </row>
    <row r="21" spans="1:11" s="39" customFormat="1" ht="20.100000000000001" customHeight="1" x14ac:dyDescent="0.25">
      <c r="A21" s="568">
        <v>5</v>
      </c>
      <c r="B21" s="560">
        <v>0</v>
      </c>
      <c r="C21" s="560">
        <v>0</v>
      </c>
      <c r="D21" s="569">
        <v>5.8099999999999999E-2</v>
      </c>
      <c r="E21" s="531">
        <v>0</v>
      </c>
      <c r="F21" s="531">
        <v>0</v>
      </c>
      <c r="G21" s="540">
        <v>1683.1</v>
      </c>
      <c r="H21" s="491">
        <v>0</v>
      </c>
      <c r="I21" s="491">
        <v>0</v>
      </c>
      <c r="J21" s="531">
        <v>0</v>
      </c>
      <c r="K21" s="491">
        <v>0</v>
      </c>
    </row>
    <row r="22" spans="1:11" s="39" customFormat="1" ht="20.100000000000001" customHeight="1" x14ac:dyDescent="0.25">
      <c r="A22" s="532" t="s">
        <v>68</v>
      </c>
      <c r="B22" s="570" t="s">
        <v>69</v>
      </c>
      <c r="C22" s="560">
        <v>0</v>
      </c>
      <c r="D22" s="531">
        <v>0</v>
      </c>
      <c r="E22" s="531">
        <v>0</v>
      </c>
      <c r="F22" s="531">
        <v>0</v>
      </c>
      <c r="G22" s="540">
        <v>558</v>
      </c>
      <c r="H22" s="574">
        <v>0</v>
      </c>
      <c r="I22" s="491">
        <v>0</v>
      </c>
      <c r="J22" s="531">
        <v>0</v>
      </c>
      <c r="K22" s="491">
        <v>0</v>
      </c>
    </row>
    <row r="23" spans="1:11" s="39" customFormat="1" ht="20.100000000000001" customHeight="1" x14ac:dyDescent="0.25">
      <c r="A23" s="477" t="s">
        <v>70</v>
      </c>
      <c r="B23" s="509" t="s">
        <v>71</v>
      </c>
      <c r="C23" s="509" t="s">
        <v>66</v>
      </c>
      <c r="D23" s="533">
        <v>0.1</v>
      </c>
      <c r="E23" s="531">
        <v>0</v>
      </c>
      <c r="F23" s="531">
        <v>0</v>
      </c>
      <c r="G23" s="574">
        <v>0</v>
      </c>
      <c r="H23" s="574">
        <v>0</v>
      </c>
      <c r="I23" s="574">
        <v>0</v>
      </c>
      <c r="J23" s="532" t="s">
        <v>72</v>
      </c>
      <c r="K23" s="540">
        <v>136533.16</v>
      </c>
    </row>
    <row r="24" spans="1:11" s="39" customFormat="1" ht="20.100000000000001" customHeight="1" x14ac:dyDescent="0.25">
      <c r="A24" s="477"/>
      <c r="B24" s="509"/>
      <c r="C24" s="509"/>
      <c r="D24" s="533"/>
      <c r="E24" s="531"/>
      <c r="F24" s="531"/>
      <c r="G24" s="574"/>
      <c r="H24" s="574"/>
      <c r="I24" s="574"/>
      <c r="J24" s="532"/>
      <c r="K24" s="540"/>
    </row>
    <row r="25" spans="1:11" s="39" customFormat="1" ht="20.100000000000001" customHeight="1" x14ac:dyDescent="0.25">
      <c r="A25" s="487" t="s">
        <v>45</v>
      </c>
      <c r="B25" s="501"/>
      <c r="C25" s="566"/>
      <c r="D25" s="488"/>
      <c r="E25" s="488"/>
      <c r="F25" s="488"/>
      <c r="G25" s="489"/>
      <c r="H25" s="489"/>
      <c r="I25" s="489"/>
      <c r="J25" s="528"/>
      <c r="K25" s="489">
        <f>SUM(K26+K27)</f>
        <v>209673.67</v>
      </c>
    </row>
    <row r="26" spans="1:11" s="39" customFormat="1" ht="20.100000000000001" customHeight="1" x14ac:dyDescent="0.25">
      <c r="A26" s="477" t="s">
        <v>73</v>
      </c>
      <c r="B26" s="509" t="s">
        <v>74</v>
      </c>
      <c r="C26" s="509" t="s">
        <v>75</v>
      </c>
      <c r="D26" s="539">
        <v>0</v>
      </c>
      <c r="E26" s="531">
        <v>0</v>
      </c>
      <c r="F26" s="531">
        <v>0</v>
      </c>
      <c r="G26" s="541">
        <v>857.77</v>
      </c>
      <c r="H26" s="574">
        <v>0</v>
      </c>
      <c r="I26" s="574">
        <v>0</v>
      </c>
      <c r="J26" s="535" t="s">
        <v>76</v>
      </c>
      <c r="K26" s="541">
        <v>202233.67</v>
      </c>
    </row>
    <row r="27" spans="1:11" ht="20.25" customHeight="1" x14ac:dyDescent="0.25">
      <c r="A27" s="534" t="s">
        <v>77</v>
      </c>
      <c r="B27" s="558" t="s">
        <v>78</v>
      </c>
      <c r="C27" s="509" t="s">
        <v>79</v>
      </c>
      <c r="D27" s="530">
        <v>0</v>
      </c>
      <c r="E27" s="530">
        <v>0</v>
      </c>
      <c r="F27" s="530">
        <v>0</v>
      </c>
      <c r="G27" s="541">
        <v>1200</v>
      </c>
      <c r="H27" s="491">
        <v>0</v>
      </c>
      <c r="I27" s="491">
        <v>0</v>
      </c>
      <c r="J27" s="535" t="s">
        <v>80</v>
      </c>
      <c r="K27" s="541">
        <v>7440</v>
      </c>
    </row>
    <row r="28" spans="1:11" ht="20.25" customHeight="1" x14ac:dyDescent="0.25">
      <c r="A28" s="534"/>
      <c r="B28" s="558"/>
      <c r="C28" s="509"/>
      <c r="D28" s="530"/>
      <c r="E28" s="530"/>
      <c r="F28" s="530"/>
      <c r="G28" s="541"/>
      <c r="H28" s="491"/>
      <c r="I28" s="491"/>
      <c r="J28" s="535"/>
      <c r="K28" s="541"/>
    </row>
    <row r="29" spans="1:11" ht="15.95" customHeight="1" x14ac:dyDescent="0.25">
      <c r="A29" s="487" t="s">
        <v>46</v>
      </c>
      <c r="B29" s="501"/>
      <c r="C29" s="501"/>
      <c r="D29" s="488"/>
      <c r="E29" s="488"/>
      <c r="F29" s="488"/>
      <c r="G29" s="489"/>
      <c r="H29" s="489"/>
      <c r="I29" s="489"/>
      <c r="J29" s="528"/>
      <c r="K29" s="489">
        <f>SUM(K30:K36)</f>
        <v>391309.43999999994</v>
      </c>
    </row>
    <row r="30" spans="1:11" s="38" customFormat="1" ht="15.95" customHeight="1" x14ac:dyDescent="0.25">
      <c r="A30" s="534" t="s">
        <v>81</v>
      </c>
      <c r="B30" s="558" t="s">
        <v>82</v>
      </c>
      <c r="C30" s="558" t="s">
        <v>83</v>
      </c>
      <c r="D30" s="537">
        <v>0</v>
      </c>
      <c r="E30" s="537">
        <v>0</v>
      </c>
      <c r="F30" s="537">
        <v>0</v>
      </c>
      <c r="G30" s="541"/>
      <c r="H30" s="541">
        <v>422</v>
      </c>
      <c r="I30" s="541">
        <v>2933</v>
      </c>
      <c r="J30" s="535" t="s">
        <v>84</v>
      </c>
      <c r="K30" s="541">
        <v>162240.72</v>
      </c>
    </row>
    <row r="31" spans="1:11" s="38" customFormat="1" ht="15.95" customHeight="1" x14ac:dyDescent="0.25">
      <c r="A31" s="477" t="s">
        <v>40</v>
      </c>
      <c r="B31" s="509" t="s">
        <v>85</v>
      </c>
      <c r="C31" s="509" t="s">
        <v>86</v>
      </c>
      <c r="D31" s="531">
        <v>0</v>
      </c>
      <c r="E31" s="531">
        <v>0</v>
      </c>
      <c r="F31" s="531">
        <v>0</v>
      </c>
      <c r="G31" s="491">
        <v>0</v>
      </c>
      <c r="H31" s="540">
        <v>17</v>
      </c>
      <c r="I31" s="540">
        <v>320</v>
      </c>
      <c r="J31" s="532" t="s">
        <v>87</v>
      </c>
      <c r="K31" s="540">
        <v>136978</v>
      </c>
    </row>
    <row r="32" spans="1:11" ht="15.95" customHeight="1" x14ac:dyDescent="0.25">
      <c r="A32" s="534" t="s">
        <v>39</v>
      </c>
      <c r="B32" s="558" t="s">
        <v>88</v>
      </c>
      <c r="C32" s="558" t="s">
        <v>89</v>
      </c>
      <c r="D32" s="537">
        <v>0</v>
      </c>
      <c r="E32" s="537">
        <v>0</v>
      </c>
      <c r="F32" s="537">
        <v>0</v>
      </c>
      <c r="G32" s="573">
        <v>0</v>
      </c>
      <c r="H32" s="541">
        <v>1300</v>
      </c>
      <c r="I32" s="541">
        <v>20800</v>
      </c>
      <c r="J32" s="535" t="s">
        <v>90</v>
      </c>
      <c r="K32" s="541">
        <v>77750.820000000007</v>
      </c>
    </row>
    <row r="33" spans="1:11" s="38" customFormat="1" ht="15.95" customHeight="1" x14ac:dyDescent="0.25">
      <c r="A33" s="477" t="s">
        <v>91</v>
      </c>
      <c r="B33" s="509" t="s">
        <v>92</v>
      </c>
      <c r="C33" s="509" t="s">
        <v>60</v>
      </c>
      <c r="D33" s="533">
        <v>0.01</v>
      </c>
      <c r="E33" s="531">
        <v>0</v>
      </c>
      <c r="F33" s="531">
        <v>0</v>
      </c>
      <c r="G33" s="491">
        <v>0</v>
      </c>
      <c r="H33" s="491">
        <v>0</v>
      </c>
      <c r="I33" s="491">
        <v>0</v>
      </c>
      <c r="J33" s="532" t="s">
        <v>93</v>
      </c>
      <c r="K33" s="540">
        <v>6366.42</v>
      </c>
    </row>
    <row r="34" spans="1:11" ht="15.95" customHeight="1" x14ac:dyDescent="0.25">
      <c r="A34" s="477" t="s">
        <v>94</v>
      </c>
      <c r="B34" s="509" t="s">
        <v>95</v>
      </c>
      <c r="C34" s="560">
        <v>0</v>
      </c>
      <c r="D34" s="533" t="s">
        <v>38</v>
      </c>
      <c r="E34" s="531">
        <v>0</v>
      </c>
      <c r="F34" s="531">
        <v>0</v>
      </c>
      <c r="G34" s="491">
        <v>0</v>
      </c>
      <c r="H34" s="491">
        <v>0</v>
      </c>
      <c r="I34" s="491">
        <v>0</v>
      </c>
      <c r="J34" s="532" t="s">
        <v>96</v>
      </c>
      <c r="K34" s="540">
        <v>1661.48</v>
      </c>
    </row>
    <row r="35" spans="1:11" s="38" customFormat="1" ht="33.75" customHeight="1" x14ac:dyDescent="0.25">
      <c r="A35" s="477" t="s">
        <v>97</v>
      </c>
      <c r="B35" s="560">
        <v>0</v>
      </c>
      <c r="C35" s="586" t="s">
        <v>98</v>
      </c>
      <c r="D35" s="531">
        <v>0</v>
      </c>
      <c r="E35" s="531">
        <v>0</v>
      </c>
      <c r="F35" s="531">
        <v>0</v>
      </c>
      <c r="G35" s="540">
        <v>234</v>
      </c>
      <c r="H35" s="491">
        <v>0</v>
      </c>
      <c r="I35" s="491">
        <v>0</v>
      </c>
      <c r="J35" s="532" t="s">
        <v>99</v>
      </c>
      <c r="K35" s="540">
        <v>4212</v>
      </c>
    </row>
    <row r="36" spans="1:11" ht="15.95" customHeight="1" x14ac:dyDescent="0.25">
      <c r="A36" s="477" t="s">
        <v>41</v>
      </c>
      <c r="B36" s="560">
        <v>0</v>
      </c>
      <c r="C36" s="509" t="s">
        <v>100</v>
      </c>
      <c r="D36" s="531">
        <v>0</v>
      </c>
      <c r="E36" s="531">
        <v>0</v>
      </c>
      <c r="F36" s="531">
        <v>0</v>
      </c>
      <c r="G36" s="540">
        <v>300</v>
      </c>
      <c r="H36" s="491">
        <v>0</v>
      </c>
      <c r="I36" s="491">
        <v>0</v>
      </c>
      <c r="J36" s="532" t="s">
        <v>101</v>
      </c>
      <c r="K36" s="540">
        <v>2100</v>
      </c>
    </row>
    <row r="37" spans="1:11" ht="15.95" customHeight="1" x14ac:dyDescent="0.25">
      <c r="A37" s="477"/>
      <c r="B37" s="560"/>
      <c r="C37" s="509"/>
      <c r="D37" s="531"/>
      <c r="E37" s="531"/>
      <c r="F37" s="531"/>
      <c r="G37" s="540"/>
      <c r="H37" s="491"/>
      <c r="I37" s="491"/>
      <c r="J37" s="532"/>
      <c r="K37" s="540"/>
    </row>
    <row r="38" spans="1:11" ht="15.95" customHeight="1" x14ac:dyDescent="0.25">
      <c r="A38" s="487" t="s">
        <v>47</v>
      </c>
      <c r="B38" s="501"/>
      <c r="C38" s="501"/>
      <c r="D38" s="488"/>
      <c r="E38" s="488"/>
      <c r="F38" s="488"/>
      <c r="G38" s="489"/>
      <c r="H38" s="489"/>
      <c r="I38" s="489"/>
      <c r="J38" s="528"/>
      <c r="K38" s="489">
        <f>SUM(K39:K39)</f>
        <v>0</v>
      </c>
    </row>
    <row r="39" spans="1:11" ht="19.5" customHeight="1" x14ac:dyDescent="0.25">
      <c r="A39" s="531">
        <v>0</v>
      </c>
      <c r="B39" s="560">
        <v>0</v>
      </c>
      <c r="C39" s="560">
        <v>0</v>
      </c>
      <c r="D39" s="531">
        <v>0</v>
      </c>
      <c r="E39" s="531">
        <v>0</v>
      </c>
      <c r="F39" s="531">
        <v>0</v>
      </c>
      <c r="G39" s="491">
        <v>0</v>
      </c>
      <c r="H39" s="491">
        <v>0</v>
      </c>
      <c r="I39" s="491">
        <v>0</v>
      </c>
      <c r="J39" s="531">
        <v>0</v>
      </c>
      <c r="K39" s="491">
        <v>0</v>
      </c>
    </row>
    <row r="40" spans="1:11" ht="15.95" customHeight="1" x14ac:dyDescent="0.25">
      <c r="A40" s="487" t="s">
        <v>48</v>
      </c>
      <c r="B40" s="501"/>
      <c r="C40" s="501"/>
      <c r="D40" s="488"/>
      <c r="E40" s="488"/>
      <c r="F40" s="488"/>
      <c r="G40" s="489"/>
      <c r="H40" s="489"/>
      <c r="I40" s="489"/>
      <c r="J40" s="528"/>
      <c r="K40" s="489">
        <f>SUM(K41:K43)</f>
        <v>51559.71</v>
      </c>
    </row>
    <row r="41" spans="1:11" ht="30" x14ac:dyDescent="0.25">
      <c r="A41" s="477" t="s">
        <v>102</v>
      </c>
      <c r="B41" s="509" t="s">
        <v>103</v>
      </c>
      <c r="C41" s="560">
        <v>0</v>
      </c>
      <c r="D41" s="571" t="s">
        <v>104</v>
      </c>
      <c r="E41" s="531">
        <v>0</v>
      </c>
      <c r="F41" s="531">
        <v>0</v>
      </c>
      <c r="G41" s="491">
        <v>0</v>
      </c>
      <c r="H41" s="491">
        <v>0</v>
      </c>
      <c r="I41" s="491">
        <v>0</v>
      </c>
      <c r="J41" s="532" t="s">
        <v>105</v>
      </c>
      <c r="K41" s="540">
        <v>29416.41</v>
      </c>
    </row>
    <row r="42" spans="1:11" x14ac:dyDescent="0.25">
      <c r="A42" s="477" t="s">
        <v>106</v>
      </c>
      <c r="B42" s="509" t="s">
        <v>107</v>
      </c>
      <c r="C42" s="562" t="s">
        <v>108</v>
      </c>
      <c r="D42" s="531">
        <v>0</v>
      </c>
      <c r="E42" s="531">
        <v>0</v>
      </c>
      <c r="F42" s="531">
        <v>0</v>
      </c>
      <c r="G42" s="491">
        <v>0</v>
      </c>
      <c r="H42" s="540">
        <v>529.79999999999995</v>
      </c>
      <c r="I42" s="540">
        <v>794.7</v>
      </c>
      <c r="J42" s="532" t="s">
        <v>109</v>
      </c>
      <c r="K42" s="540">
        <v>22143.3</v>
      </c>
    </row>
    <row r="43" spans="1:11" ht="15.95" customHeight="1" x14ac:dyDescent="0.25">
      <c r="A43" s="477" t="s">
        <v>110</v>
      </c>
      <c r="B43" s="509" t="s">
        <v>111</v>
      </c>
      <c r="C43" s="562" t="s">
        <v>108</v>
      </c>
      <c r="D43" s="531">
        <v>0</v>
      </c>
      <c r="E43" s="531">
        <v>0</v>
      </c>
      <c r="F43" s="531">
        <v>0</v>
      </c>
      <c r="G43" s="491">
        <v>0</v>
      </c>
      <c r="H43" s="540">
        <v>316</v>
      </c>
      <c r="I43" s="540">
        <v>6463</v>
      </c>
      <c r="J43" s="532" t="s">
        <v>112</v>
      </c>
      <c r="K43" s="540">
        <v>0</v>
      </c>
    </row>
    <row r="44" spans="1:11" ht="15.95" customHeight="1" x14ac:dyDescent="0.25">
      <c r="A44" s="477"/>
      <c r="B44" s="509"/>
      <c r="C44" s="562"/>
      <c r="D44" s="531"/>
      <c r="E44" s="531"/>
      <c r="F44" s="531"/>
      <c r="G44" s="491"/>
      <c r="H44" s="540"/>
      <c r="I44" s="540"/>
      <c r="J44" s="532"/>
      <c r="K44" s="540"/>
    </row>
    <row r="45" spans="1:11" ht="20.25" customHeight="1" x14ac:dyDescent="0.25">
      <c r="A45" s="487" t="s">
        <v>49</v>
      </c>
      <c r="B45" s="501"/>
      <c r="C45" s="501"/>
      <c r="D45" s="488"/>
      <c r="E45" s="488"/>
      <c r="F45" s="488"/>
      <c r="G45" s="489"/>
      <c r="H45" s="489"/>
      <c r="I45" s="489"/>
      <c r="J45" s="528"/>
      <c r="K45" s="489">
        <f>SUM(K46)</f>
        <v>0</v>
      </c>
    </row>
    <row r="46" spans="1:11" ht="15.95" customHeight="1" x14ac:dyDescent="0.25">
      <c r="A46" s="531">
        <v>0</v>
      </c>
      <c r="B46" s="560">
        <v>0</v>
      </c>
      <c r="C46" s="560">
        <v>0</v>
      </c>
      <c r="D46" s="531">
        <v>0</v>
      </c>
      <c r="E46" s="531">
        <v>0</v>
      </c>
      <c r="F46" s="531">
        <v>0</v>
      </c>
      <c r="G46" s="491">
        <v>0</v>
      </c>
      <c r="H46" s="491">
        <v>0</v>
      </c>
      <c r="I46" s="491">
        <v>0</v>
      </c>
      <c r="J46" s="531">
        <v>0</v>
      </c>
      <c r="K46" s="491">
        <v>0</v>
      </c>
    </row>
    <row r="47" spans="1:11" ht="15.95" customHeight="1" x14ac:dyDescent="0.25">
      <c r="A47" s="487" t="s">
        <v>50</v>
      </c>
      <c r="B47" s="501"/>
      <c r="C47" s="501"/>
      <c r="D47" s="488"/>
      <c r="E47" s="488"/>
      <c r="F47" s="488"/>
      <c r="G47" s="489"/>
      <c r="H47" s="489"/>
      <c r="I47" s="489"/>
      <c r="J47" s="528"/>
      <c r="K47" s="489">
        <f>SUM(K48:K52)</f>
        <v>223866.94</v>
      </c>
    </row>
    <row r="48" spans="1:11" x14ac:dyDescent="0.25">
      <c r="A48" s="534" t="s">
        <v>113</v>
      </c>
      <c r="B48" s="561" t="s">
        <v>114</v>
      </c>
      <c r="C48" s="560">
        <v>0</v>
      </c>
      <c r="D48" s="542">
        <v>0.28000000000000003</v>
      </c>
      <c r="E48" s="531">
        <v>0</v>
      </c>
      <c r="F48" s="531">
        <v>0</v>
      </c>
      <c r="G48" s="491">
        <v>0</v>
      </c>
      <c r="H48" s="491">
        <v>0</v>
      </c>
      <c r="I48" s="491">
        <v>0</v>
      </c>
      <c r="J48" s="531">
        <v>0</v>
      </c>
      <c r="K48" s="541">
        <v>14608.21</v>
      </c>
    </row>
    <row r="49" spans="1:11" x14ac:dyDescent="0.25">
      <c r="A49" s="534" t="s">
        <v>115</v>
      </c>
      <c r="B49" s="562" t="s">
        <v>116</v>
      </c>
      <c r="C49" s="560">
        <v>0</v>
      </c>
      <c r="D49" s="531">
        <v>0</v>
      </c>
      <c r="E49" s="531">
        <v>0</v>
      </c>
      <c r="F49" s="531">
        <v>0</v>
      </c>
      <c r="G49" s="491">
        <v>0</v>
      </c>
      <c r="H49" s="491">
        <v>0</v>
      </c>
      <c r="I49" s="491">
        <v>0</v>
      </c>
      <c r="J49" s="531">
        <v>0</v>
      </c>
      <c r="K49" s="541">
        <v>115975.55</v>
      </c>
    </row>
    <row r="50" spans="1:11" ht="15.95" customHeight="1" x14ac:dyDescent="0.25">
      <c r="A50" s="534" t="s">
        <v>117</v>
      </c>
      <c r="B50" s="558" t="s">
        <v>118</v>
      </c>
      <c r="C50" s="558" t="s">
        <v>60</v>
      </c>
      <c r="D50" s="531">
        <v>0</v>
      </c>
      <c r="E50" s="531">
        <v>0</v>
      </c>
      <c r="F50" s="531">
        <v>0</v>
      </c>
      <c r="G50" s="491">
        <v>0</v>
      </c>
      <c r="H50" s="491">
        <v>0</v>
      </c>
      <c r="I50" s="491">
        <v>0</v>
      </c>
      <c r="J50" s="535" t="s">
        <v>119</v>
      </c>
      <c r="K50" s="541">
        <v>54026.37</v>
      </c>
    </row>
    <row r="51" spans="1:11" s="38" customFormat="1" ht="15.95" customHeight="1" x14ac:dyDescent="0.25">
      <c r="A51" s="534" t="s">
        <v>120</v>
      </c>
      <c r="B51" s="558" t="s">
        <v>121</v>
      </c>
      <c r="C51" s="558" t="s">
        <v>122</v>
      </c>
      <c r="D51" s="531">
        <v>0</v>
      </c>
      <c r="E51" s="531">
        <v>0</v>
      </c>
      <c r="F51" s="531">
        <v>0</v>
      </c>
      <c r="G51" s="491">
        <v>0</v>
      </c>
      <c r="H51" s="541">
        <v>1307</v>
      </c>
      <c r="I51" s="541">
        <v>3479</v>
      </c>
      <c r="J51" s="535" t="s">
        <v>123</v>
      </c>
      <c r="K51" s="541">
        <v>29889.15</v>
      </c>
    </row>
    <row r="52" spans="1:11" s="38" customFormat="1" ht="15.95" customHeight="1" x14ac:dyDescent="0.25">
      <c r="A52" s="534" t="s">
        <v>124</v>
      </c>
      <c r="B52" s="558" t="s">
        <v>125</v>
      </c>
      <c r="C52" s="558" t="s">
        <v>60</v>
      </c>
      <c r="D52" s="542">
        <v>0.12</v>
      </c>
      <c r="E52" s="531">
        <v>0</v>
      </c>
      <c r="F52" s="531">
        <v>0</v>
      </c>
      <c r="G52" s="491">
        <v>0</v>
      </c>
      <c r="H52" s="491">
        <v>0</v>
      </c>
      <c r="I52" s="491">
        <v>0</v>
      </c>
      <c r="J52" s="535" t="s">
        <v>126</v>
      </c>
      <c r="K52" s="541">
        <v>9367.66</v>
      </c>
    </row>
    <row r="53" spans="1:11" s="38" customFormat="1" ht="15.95" customHeight="1" x14ac:dyDescent="0.25">
      <c r="A53" s="534"/>
      <c r="B53" s="559"/>
      <c r="C53" s="559"/>
      <c r="D53" s="542"/>
      <c r="E53" s="531"/>
      <c r="F53" s="531"/>
      <c r="G53" s="491"/>
      <c r="H53" s="491"/>
      <c r="I53" s="491"/>
      <c r="J53" s="535"/>
      <c r="K53" s="541"/>
    </row>
    <row r="54" spans="1:11" s="38" customFormat="1" ht="30" x14ac:dyDescent="0.25">
      <c r="A54" s="890" t="s">
        <v>2861</v>
      </c>
      <c r="B54" s="891"/>
      <c r="C54" s="891"/>
      <c r="D54" s="892"/>
      <c r="E54" s="893"/>
      <c r="F54" s="893"/>
      <c r="G54" s="894"/>
      <c r="H54" s="894"/>
      <c r="I54" s="894"/>
      <c r="J54" s="895"/>
      <c r="K54" s="894">
        <f>SUM(K55:K56)</f>
        <v>8190389.1200000001</v>
      </c>
    </row>
    <row r="55" spans="1:11" s="38" customFormat="1" x14ac:dyDescent="0.25">
      <c r="A55" s="543" t="s">
        <v>113</v>
      </c>
      <c r="B55" s="561" t="s">
        <v>114</v>
      </c>
      <c r="C55" s="558" t="s">
        <v>60</v>
      </c>
      <c r="D55" s="542">
        <v>0.48499999999999999</v>
      </c>
      <c r="E55" s="889">
        <v>0</v>
      </c>
      <c r="F55" s="889">
        <v>0</v>
      </c>
      <c r="G55" s="540">
        <v>0</v>
      </c>
      <c r="H55" s="540">
        <v>0</v>
      </c>
      <c r="I55" s="540">
        <v>0</v>
      </c>
      <c r="J55" s="531">
        <v>0</v>
      </c>
      <c r="K55" s="541">
        <v>7803736</v>
      </c>
    </row>
    <row r="56" spans="1:11" s="38" customFormat="1" ht="30" x14ac:dyDescent="0.25">
      <c r="A56" s="543" t="s">
        <v>127</v>
      </c>
      <c r="B56" s="567" t="s">
        <v>128</v>
      </c>
      <c r="C56" s="558" t="s">
        <v>60</v>
      </c>
      <c r="D56" s="889">
        <v>0</v>
      </c>
      <c r="E56" s="889">
        <v>0</v>
      </c>
      <c r="F56" s="889">
        <v>0</v>
      </c>
      <c r="G56" s="540">
        <v>0</v>
      </c>
      <c r="H56" s="541">
        <v>12317</v>
      </c>
      <c r="I56" s="541">
        <v>110020</v>
      </c>
      <c r="J56" s="531">
        <v>0</v>
      </c>
      <c r="K56" s="541">
        <v>386653.12</v>
      </c>
    </row>
    <row r="57" spans="1:11" s="38" customFormat="1" ht="15.95" customHeight="1" x14ac:dyDescent="0.25">
      <c r="A57" s="534"/>
      <c r="B57" s="559"/>
      <c r="C57" s="559"/>
      <c r="D57" s="542"/>
      <c r="E57" s="531"/>
      <c r="F57" s="531"/>
      <c r="G57" s="491"/>
      <c r="H57" s="491"/>
      <c r="I57" s="491"/>
      <c r="J57" s="535"/>
      <c r="K57" s="541"/>
    </row>
    <row r="58" spans="1:11" s="38" customFormat="1" ht="30" x14ac:dyDescent="0.25">
      <c r="A58" s="896" t="s">
        <v>2860</v>
      </c>
      <c r="B58" s="897"/>
      <c r="C58" s="897"/>
      <c r="D58" s="898"/>
      <c r="E58" s="899"/>
      <c r="F58" s="899"/>
      <c r="G58" s="900"/>
      <c r="H58" s="900"/>
      <c r="I58" s="900"/>
      <c r="J58" s="901"/>
      <c r="K58" s="900">
        <f>SUM(K59:K61)</f>
        <v>1250042.1599999999</v>
      </c>
    </row>
    <row r="59" spans="1:11" s="38" customFormat="1" x14ac:dyDescent="0.25">
      <c r="A59" s="534" t="s">
        <v>129</v>
      </c>
      <c r="B59" s="558" t="s">
        <v>130</v>
      </c>
      <c r="C59" s="558" t="s">
        <v>60</v>
      </c>
      <c r="D59" s="531">
        <v>0</v>
      </c>
      <c r="E59" s="531">
        <v>0</v>
      </c>
      <c r="F59" s="531">
        <v>0</v>
      </c>
      <c r="G59" s="540">
        <v>0</v>
      </c>
      <c r="H59" s="541">
        <v>1700</v>
      </c>
      <c r="I59" s="541">
        <v>2000</v>
      </c>
      <c r="J59" s="531">
        <v>0</v>
      </c>
      <c r="K59" s="541">
        <v>1232214</v>
      </c>
    </row>
    <row r="60" spans="1:11" s="38" customFormat="1" x14ac:dyDescent="0.25">
      <c r="A60" s="534" t="s">
        <v>131</v>
      </c>
      <c r="B60" s="558" t="s">
        <v>132</v>
      </c>
      <c r="C60" s="558" t="s">
        <v>60</v>
      </c>
      <c r="D60" s="542">
        <v>0.02</v>
      </c>
      <c r="E60" s="889">
        <v>0</v>
      </c>
      <c r="F60" s="889">
        <v>0</v>
      </c>
      <c r="G60" s="540">
        <v>0</v>
      </c>
      <c r="H60" s="540">
        <v>0</v>
      </c>
      <c r="I60" s="540">
        <v>0</v>
      </c>
      <c r="J60" s="531">
        <v>0</v>
      </c>
      <c r="K60" s="541">
        <v>12872</v>
      </c>
    </row>
    <row r="61" spans="1:11" s="38" customFormat="1" x14ac:dyDescent="0.25">
      <c r="A61" s="534" t="s">
        <v>2348</v>
      </c>
      <c r="B61" s="558" t="s">
        <v>132</v>
      </c>
      <c r="C61" s="558" t="s">
        <v>60</v>
      </c>
      <c r="D61" s="542">
        <v>0.02</v>
      </c>
      <c r="E61" s="889">
        <v>0</v>
      </c>
      <c r="F61" s="889">
        <v>0</v>
      </c>
      <c r="G61" s="540">
        <v>0</v>
      </c>
      <c r="H61" s="540">
        <v>0</v>
      </c>
      <c r="I61" s="540">
        <v>0</v>
      </c>
      <c r="J61" s="531">
        <v>0</v>
      </c>
      <c r="K61" s="541">
        <v>4956.16</v>
      </c>
    </row>
    <row r="62" spans="1:11" s="38" customFormat="1" x14ac:dyDescent="0.25">
      <c r="A62" s="534"/>
      <c r="B62" s="559"/>
      <c r="C62" s="559"/>
      <c r="D62" s="542"/>
      <c r="E62" s="531"/>
      <c r="F62" s="531"/>
      <c r="G62" s="491"/>
      <c r="H62" s="491"/>
      <c r="I62" s="491"/>
      <c r="J62" s="535"/>
      <c r="K62" s="541"/>
    </row>
    <row r="63" spans="1:11" s="38" customFormat="1" ht="15.75" x14ac:dyDescent="0.25">
      <c r="A63" s="494" t="s">
        <v>51</v>
      </c>
      <c r="B63" s="885"/>
      <c r="C63" s="885"/>
      <c r="D63" s="886"/>
      <c r="E63" s="886"/>
      <c r="F63" s="886"/>
      <c r="G63" s="887"/>
      <c r="H63" s="887"/>
      <c r="I63" s="887"/>
      <c r="J63" s="888"/>
      <c r="K63" s="496">
        <f>+K10+K12+K25+K29+K38+K40+K45+K47+K54+K58</f>
        <v>13109631.379999999</v>
      </c>
    </row>
    <row r="64" spans="1:11" s="38" customFormat="1" ht="38.25" customHeight="1" x14ac:dyDescent="0.25">
      <c r="B64" s="563"/>
      <c r="C64" s="563"/>
      <c r="E64" s="579"/>
      <c r="F64" s="583"/>
      <c r="G64" s="575"/>
      <c r="H64" s="575"/>
      <c r="I64" s="575"/>
      <c r="J64" s="583"/>
      <c r="K64" s="575"/>
    </row>
    <row r="65" spans="1:11" s="38" customFormat="1" x14ac:dyDescent="0.25">
      <c r="B65" s="563"/>
      <c r="C65" s="563"/>
      <c r="E65" s="579"/>
      <c r="F65" s="583"/>
      <c r="G65" s="575"/>
      <c r="H65" s="575"/>
      <c r="I65" s="575"/>
      <c r="J65" s="583"/>
      <c r="K65" s="575"/>
    </row>
    <row r="66" spans="1:11" s="33" customFormat="1" ht="26.25" customHeight="1" x14ac:dyDescent="0.25">
      <c r="B66" s="564"/>
      <c r="C66" s="564"/>
      <c r="E66" s="580"/>
      <c r="F66" s="584"/>
      <c r="G66" s="576"/>
      <c r="H66" s="576"/>
      <c r="I66" s="576"/>
      <c r="J66" s="584"/>
      <c r="K66" s="576"/>
    </row>
    <row r="67" spans="1:11" x14ac:dyDescent="0.25">
      <c r="A67" s="41"/>
      <c r="B67" s="565"/>
      <c r="C67" s="565"/>
      <c r="D67" s="42"/>
      <c r="E67" s="581"/>
      <c r="F67" s="581"/>
      <c r="G67" s="577"/>
      <c r="H67" s="577"/>
      <c r="I67" s="577"/>
      <c r="J67" s="581"/>
      <c r="K67" s="577"/>
    </row>
    <row r="70" spans="1:11" x14ac:dyDescent="0.25">
      <c r="A70" s="43"/>
    </row>
    <row r="71" spans="1:11" x14ac:dyDescent="0.25">
      <c r="A71" s="43"/>
    </row>
    <row r="72" spans="1:11" x14ac:dyDescent="0.25">
      <c r="A72" s="43"/>
    </row>
    <row r="73" spans="1:11" x14ac:dyDescent="0.25">
      <c r="A73" s="43"/>
    </row>
    <row r="74" spans="1:11" x14ac:dyDescent="0.25">
      <c r="A74" s="43"/>
    </row>
    <row r="75" spans="1:11" x14ac:dyDescent="0.25">
      <c r="A75" s="43"/>
    </row>
    <row r="76" spans="1:11" x14ac:dyDescent="0.25">
      <c r="A76" s="43"/>
    </row>
    <row r="77" spans="1:11" x14ac:dyDescent="0.25">
      <c r="A77" s="43"/>
    </row>
    <row r="78" spans="1:11" x14ac:dyDescent="0.25">
      <c r="A78" s="43"/>
    </row>
    <row r="79" spans="1:11" x14ac:dyDescent="0.25">
      <c r="A79" s="43"/>
    </row>
    <row r="80" spans="1:11" x14ac:dyDescent="0.25">
      <c r="A80" s="32"/>
    </row>
  </sheetData>
  <mergeCells count="11">
    <mergeCell ref="K8:K9"/>
    <mergeCell ref="E7:F7"/>
    <mergeCell ref="H7:I7"/>
    <mergeCell ref="A8:A9"/>
    <mergeCell ref="B8:B9"/>
    <mergeCell ref="C8:C9"/>
    <mergeCell ref="D8:D9"/>
    <mergeCell ref="J8:J9"/>
    <mergeCell ref="E8:F8"/>
    <mergeCell ref="H8:I8"/>
    <mergeCell ref="G8:G9"/>
  </mergeCells>
  <pageMargins left="0" right="0" top="0" bottom="0" header="0" footer="0"/>
  <pageSetup paperSize="5" scale="6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93" zoomScaleNormal="93" workbookViewId="0">
      <selection activeCell="K37" sqref="K37"/>
    </sheetView>
  </sheetViews>
  <sheetFormatPr baseColWidth="10" defaultRowHeight="15" x14ac:dyDescent="0.25"/>
  <cols>
    <col min="1" max="1" width="40.85546875" customWidth="1"/>
    <col min="2" max="2" width="17.7109375" customWidth="1"/>
    <col min="3" max="3" width="14.7109375" customWidth="1"/>
    <col min="4" max="4" width="15" customWidth="1"/>
    <col min="5" max="5" width="15.28515625" customWidth="1"/>
    <col min="6" max="6" width="13.5703125" customWidth="1"/>
    <col min="7" max="7" width="14.85546875" customWidth="1"/>
    <col min="8" max="8" width="13.42578125" customWidth="1"/>
    <col min="9" max="9" width="12.7109375" customWidth="1"/>
    <col min="10" max="10" width="22.28515625" customWidth="1"/>
    <col min="11" max="11" width="17.7109375" customWidth="1"/>
    <col min="257" max="257" width="65.140625" customWidth="1"/>
    <col min="258" max="258" width="17.7109375" customWidth="1"/>
    <col min="259" max="259" width="14.7109375" customWidth="1"/>
    <col min="260" max="262" width="17.7109375" customWidth="1"/>
    <col min="263" max="263" width="19.42578125" customWidth="1"/>
    <col min="264" max="264" width="16.28515625" customWidth="1"/>
    <col min="265" max="265" width="15.42578125" customWidth="1"/>
    <col min="266" max="266" width="19.28515625" customWidth="1"/>
    <col min="267" max="267" width="17.7109375" customWidth="1"/>
    <col min="513" max="513" width="65.140625" customWidth="1"/>
    <col min="514" max="514" width="17.7109375" customWidth="1"/>
    <col min="515" max="515" width="14.7109375" customWidth="1"/>
    <col min="516" max="518" width="17.7109375" customWidth="1"/>
    <col min="519" max="519" width="19.42578125" customWidth="1"/>
    <col min="520" max="520" width="16.28515625" customWidth="1"/>
    <col min="521" max="521" width="15.42578125" customWidth="1"/>
    <col min="522" max="522" width="19.28515625" customWidth="1"/>
    <col min="523" max="523" width="17.7109375" customWidth="1"/>
    <col min="769" max="769" width="65.140625" customWidth="1"/>
    <col min="770" max="770" width="17.7109375" customWidth="1"/>
    <col min="771" max="771" width="14.7109375" customWidth="1"/>
    <col min="772" max="774" width="17.7109375" customWidth="1"/>
    <col min="775" max="775" width="19.42578125" customWidth="1"/>
    <col min="776" max="776" width="16.28515625" customWidth="1"/>
    <col min="777" max="777" width="15.42578125" customWidth="1"/>
    <col min="778" max="778" width="19.28515625" customWidth="1"/>
    <col min="779" max="779" width="17.7109375" customWidth="1"/>
    <col min="1025" max="1025" width="65.140625" customWidth="1"/>
    <col min="1026" max="1026" width="17.7109375" customWidth="1"/>
    <col min="1027" max="1027" width="14.7109375" customWidth="1"/>
    <col min="1028" max="1030" width="17.7109375" customWidth="1"/>
    <col min="1031" max="1031" width="19.42578125" customWidth="1"/>
    <col min="1032" max="1032" width="16.28515625" customWidth="1"/>
    <col min="1033" max="1033" width="15.42578125" customWidth="1"/>
    <col min="1034" max="1034" width="19.28515625" customWidth="1"/>
    <col min="1035" max="1035" width="17.7109375" customWidth="1"/>
    <col min="1281" max="1281" width="65.140625" customWidth="1"/>
    <col min="1282" max="1282" width="17.7109375" customWidth="1"/>
    <col min="1283" max="1283" width="14.7109375" customWidth="1"/>
    <col min="1284" max="1286" width="17.7109375" customWidth="1"/>
    <col min="1287" max="1287" width="19.42578125" customWidth="1"/>
    <col min="1288" max="1288" width="16.28515625" customWidth="1"/>
    <col min="1289" max="1289" width="15.42578125" customWidth="1"/>
    <col min="1290" max="1290" width="19.28515625" customWidth="1"/>
    <col min="1291" max="1291" width="17.7109375" customWidth="1"/>
    <col min="1537" max="1537" width="65.140625" customWidth="1"/>
    <col min="1538" max="1538" width="17.7109375" customWidth="1"/>
    <col min="1539" max="1539" width="14.7109375" customWidth="1"/>
    <col min="1540" max="1542" width="17.7109375" customWidth="1"/>
    <col min="1543" max="1543" width="19.42578125" customWidth="1"/>
    <col min="1544" max="1544" width="16.28515625" customWidth="1"/>
    <col min="1545" max="1545" width="15.42578125" customWidth="1"/>
    <col min="1546" max="1546" width="19.28515625" customWidth="1"/>
    <col min="1547" max="1547" width="17.7109375" customWidth="1"/>
    <col min="1793" max="1793" width="65.140625" customWidth="1"/>
    <col min="1794" max="1794" width="17.7109375" customWidth="1"/>
    <col min="1795" max="1795" width="14.7109375" customWidth="1"/>
    <col min="1796" max="1798" width="17.7109375" customWidth="1"/>
    <col min="1799" max="1799" width="19.42578125" customWidth="1"/>
    <col min="1800" max="1800" width="16.28515625" customWidth="1"/>
    <col min="1801" max="1801" width="15.42578125" customWidth="1"/>
    <col min="1802" max="1802" width="19.28515625" customWidth="1"/>
    <col min="1803" max="1803" width="17.7109375" customWidth="1"/>
    <col min="2049" max="2049" width="65.140625" customWidth="1"/>
    <col min="2050" max="2050" width="17.7109375" customWidth="1"/>
    <col min="2051" max="2051" width="14.7109375" customWidth="1"/>
    <col min="2052" max="2054" width="17.7109375" customWidth="1"/>
    <col min="2055" max="2055" width="19.42578125" customWidth="1"/>
    <col min="2056" max="2056" width="16.28515625" customWidth="1"/>
    <col min="2057" max="2057" width="15.42578125" customWidth="1"/>
    <col min="2058" max="2058" width="19.28515625" customWidth="1"/>
    <col min="2059" max="2059" width="17.7109375" customWidth="1"/>
    <col min="2305" max="2305" width="65.140625" customWidth="1"/>
    <col min="2306" max="2306" width="17.7109375" customWidth="1"/>
    <col min="2307" max="2307" width="14.7109375" customWidth="1"/>
    <col min="2308" max="2310" width="17.7109375" customWidth="1"/>
    <col min="2311" max="2311" width="19.42578125" customWidth="1"/>
    <col min="2312" max="2312" width="16.28515625" customWidth="1"/>
    <col min="2313" max="2313" width="15.42578125" customWidth="1"/>
    <col min="2314" max="2314" width="19.28515625" customWidth="1"/>
    <col min="2315" max="2315" width="17.7109375" customWidth="1"/>
    <col min="2561" max="2561" width="65.140625" customWidth="1"/>
    <col min="2562" max="2562" width="17.7109375" customWidth="1"/>
    <col min="2563" max="2563" width="14.7109375" customWidth="1"/>
    <col min="2564" max="2566" width="17.7109375" customWidth="1"/>
    <col min="2567" max="2567" width="19.42578125" customWidth="1"/>
    <col min="2568" max="2568" width="16.28515625" customWidth="1"/>
    <col min="2569" max="2569" width="15.42578125" customWidth="1"/>
    <col min="2570" max="2570" width="19.28515625" customWidth="1"/>
    <col min="2571" max="2571" width="17.7109375" customWidth="1"/>
    <col min="2817" max="2817" width="65.140625" customWidth="1"/>
    <col min="2818" max="2818" width="17.7109375" customWidth="1"/>
    <col min="2819" max="2819" width="14.7109375" customWidth="1"/>
    <col min="2820" max="2822" width="17.7109375" customWidth="1"/>
    <col min="2823" max="2823" width="19.42578125" customWidth="1"/>
    <col min="2824" max="2824" width="16.28515625" customWidth="1"/>
    <col min="2825" max="2825" width="15.42578125" customWidth="1"/>
    <col min="2826" max="2826" width="19.28515625" customWidth="1"/>
    <col min="2827" max="2827" width="17.7109375" customWidth="1"/>
    <col min="3073" max="3073" width="65.140625" customWidth="1"/>
    <col min="3074" max="3074" width="17.7109375" customWidth="1"/>
    <col min="3075" max="3075" width="14.7109375" customWidth="1"/>
    <col min="3076" max="3078" width="17.7109375" customWidth="1"/>
    <col min="3079" max="3079" width="19.42578125" customWidth="1"/>
    <col min="3080" max="3080" width="16.28515625" customWidth="1"/>
    <col min="3081" max="3081" width="15.42578125" customWidth="1"/>
    <col min="3082" max="3082" width="19.28515625" customWidth="1"/>
    <col min="3083" max="3083" width="17.7109375" customWidth="1"/>
    <col min="3329" max="3329" width="65.140625" customWidth="1"/>
    <col min="3330" max="3330" width="17.7109375" customWidth="1"/>
    <col min="3331" max="3331" width="14.7109375" customWidth="1"/>
    <col min="3332" max="3334" width="17.7109375" customWidth="1"/>
    <col min="3335" max="3335" width="19.42578125" customWidth="1"/>
    <col min="3336" max="3336" width="16.28515625" customWidth="1"/>
    <col min="3337" max="3337" width="15.42578125" customWidth="1"/>
    <col min="3338" max="3338" width="19.28515625" customWidth="1"/>
    <col min="3339" max="3339" width="17.7109375" customWidth="1"/>
    <col min="3585" max="3585" width="65.140625" customWidth="1"/>
    <col min="3586" max="3586" width="17.7109375" customWidth="1"/>
    <col min="3587" max="3587" width="14.7109375" customWidth="1"/>
    <col min="3588" max="3590" width="17.7109375" customWidth="1"/>
    <col min="3591" max="3591" width="19.42578125" customWidth="1"/>
    <col min="3592" max="3592" width="16.28515625" customWidth="1"/>
    <col min="3593" max="3593" width="15.42578125" customWidth="1"/>
    <col min="3594" max="3594" width="19.28515625" customWidth="1"/>
    <col min="3595" max="3595" width="17.7109375" customWidth="1"/>
    <col min="3841" max="3841" width="65.140625" customWidth="1"/>
    <col min="3842" max="3842" width="17.7109375" customWidth="1"/>
    <col min="3843" max="3843" width="14.7109375" customWidth="1"/>
    <col min="3844" max="3846" width="17.7109375" customWidth="1"/>
    <col min="3847" max="3847" width="19.42578125" customWidth="1"/>
    <col min="3848" max="3848" width="16.28515625" customWidth="1"/>
    <col min="3849" max="3849" width="15.42578125" customWidth="1"/>
    <col min="3850" max="3850" width="19.28515625" customWidth="1"/>
    <col min="3851" max="3851" width="17.7109375" customWidth="1"/>
    <col min="4097" max="4097" width="65.140625" customWidth="1"/>
    <col min="4098" max="4098" width="17.7109375" customWidth="1"/>
    <col min="4099" max="4099" width="14.7109375" customWidth="1"/>
    <col min="4100" max="4102" width="17.7109375" customWidth="1"/>
    <col min="4103" max="4103" width="19.42578125" customWidth="1"/>
    <col min="4104" max="4104" width="16.28515625" customWidth="1"/>
    <col min="4105" max="4105" width="15.42578125" customWidth="1"/>
    <col min="4106" max="4106" width="19.28515625" customWidth="1"/>
    <col min="4107" max="4107" width="17.7109375" customWidth="1"/>
    <col min="4353" max="4353" width="65.140625" customWidth="1"/>
    <col min="4354" max="4354" width="17.7109375" customWidth="1"/>
    <col min="4355" max="4355" width="14.7109375" customWidth="1"/>
    <col min="4356" max="4358" width="17.7109375" customWidth="1"/>
    <col min="4359" max="4359" width="19.42578125" customWidth="1"/>
    <col min="4360" max="4360" width="16.28515625" customWidth="1"/>
    <col min="4361" max="4361" width="15.42578125" customWidth="1"/>
    <col min="4362" max="4362" width="19.28515625" customWidth="1"/>
    <col min="4363" max="4363" width="17.7109375" customWidth="1"/>
    <col min="4609" max="4609" width="65.140625" customWidth="1"/>
    <col min="4610" max="4610" width="17.7109375" customWidth="1"/>
    <col min="4611" max="4611" width="14.7109375" customWidth="1"/>
    <col min="4612" max="4614" width="17.7109375" customWidth="1"/>
    <col min="4615" max="4615" width="19.42578125" customWidth="1"/>
    <col min="4616" max="4616" width="16.28515625" customWidth="1"/>
    <col min="4617" max="4617" width="15.42578125" customWidth="1"/>
    <col min="4618" max="4618" width="19.28515625" customWidth="1"/>
    <col min="4619" max="4619" width="17.7109375" customWidth="1"/>
    <col min="4865" max="4865" width="65.140625" customWidth="1"/>
    <col min="4866" max="4866" width="17.7109375" customWidth="1"/>
    <col min="4867" max="4867" width="14.7109375" customWidth="1"/>
    <col min="4868" max="4870" width="17.7109375" customWidth="1"/>
    <col min="4871" max="4871" width="19.42578125" customWidth="1"/>
    <col min="4872" max="4872" width="16.28515625" customWidth="1"/>
    <col min="4873" max="4873" width="15.42578125" customWidth="1"/>
    <col min="4874" max="4874" width="19.28515625" customWidth="1"/>
    <col min="4875" max="4875" width="17.7109375" customWidth="1"/>
    <col min="5121" max="5121" width="65.140625" customWidth="1"/>
    <col min="5122" max="5122" width="17.7109375" customWidth="1"/>
    <col min="5123" max="5123" width="14.7109375" customWidth="1"/>
    <col min="5124" max="5126" width="17.7109375" customWidth="1"/>
    <col min="5127" max="5127" width="19.42578125" customWidth="1"/>
    <col min="5128" max="5128" width="16.28515625" customWidth="1"/>
    <col min="5129" max="5129" width="15.42578125" customWidth="1"/>
    <col min="5130" max="5130" width="19.28515625" customWidth="1"/>
    <col min="5131" max="5131" width="17.7109375" customWidth="1"/>
    <col min="5377" max="5377" width="65.140625" customWidth="1"/>
    <col min="5378" max="5378" width="17.7109375" customWidth="1"/>
    <col min="5379" max="5379" width="14.7109375" customWidth="1"/>
    <col min="5380" max="5382" width="17.7109375" customWidth="1"/>
    <col min="5383" max="5383" width="19.42578125" customWidth="1"/>
    <col min="5384" max="5384" width="16.28515625" customWidth="1"/>
    <col min="5385" max="5385" width="15.42578125" customWidth="1"/>
    <col min="5386" max="5386" width="19.28515625" customWidth="1"/>
    <col min="5387" max="5387" width="17.7109375" customWidth="1"/>
    <col min="5633" max="5633" width="65.140625" customWidth="1"/>
    <col min="5634" max="5634" width="17.7109375" customWidth="1"/>
    <col min="5635" max="5635" width="14.7109375" customWidth="1"/>
    <col min="5636" max="5638" width="17.7109375" customWidth="1"/>
    <col min="5639" max="5639" width="19.42578125" customWidth="1"/>
    <col min="5640" max="5640" width="16.28515625" customWidth="1"/>
    <col min="5641" max="5641" width="15.42578125" customWidth="1"/>
    <col min="5642" max="5642" width="19.28515625" customWidth="1"/>
    <col min="5643" max="5643" width="17.7109375" customWidth="1"/>
    <col min="5889" max="5889" width="65.140625" customWidth="1"/>
    <col min="5890" max="5890" width="17.7109375" customWidth="1"/>
    <col min="5891" max="5891" width="14.7109375" customWidth="1"/>
    <col min="5892" max="5894" width="17.7109375" customWidth="1"/>
    <col min="5895" max="5895" width="19.42578125" customWidth="1"/>
    <col min="5896" max="5896" width="16.28515625" customWidth="1"/>
    <col min="5897" max="5897" width="15.42578125" customWidth="1"/>
    <col min="5898" max="5898" width="19.28515625" customWidth="1"/>
    <col min="5899" max="5899" width="17.7109375" customWidth="1"/>
    <col min="6145" max="6145" width="65.140625" customWidth="1"/>
    <col min="6146" max="6146" width="17.7109375" customWidth="1"/>
    <col min="6147" max="6147" width="14.7109375" customWidth="1"/>
    <col min="6148" max="6150" width="17.7109375" customWidth="1"/>
    <col min="6151" max="6151" width="19.42578125" customWidth="1"/>
    <col min="6152" max="6152" width="16.28515625" customWidth="1"/>
    <col min="6153" max="6153" width="15.42578125" customWidth="1"/>
    <col min="6154" max="6154" width="19.28515625" customWidth="1"/>
    <col min="6155" max="6155" width="17.7109375" customWidth="1"/>
    <col min="6401" max="6401" width="65.140625" customWidth="1"/>
    <col min="6402" max="6402" width="17.7109375" customWidth="1"/>
    <col min="6403" max="6403" width="14.7109375" customWidth="1"/>
    <col min="6404" max="6406" width="17.7109375" customWidth="1"/>
    <col min="6407" max="6407" width="19.42578125" customWidth="1"/>
    <col min="6408" max="6408" width="16.28515625" customWidth="1"/>
    <col min="6409" max="6409" width="15.42578125" customWidth="1"/>
    <col min="6410" max="6410" width="19.28515625" customWidth="1"/>
    <col min="6411" max="6411" width="17.7109375" customWidth="1"/>
    <col min="6657" max="6657" width="65.140625" customWidth="1"/>
    <col min="6658" max="6658" width="17.7109375" customWidth="1"/>
    <col min="6659" max="6659" width="14.7109375" customWidth="1"/>
    <col min="6660" max="6662" width="17.7109375" customWidth="1"/>
    <col min="6663" max="6663" width="19.42578125" customWidth="1"/>
    <col min="6664" max="6664" width="16.28515625" customWidth="1"/>
    <col min="6665" max="6665" width="15.42578125" customWidth="1"/>
    <col min="6666" max="6666" width="19.28515625" customWidth="1"/>
    <col min="6667" max="6667" width="17.7109375" customWidth="1"/>
    <col min="6913" max="6913" width="65.140625" customWidth="1"/>
    <col min="6914" max="6914" width="17.7109375" customWidth="1"/>
    <col min="6915" max="6915" width="14.7109375" customWidth="1"/>
    <col min="6916" max="6918" width="17.7109375" customWidth="1"/>
    <col min="6919" max="6919" width="19.42578125" customWidth="1"/>
    <col min="6920" max="6920" width="16.28515625" customWidth="1"/>
    <col min="6921" max="6921" width="15.42578125" customWidth="1"/>
    <col min="6922" max="6922" width="19.28515625" customWidth="1"/>
    <col min="6923" max="6923" width="17.7109375" customWidth="1"/>
    <col min="7169" max="7169" width="65.140625" customWidth="1"/>
    <col min="7170" max="7170" width="17.7109375" customWidth="1"/>
    <col min="7171" max="7171" width="14.7109375" customWidth="1"/>
    <col min="7172" max="7174" width="17.7109375" customWidth="1"/>
    <col min="7175" max="7175" width="19.42578125" customWidth="1"/>
    <col min="7176" max="7176" width="16.28515625" customWidth="1"/>
    <col min="7177" max="7177" width="15.42578125" customWidth="1"/>
    <col min="7178" max="7178" width="19.28515625" customWidth="1"/>
    <col min="7179" max="7179" width="17.7109375" customWidth="1"/>
    <col min="7425" max="7425" width="65.140625" customWidth="1"/>
    <col min="7426" max="7426" width="17.7109375" customWidth="1"/>
    <col min="7427" max="7427" width="14.7109375" customWidth="1"/>
    <col min="7428" max="7430" width="17.7109375" customWidth="1"/>
    <col min="7431" max="7431" width="19.42578125" customWidth="1"/>
    <col min="7432" max="7432" width="16.28515625" customWidth="1"/>
    <col min="7433" max="7433" width="15.42578125" customWidth="1"/>
    <col min="7434" max="7434" width="19.28515625" customWidth="1"/>
    <col min="7435" max="7435" width="17.7109375" customWidth="1"/>
    <col min="7681" max="7681" width="65.140625" customWidth="1"/>
    <col min="7682" max="7682" width="17.7109375" customWidth="1"/>
    <col min="7683" max="7683" width="14.7109375" customWidth="1"/>
    <col min="7684" max="7686" width="17.7109375" customWidth="1"/>
    <col min="7687" max="7687" width="19.42578125" customWidth="1"/>
    <col min="7688" max="7688" width="16.28515625" customWidth="1"/>
    <col min="7689" max="7689" width="15.42578125" customWidth="1"/>
    <col min="7690" max="7690" width="19.28515625" customWidth="1"/>
    <col min="7691" max="7691" width="17.7109375" customWidth="1"/>
    <col min="7937" max="7937" width="65.140625" customWidth="1"/>
    <col min="7938" max="7938" width="17.7109375" customWidth="1"/>
    <col min="7939" max="7939" width="14.7109375" customWidth="1"/>
    <col min="7940" max="7942" width="17.7109375" customWidth="1"/>
    <col min="7943" max="7943" width="19.42578125" customWidth="1"/>
    <col min="7944" max="7944" width="16.28515625" customWidth="1"/>
    <col min="7945" max="7945" width="15.42578125" customWidth="1"/>
    <col min="7946" max="7946" width="19.28515625" customWidth="1"/>
    <col min="7947" max="7947" width="17.7109375" customWidth="1"/>
    <col min="8193" max="8193" width="65.140625" customWidth="1"/>
    <col min="8194" max="8194" width="17.7109375" customWidth="1"/>
    <col min="8195" max="8195" width="14.7109375" customWidth="1"/>
    <col min="8196" max="8198" width="17.7109375" customWidth="1"/>
    <col min="8199" max="8199" width="19.42578125" customWidth="1"/>
    <col min="8200" max="8200" width="16.28515625" customWidth="1"/>
    <col min="8201" max="8201" width="15.42578125" customWidth="1"/>
    <col min="8202" max="8202" width="19.28515625" customWidth="1"/>
    <col min="8203" max="8203" width="17.7109375" customWidth="1"/>
    <col min="8449" max="8449" width="65.140625" customWidth="1"/>
    <col min="8450" max="8450" width="17.7109375" customWidth="1"/>
    <col min="8451" max="8451" width="14.7109375" customWidth="1"/>
    <col min="8452" max="8454" width="17.7109375" customWidth="1"/>
    <col min="8455" max="8455" width="19.42578125" customWidth="1"/>
    <col min="8456" max="8456" width="16.28515625" customWidth="1"/>
    <col min="8457" max="8457" width="15.42578125" customWidth="1"/>
    <col min="8458" max="8458" width="19.28515625" customWidth="1"/>
    <col min="8459" max="8459" width="17.7109375" customWidth="1"/>
    <col min="8705" max="8705" width="65.140625" customWidth="1"/>
    <col min="8706" max="8706" width="17.7109375" customWidth="1"/>
    <col min="8707" max="8707" width="14.7109375" customWidth="1"/>
    <col min="8708" max="8710" width="17.7109375" customWidth="1"/>
    <col min="8711" max="8711" width="19.42578125" customWidth="1"/>
    <col min="8712" max="8712" width="16.28515625" customWidth="1"/>
    <col min="8713" max="8713" width="15.42578125" customWidth="1"/>
    <col min="8714" max="8714" width="19.28515625" customWidth="1"/>
    <col min="8715" max="8715" width="17.7109375" customWidth="1"/>
    <col min="8961" max="8961" width="65.140625" customWidth="1"/>
    <col min="8962" max="8962" width="17.7109375" customWidth="1"/>
    <col min="8963" max="8963" width="14.7109375" customWidth="1"/>
    <col min="8964" max="8966" width="17.7109375" customWidth="1"/>
    <col min="8967" max="8967" width="19.42578125" customWidth="1"/>
    <col min="8968" max="8968" width="16.28515625" customWidth="1"/>
    <col min="8969" max="8969" width="15.42578125" customWidth="1"/>
    <col min="8970" max="8970" width="19.28515625" customWidth="1"/>
    <col min="8971" max="8971" width="17.7109375" customWidth="1"/>
    <col min="9217" max="9217" width="65.140625" customWidth="1"/>
    <col min="9218" max="9218" width="17.7109375" customWidth="1"/>
    <col min="9219" max="9219" width="14.7109375" customWidth="1"/>
    <col min="9220" max="9222" width="17.7109375" customWidth="1"/>
    <col min="9223" max="9223" width="19.42578125" customWidth="1"/>
    <col min="9224" max="9224" width="16.28515625" customWidth="1"/>
    <col min="9225" max="9225" width="15.42578125" customWidth="1"/>
    <col min="9226" max="9226" width="19.28515625" customWidth="1"/>
    <col min="9227" max="9227" width="17.7109375" customWidth="1"/>
    <col min="9473" max="9473" width="65.140625" customWidth="1"/>
    <col min="9474" max="9474" width="17.7109375" customWidth="1"/>
    <col min="9475" max="9475" width="14.7109375" customWidth="1"/>
    <col min="9476" max="9478" width="17.7109375" customWidth="1"/>
    <col min="9479" max="9479" width="19.42578125" customWidth="1"/>
    <col min="9480" max="9480" width="16.28515625" customWidth="1"/>
    <col min="9481" max="9481" width="15.42578125" customWidth="1"/>
    <col min="9482" max="9482" width="19.28515625" customWidth="1"/>
    <col min="9483" max="9483" width="17.7109375" customWidth="1"/>
    <col min="9729" max="9729" width="65.140625" customWidth="1"/>
    <col min="9730" max="9730" width="17.7109375" customWidth="1"/>
    <col min="9731" max="9731" width="14.7109375" customWidth="1"/>
    <col min="9732" max="9734" width="17.7109375" customWidth="1"/>
    <col min="9735" max="9735" width="19.42578125" customWidth="1"/>
    <col min="9736" max="9736" width="16.28515625" customWidth="1"/>
    <col min="9737" max="9737" width="15.42578125" customWidth="1"/>
    <col min="9738" max="9738" width="19.28515625" customWidth="1"/>
    <col min="9739" max="9739" width="17.7109375" customWidth="1"/>
    <col min="9985" max="9985" width="65.140625" customWidth="1"/>
    <col min="9986" max="9986" width="17.7109375" customWidth="1"/>
    <col min="9987" max="9987" width="14.7109375" customWidth="1"/>
    <col min="9988" max="9990" width="17.7109375" customWidth="1"/>
    <col min="9991" max="9991" width="19.42578125" customWidth="1"/>
    <col min="9992" max="9992" width="16.28515625" customWidth="1"/>
    <col min="9993" max="9993" width="15.42578125" customWidth="1"/>
    <col min="9994" max="9994" width="19.28515625" customWidth="1"/>
    <col min="9995" max="9995" width="17.7109375" customWidth="1"/>
    <col min="10241" max="10241" width="65.140625" customWidth="1"/>
    <col min="10242" max="10242" width="17.7109375" customWidth="1"/>
    <col min="10243" max="10243" width="14.7109375" customWidth="1"/>
    <col min="10244" max="10246" width="17.7109375" customWidth="1"/>
    <col min="10247" max="10247" width="19.42578125" customWidth="1"/>
    <col min="10248" max="10248" width="16.28515625" customWidth="1"/>
    <col min="10249" max="10249" width="15.42578125" customWidth="1"/>
    <col min="10250" max="10250" width="19.28515625" customWidth="1"/>
    <col min="10251" max="10251" width="17.7109375" customWidth="1"/>
    <col min="10497" max="10497" width="65.140625" customWidth="1"/>
    <col min="10498" max="10498" width="17.7109375" customWidth="1"/>
    <col min="10499" max="10499" width="14.7109375" customWidth="1"/>
    <col min="10500" max="10502" width="17.7109375" customWidth="1"/>
    <col min="10503" max="10503" width="19.42578125" customWidth="1"/>
    <col min="10504" max="10504" width="16.28515625" customWidth="1"/>
    <col min="10505" max="10505" width="15.42578125" customWidth="1"/>
    <col min="10506" max="10506" width="19.28515625" customWidth="1"/>
    <col min="10507" max="10507" width="17.7109375" customWidth="1"/>
    <col min="10753" max="10753" width="65.140625" customWidth="1"/>
    <col min="10754" max="10754" width="17.7109375" customWidth="1"/>
    <col min="10755" max="10755" width="14.7109375" customWidth="1"/>
    <col min="10756" max="10758" width="17.7109375" customWidth="1"/>
    <col min="10759" max="10759" width="19.42578125" customWidth="1"/>
    <col min="10760" max="10760" width="16.28515625" customWidth="1"/>
    <col min="10761" max="10761" width="15.42578125" customWidth="1"/>
    <col min="10762" max="10762" width="19.28515625" customWidth="1"/>
    <col min="10763" max="10763" width="17.7109375" customWidth="1"/>
    <col min="11009" max="11009" width="65.140625" customWidth="1"/>
    <col min="11010" max="11010" width="17.7109375" customWidth="1"/>
    <col min="11011" max="11011" width="14.7109375" customWidth="1"/>
    <col min="11012" max="11014" width="17.7109375" customWidth="1"/>
    <col min="11015" max="11015" width="19.42578125" customWidth="1"/>
    <col min="11016" max="11016" width="16.28515625" customWidth="1"/>
    <col min="11017" max="11017" width="15.42578125" customWidth="1"/>
    <col min="11018" max="11018" width="19.28515625" customWidth="1"/>
    <col min="11019" max="11019" width="17.7109375" customWidth="1"/>
    <col min="11265" max="11265" width="65.140625" customWidth="1"/>
    <col min="11266" max="11266" width="17.7109375" customWidth="1"/>
    <col min="11267" max="11267" width="14.7109375" customWidth="1"/>
    <col min="11268" max="11270" width="17.7109375" customWidth="1"/>
    <col min="11271" max="11271" width="19.42578125" customWidth="1"/>
    <col min="11272" max="11272" width="16.28515625" customWidth="1"/>
    <col min="11273" max="11273" width="15.42578125" customWidth="1"/>
    <col min="11274" max="11274" width="19.28515625" customWidth="1"/>
    <col min="11275" max="11275" width="17.7109375" customWidth="1"/>
    <col min="11521" max="11521" width="65.140625" customWidth="1"/>
    <col min="11522" max="11522" width="17.7109375" customWidth="1"/>
    <col min="11523" max="11523" width="14.7109375" customWidth="1"/>
    <col min="11524" max="11526" width="17.7109375" customWidth="1"/>
    <col min="11527" max="11527" width="19.42578125" customWidth="1"/>
    <col min="11528" max="11528" width="16.28515625" customWidth="1"/>
    <col min="11529" max="11529" width="15.42578125" customWidth="1"/>
    <col min="11530" max="11530" width="19.28515625" customWidth="1"/>
    <col min="11531" max="11531" width="17.7109375" customWidth="1"/>
    <col min="11777" max="11777" width="65.140625" customWidth="1"/>
    <col min="11778" max="11778" width="17.7109375" customWidth="1"/>
    <col min="11779" max="11779" width="14.7109375" customWidth="1"/>
    <col min="11780" max="11782" width="17.7109375" customWidth="1"/>
    <col min="11783" max="11783" width="19.42578125" customWidth="1"/>
    <col min="11784" max="11784" width="16.28515625" customWidth="1"/>
    <col min="11785" max="11785" width="15.42578125" customWidth="1"/>
    <col min="11786" max="11786" width="19.28515625" customWidth="1"/>
    <col min="11787" max="11787" width="17.7109375" customWidth="1"/>
    <col min="12033" max="12033" width="65.140625" customWidth="1"/>
    <col min="12034" max="12034" width="17.7109375" customWidth="1"/>
    <col min="12035" max="12035" width="14.7109375" customWidth="1"/>
    <col min="12036" max="12038" width="17.7109375" customWidth="1"/>
    <col min="12039" max="12039" width="19.42578125" customWidth="1"/>
    <col min="12040" max="12040" width="16.28515625" customWidth="1"/>
    <col min="12041" max="12041" width="15.42578125" customWidth="1"/>
    <col min="12042" max="12042" width="19.28515625" customWidth="1"/>
    <col min="12043" max="12043" width="17.7109375" customWidth="1"/>
    <col min="12289" max="12289" width="65.140625" customWidth="1"/>
    <col min="12290" max="12290" width="17.7109375" customWidth="1"/>
    <col min="12291" max="12291" width="14.7109375" customWidth="1"/>
    <col min="12292" max="12294" width="17.7109375" customWidth="1"/>
    <col min="12295" max="12295" width="19.42578125" customWidth="1"/>
    <col min="12296" max="12296" width="16.28515625" customWidth="1"/>
    <col min="12297" max="12297" width="15.42578125" customWidth="1"/>
    <col min="12298" max="12298" width="19.28515625" customWidth="1"/>
    <col min="12299" max="12299" width="17.7109375" customWidth="1"/>
    <col min="12545" max="12545" width="65.140625" customWidth="1"/>
    <col min="12546" max="12546" width="17.7109375" customWidth="1"/>
    <col min="12547" max="12547" width="14.7109375" customWidth="1"/>
    <col min="12548" max="12550" width="17.7109375" customWidth="1"/>
    <col min="12551" max="12551" width="19.42578125" customWidth="1"/>
    <col min="12552" max="12552" width="16.28515625" customWidth="1"/>
    <col min="12553" max="12553" width="15.42578125" customWidth="1"/>
    <col min="12554" max="12554" width="19.28515625" customWidth="1"/>
    <col min="12555" max="12555" width="17.7109375" customWidth="1"/>
    <col min="12801" max="12801" width="65.140625" customWidth="1"/>
    <col min="12802" max="12802" width="17.7109375" customWidth="1"/>
    <col min="12803" max="12803" width="14.7109375" customWidth="1"/>
    <col min="12804" max="12806" width="17.7109375" customWidth="1"/>
    <col min="12807" max="12807" width="19.42578125" customWidth="1"/>
    <col min="12808" max="12808" width="16.28515625" customWidth="1"/>
    <col min="12809" max="12809" width="15.42578125" customWidth="1"/>
    <col min="12810" max="12810" width="19.28515625" customWidth="1"/>
    <col min="12811" max="12811" width="17.7109375" customWidth="1"/>
    <col min="13057" max="13057" width="65.140625" customWidth="1"/>
    <col min="13058" max="13058" width="17.7109375" customWidth="1"/>
    <col min="13059" max="13059" width="14.7109375" customWidth="1"/>
    <col min="13060" max="13062" width="17.7109375" customWidth="1"/>
    <col min="13063" max="13063" width="19.42578125" customWidth="1"/>
    <col min="13064" max="13064" width="16.28515625" customWidth="1"/>
    <col min="13065" max="13065" width="15.42578125" customWidth="1"/>
    <col min="13066" max="13066" width="19.28515625" customWidth="1"/>
    <col min="13067" max="13067" width="17.7109375" customWidth="1"/>
    <col min="13313" max="13313" width="65.140625" customWidth="1"/>
    <col min="13314" max="13314" width="17.7109375" customWidth="1"/>
    <col min="13315" max="13315" width="14.7109375" customWidth="1"/>
    <col min="13316" max="13318" width="17.7109375" customWidth="1"/>
    <col min="13319" max="13319" width="19.42578125" customWidth="1"/>
    <col min="13320" max="13320" width="16.28515625" customWidth="1"/>
    <col min="13321" max="13321" width="15.42578125" customWidth="1"/>
    <col min="13322" max="13322" width="19.28515625" customWidth="1"/>
    <col min="13323" max="13323" width="17.7109375" customWidth="1"/>
    <col min="13569" max="13569" width="65.140625" customWidth="1"/>
    <col min="13570" max="13570" width="17.7109375" customWidth="1"/>
    <col min="13571" max="13571" width="14.7109375" customWidth="1"/>
    <col min="13572" max="13574" width="17.7109375" customWidth="1"/>
    <col min="13575" max="13575" width="19.42578125" customWidth="1"/>
    <col min="13576" max="13576" width="16.28515625" customWidth="1"/>
    <col min="13577" max="13577" width="15.42578125" customWidth="1"/>
    <col min="13578" max="13578" width="19.28515625" customWidth="1"/>
    <col min="13579" max="13579" width="17.7109375" customWidth="1"/>
    <col min="13825" max="13825" width="65.140625" customWidth="1"/>
    <col min="13826" max="13826" width="17.7109375" customWidth="1"/>
    <col min="13827" max="13827" width="14.7109375" customWidth="1"/>
    <col min="13828" max="13830" width="17.7109375" customWidth="1"/>
    <col min="13831" max="13831" width="19.42578125" customWidth="1"/>
    <col min="13832" max="13832" width="16.28515625" customWidth="1"/>
    <col min="13833" max="13833" width="15.42578125" customWidth="1"/>
    <col min="13834" max="13834" width="19.28515625" customWidth="1"/>
    <col min="13835" max="13835" width="17.7109375" customWidth="1"/>
    <col min="14081" max="14081" width="65.140625" customWidth="1"/>
    <col min="14082" max="14082" width="17.7109375" customWidth="1"/>
    <col min="14083" max="14083" width="14.7109375" customWidth="1"/>
    <col min="14084" max="14086" width="17.7109375" customWidth="1"/>
    <col min="14087" max="14087" width="19.42578125" customWidth="1"/>
    <col min="14088" max="14088" width="16.28515625" customWidth="1"/>
    <col min="14089" max="14089" width="15.42578125" customWidth="1"/>
    <col min="14090" max="14090" width="19.28515625" customWidth="1"/>
    <col min="14091" max="14091" width="17.7109375" customWidth="1"/>
    <col min="14337" max="14337" width="65.140625" customWidth="1"/>
    <col min="14338" max="14338" width="17.7109375" customWidth="1"/>
    <col min="14339" max="14339" width="14.7109375" customWidth="1"/>
    <col min="14340" max="14342" width="17.7109375" customWidth="1"/>
    <col min="14343" max="14343" width="19.42578125" customWidth="1"/>
    <col min="14344" max="14344" width="16.28515625" customWidth="1"/>
    <col min="14345" max="14345" width="15.42578125" customWidth="1"/>
    <col min="14346" max="14346" width="19.28515625" customWidth="1"/>
    <col min="14347" max="14347" width="17.7109375" customWidth="1"/>
    <col min="14593" max="14593" width="65.140625" customWidth="1"/>
    <col min="14594" max="14594" width="17.7109375" customWidth="1"/>
    <col min="14595" max="14595" width="14.7109375" customWidth="1"/>
    <col min="14596" max="14598" width="17.7109375" customWidth="1"/>
    <col min="14599" max="14599" width="19.42578125" customWidth="1"/>
    <col min="14600" max="14600" width="16.28515625" customWidth="1"/>
    <col min="14601" max="14601" width="15.42578125" customWidth="1"/>
    <col min="14602" max="14602" width="19.28515625" customWidth="1"/>
    <col min="14603" max="14603" width="17.7109375" customWidth="1"/>
    <col min="14849" max="14849" width="65.140625" customWidth="1"/>
    <col min="14850" max="14850" width="17.7109375" customWidth="1"/>
    <col min="14851" max="14851" width="14.7109375" customWidth="1"/>
    <col min="14852" max="14854" width="17.7109375" customWidth="1"/>
    <col min="14855" max="14855" width="19.42578125" customWidth="1"/>
    <col min="14856" max="14856" width="16.28515625" customWidth="1"/>
    <col min="14857" max="14857" width="15.42578125" customWidth="1"/>
    <col min="14858" max="14858" width="19.28515625" customWidth="1"/>
    <col min="14859" max="14859" width="17.7109375" customWidth="1"/>
    <col min="15105" max="15105" width="65.140625" customWidth="1"/>
    <col min="15106" max="15106" width="17.7109375" customWidth="1"/>
    <col min="15107" max="15107" width="14.7109375" customWidth="1"/>
    <col min="15108" max="15110" width="17.7109375" customWidth="1"/>
    <col min="15111" max="15111" width="19.42578125" customWidth="1"/>
    <col min="15112" max="15112" width="16.28515625" customWidth="1"/>
    <col min="15113" max="15113" width="15.42578125" customWidth="1"/>
    <col min="15114" max="15114" width="19.28515625" customWidth="1"/>
    <col min="15115" max="15115" width="17.7109375" customWidth="1"/>
    <col min="15361" max="15361" width="65.140625" customWidth="1"/>
    <col min="15362" max="15362" width="17.7109375" customWidth="1"/>
    <col min="15363" max="15363" width="14.7109375" customWidth="1"/>
    <col min="15364" max="15366" width="17.7109375" customWidth="1"/>
    <col min="15367" max="15367" width="19.42578125" customWidth="1"/>
    <col min="15368" max="15368" width="16.28515625" customWidth="1"/>
    <col min="15369" max="15369" width="15.42578125" customWidth="1"/>
    <col min="15370" max="15370" width="19.28515625" customWidth="1"/>
    <col min="15371" max="15371" width="17.7109375" customWidth="1"/>
    <col min="15617" max="15617" width="65.140625" customWidth="1"/>
    <col min="15618" max="15618" width="17.7109375" customWidth="1"/>
    <col min="15619" max="15619" width="14.7109375" customWidth="1"/>
    <col min="15620" max="15622" width="17.7109375" customWidth="1"/>
    <col min="15623" max="15623" width="19.42578125" customWidth="1"/>
    <col min="15624" max="15624" width="16.28515625" customWidth="1"/>
    <col min="15625" max="15625" width="15.42578125" customWidth="1"/>
    <col min="15626" max="15626" width="19.28515625" customWidth="1"/>
    <col min="15627" max="15627" width="17.7109375" customWidth="1"/>
    <col min="15873" max="15873" width="65.140625" customWidth="1"/>
    <col min="15874" max="15874" width="17.7109375" customWidth="1"/>
    <col min="15875" max="15875" width="14.7109375" customWidth="1"/>
    <col min="15876" max="15878" width="17.7109375" customWidth="1"/>
    <col min="15879" max="15879" width="19.42578125" customWidth="1"/>
    <col min="15880" max="15880" width="16.28515625" customWidth="1"/>
    <col min="15881" max="15881" width="15.42578125" customWidth="1"/>
    <col min="15882" max="15882" width="19.28515625" customWidth="1"/>
    <col min="15883" max="15883" width="17.7109375" customWidth="1"/>
    <col min="16129" max="16129" width="65.140625" customWidth="1"/>
    <col min="16130" max="16130" width="17.7109375" customWidth="1"/>
    <col min="16131" max="16131" width="14.7109375" customWidth="1"/>
    <col min="16132" max="16134" width="17.7109375" customWidth="1"/>
    <col min="16135" max="16135" width="19.42578125" customWidth="1"/>
    <col min="16136" max="16136" width="16.28515625" customWidth="1"/>
    <col min="16137" max="16137" width="15.42578125" customWidth="1"/>
    <col min="16138" max="16138" width="19.28515625" customWidth="1"/>
    <col min="16139" max="16139" width="17.7109375" customWidth="1"/>
  </cols>
  <sheetData>
    <row r="1" spans="1:11" s="16" customFormat="1" ht="15" customHeight="1" x14ac:dyDescent="0.25">
      <c r="A1" s="134"/>
      <c r="B1" s="360"/>
    </row>
    <row r="2" spans="1:11" s="16" customFormat="1" ht="15" customHeight="1" x14ac:dyDescent="0.25">
      <c r="A2" s="17" t="s">
        <v>42</v>
      </c>
      <c r="B2" s="360"/>
      <c r="C2" s="18"/>
      <c r="D2" s="18"/>
      <c r="E2" s="18"/>
      <c r="F2" s="18"/>
      <c r="G2" s="18"/>
      <c r="H2" s="18"/>
      <c r="I2" s="18"/>
      <c r="J2" s="18"/>
      <c r="K2" s="19" t="s">
        <v>19</v>
      </c>
    </row>
    <row r="3" spans="1:11" s="16" customFormat="1" ht="15" customHeight="1" x14ac:dyDescent="0.25">
      <c r="A3" s="134" t="s">
        <v>863</v>
      </c>
      <c r="B3" s="360"/>
      <c r="C3" s="18"/>
      <c r="D3" s="18"/>
      <c r="E3" s="18"/>
      <c r="F3" s="18"/>
      <c r="G3" s="18"/>
      <c r="H3" s="18"/>
      <c r="I3" s="18"/>
      <c r="J3" s="18"/>
      <c r="K3" s="18"/>
    </row>
    <row r="4" spans="1:11" s="16" customFormat="1" ht="15" customHeight="1" x14ac:dyDescent="0.25">
      <c r="A4" s="17" t="s">
        <v>3110</v>
      </c>
      <c r="B4" s="360"/>
      <c r="C4" s="18"/>
      <c r="D4" s="18"/>
      <c r="E4" s="18"/>
      <c r="F4" s="18"/>
      <c r="G4" s="18"/>
      <c r="H4" s="18"/>
      <c r="I4" s="18"/>
      <c r="J4" s="18"/>
      <c r="K4" s="18"/>
    </row>
    <row r="5" spans="1:11" s="16" customFormat="1" ht="15" customHeight="1" x14ac:dyDescent="0.25">
      <c r="A5" s="51"/>
      <c r="D5" s="804"/>
      <c r="E5" s="804"/>
      <c r="F5" s="804"/>
      <c r="G5" s="51"/>
      <c r="H5" s="804"/>
      <c r="I5" s="804"/>
      <c r="K5" s="804"/>
    </row>
    <row r="6" spans="1:11" s="16" customFormat="1" x14ac:dyDescent="0.25">
      <c r="A6" s="1342" t="s">
        <v>20</v>
      </c>
      <c r="B6" s="1342" t="s">
        <v>21</v>
      </c>
      <c r="C6" s="1342" t="s">
        <v>22</v>
      </c>
      <c r="D6" s="1342"/>
      <c r="E6" s="20" t="s">
        <v>23</v>
      </c>
      <c r="F6" s="20"/>
      <c r="G6" s="1342" t="s">
        <v>24</v>
      </c>
      <c r="H6" s="1417" t="s">
        <v>25</v>
      </c>
      <c r="I6" s="1417"/>
      <c r="J6" s="1342" t="s">
        <v>26</v>
      </c>
      <c r="K6" s="1342" t="s">
        <v>27</v>
      </c>
    </row>
    <row r="7" spans="1:11" s="52" customFormat="1" x14ac:dyDescent="0.25">
      <c r="A7" s="1418" t="s">
        <v>28</v>
      </c>
      <c r="B7" s="1415" t="s">
        <v>29</v>
      </c>
      <c r="C7" s="1415" t="s">
        <v>30</v>
      </c>
      <c r="D7" s="1415" t="s">
        <v>31</v>
      </c>
      <c r="E7" s="1415" t="s">
        <v>32</v>
      </c>
      <c r="F7" s="1415"/>
      <c r="G7" s="1415" t="s">
        <v>33</v>
      </c>
      <c r="H7" s="1415" t="s">
        <v>34</v>
      </c>
      <c r="I7" s="1415"/>
      <c r="J7" s="1415" t="s">
        <v>211</v>
      </c>
      <c r="K7" s="1416" t="s">
        <v>35</v>
      </c>
    </row>
    <row r="8" spans="1:11" s="52" customFormat="1" x14ac:dyDescent="0.25">
      <c r="A8" s="1418"/>
      <c r="B8" s="1415"/>
      <c r="C8" s="1415"/>
      <c r="D8" s="1415"/>
      <c r="E8" s="1341" t="s">
        <v>36</v>
      </c>
      <c r="F8" s="1341" t="s">
        <v>37</v>
      </c>
      <c r="G8" s="1415"/>
      <c r="H8" s="1341" t="s">
        <v>36</v>
      </c>
      <c r="I8" s="1341" t="s">
        <v>37</v>
      </c>
      <c r="J8" s="1415"/>
      <c r="K8" s="1416"/>
    </row>
    <row r="9" spans="1:11" ht="15.95" customHeight="1" x14ac:dyDescent="0.25">
      <c r="A9" s="479" t="s">
        <v>43</v>
      </c>
      <c r="B9" s="480"/>
      <c r="C9" s="480"/>
      <c r="D9" s="480"/>
      <c r="E9" s="480"/>
      <c r="F9" s="480"/>
      <c r="G9" s="480"/>
      <c r="H9" s="480"/>
      <c r="I9" s="480"/>
      <c r="J9" s="480"/>
      <c r="K9" s="481">
        <f>SUM(K10)</f>
        <v>0</v>
      </c>
    </row>
    <row r="10" spans="1:11" ht="19.5" customHeight="1" x14ac:dyDescent="0.25">
      <c r="A10" s="473"/>
      <c r="B10" s="471"/>
      <c r="C10" s="471"/>
      <c r="D10" s="482"/>
      <c r="E10" s="482"/>
      <c r="F10" s="482"/>
      <c r="G10" s="471"/>
      <c r="H10" s="471"/>
      <c r="I10" s="471"/>
      <c r="J10" s="471"/>
      <c r="K10" s="483"/>
    </row>
    <row r="11" spans="1:11" ht="15.95" customHeight="1" x14ac:dyDescent="0.25">
      <c r="A11" s="479" t="s">
        <v>44</v>
      </c>
      <c r="B11" s="480"/>
      <c r="C11" s="480"/>
      <c r="D11" s="484"/>
      <c r="E11" s="484"/>
      <c r="F11" s="484"/>
      <c r="G11" s="480"/>
      <c r="H11" s="480"/>
      <c r="I11" s="480"/>
      <c r="J11" s="480"/>
      <c r="K11" s="481">
        <f>SUM(K12:K18)</f>
        <v>1956935.4000000001</v>
      </c>
    </row>
    <row r="12" spans="1:11" ht="15.95" customHeight="1" x14ac:dyDescent="0.25">
      <c r="A12" s="473" t="s">
        <v>212</v>
      </c>
      <c r="B12" s="796" t="s">
        <v>3094</v>
      </c>
      <c r="C12" s="796" t="s">
        <v>270</v>
      </c>
      <c r="D12" s="1329" t="s">
        <v>3095</v>
      </c>
      <c r="E12" s="482"/>
      <c r="F12" s="482"/>
      <c r="G12" s="471"/>
      <c r="H12" s="471"/>
      <c r="I12" s="471"/>
      <c r="J12" s="796" t="s">
        <v>3096</v>
      </c>
      <c r="K12" s="1344">
        <v>351557.21</v>
      </c>
    </row>
    <row r="13" spans="1:11" ht="15.95" customHeight="1" x14ac:dyDescent="0.25">
      <c r="A13" s="473"/>
      <c r="B13" s="796"/>
      <c r="C13" s="796"/>
      <c r="D13" s="1329"/>
      <c r="E13" s="482"/>
      <c r="F13" s="482"/>
      <c r="G13" s="471"/>
      <c r="H13" s="471"/>
      <c r="I13" s="471"/>
      <c r="J13" s="796"/>
      <c r="K13" s="1344"/>
    </row>
    <row r="14" spans="1:11" ht="15.95" customHeight="1" x14ac:dyDescent="0.25">
      <c r="A14" s="473" t="s">
        <v>3097</v>
      </c>
      <c r="B14" s="796" t="s">
        <v>1212</v>
      </c>
      <c r="C14" s="796" t="s">
        <v>214</v>
      </c>
      <c r="D14" s="1329" t="s">
        <v>3098</v>
      </c>
      <c r="E14" s="482"/>
      <c r="F14" s="482"/>
      <c r="G14" s="471"/>
      <c r="H14" s="471"/>
      <c r="I14" s="471"/>
      <c r="J14" s="796" t="s">
        <v>3096</v>
      </c>
      <c r="K14" s="1344">
        <v>1494625.85</v>
      </c>
    </row>
    <row r="15" spans="1:11" ht="15.95" customHeight="1" x14ac:dyDescent="0.25">
      <c r="A15" s="473"/>
      <c r="B15" s="796"/>
      <c r="C15" s="796"/>
      <c r="D15" s="1329"/>
      <c r="E15" s="482"/>
      <c r="F15" s="482"/>
      <c r="G15" s="471"/>
      <c r="H15" s="471"/>
      <c r="I15" s="471"/>
      <c r="J15" s="796"/>
      <c r="K15" s="1344"/>
    </row>
    <row r="16" spans="1:11" ht="15.95" customHeight="1" x14ac:dyDescent="0.25">
      <c r="A16" s="473" t="s">
        <v>39</v>
      </c>
      <c r="B16" s="796" t="s">
        <v>3099</v>
      </c>
      <c r="C16" s="796"/>
      <c r="D16" s="1329"/>
      <c r="E16" s="482"/>
      <c r="F16" s="482"/>
      <c r="G16" s="471"/>
      <c r="H16" s="471"/>
      <c r="I16" s="471"/>
      <c r="J16" s="796" t="s">
        <v>3096</v>
      </c>
      <c r="K16" s="1344">
        <v>110752.34</v>
      </c>
    </row>
    <row r="17" spans="1:11" ht="15.95" customHeight="1" x14ac:dyDescent="0.25">
      <c r="A17" s="473"/>
      <c r="B17" s="796"/>
      <c r="C17" s="796"/>
      <c r="D17" s="1329"/>
      <c r="E17" s="482"/>
      <c r="F17" s="482"/>
      <c r="G17" s="471"/>
      <c r="H17" s="471"/>
      <c r="I17" s="471"/>
      <c r="J17" s="796"/>
      <c r="K17" s="1344"/>
    </row>
    <row r="18" spans="1:11" ht="15.95" customHeight="1" x14ac:dyDescent="0.25">
      <c r="A18" s="473"/>
      <c r="B18" s="796"/>
      <c r="C18" s="796"/>
      <c r="D18" s="1329"/>
      <c r="E18" s="482"/>
      <c r="F18" s="482"/>
      <c r="G18" s="471"/>
      <c r="H18" s="471"/>
      <c r="I18" s="471"/>
      <c r="J18" s="796"/>
      <c r="K18" s="483"/>
    </row>
    <row r="19" spans="1:11" s="16" customFormat="1" ht="15.95" customHeight="1" x14ac:dyDescent="0.25">
      <c r="A19" s="487" t="s">
        <v>45</v>
      </c>
      <c r="B19" s="484"/>
      <c r="C19" s="484"/>
      <c r="D19" s="484"/>
      <c r="E19" s="488"/>
      <c r="F19" s="488"/>
      <c r="G19" s="528"/>
      <c r="H19" s="528"/>
      <c r="I19" s="528"/>
      <c r="J19" s="1373"/>
      <c r="K19" s="489">
        <f>SUM(K20:K21)</f>
        <v>16219.039999999999</v>
      </c>
    </row>
    <row r="20" spans="1:11" s="16" customFormat="1" ht="15.95" customHeight="1" x14ac:dyDescent="0.25">
      <c r="A20" s="473" t="s">
        <v>3100</v>
      </c>
      <c r="B20" s="991"/>
      <c r="C20" s="991"/>
      <c r="D20" s="1385"/>
      <c r="E20" s="490"/>
      <c r="F20" s="490"/>
      <c r="G20" s="474"/>
      <c r="H20" s="474"/>
      <c r="I20" s="474"/>
      <c r="J20" s="991" t="s">
        <v>3096</v>
      </c>
      <c r="K20" s="1343">
        <v>7634.48</v>
      </c>
    </row>
    <row r="21" spans="1:11" s="16" customFormat="1" ht="15.95" customHeight="1" x14ac:dyDescent="0.25">
      <c r="A21" s="473" t="s">
        <v>3101</v>
      </c>
      <c r="B21" s="991"/>
      <c r="C21" s="991"/>
      <c r="D21" s="1385"/>
      <c r="E21" s="490"/>
      <c r="F21" s="490"/>
      <c r="G21" s="474"/>
      <c r="H21" s="474"/>
      <c r="I21" s="474"/>
      <c r="J21" s="991" t="s">
        <v>3096</v>
      </c>
      <c r="K21" s="1343">
        <v>8584.56</v>
      </c>
    </row>
    <row r="22" spans="1:11" s="16" customFormat="1" ht="15.95" customHeight="1" x14ac:dyDescent="0.25">
      <c r="A22" s="473"/>
      <c r="B22" s="991"/>
      <c r="C22" s="991"/>
      <c r="D22" s="1385"/>
      <c r="E22" s="490"/>
      <c r="F22" s="490"/>
      <c r="G22" s="474"/>
      <c r="H22" s="474"/>
      <c r="I22" s="474"/>
      <c r="J22" s="991"/>
      <c r="K22" s="491"/>
    </row>
    <row r="23" spans="1:11" ht="15.95" customHeight="1" x14ac:dyDescent="0.25">
      <c r="A23" s="479" t="s">
        <v>46</v>
      </c>
      <c r="B23" s="484"/>
      <c r="C23" s="484"/>
      <c r="D23" s="484"/>
      <c r="E23" s="484"/>
      <c r="F23" s="484"/>
      <c r="G23" s="480"/>
      <c r="H23" s="480"/>
      <c r="I23" s="480"/>
      <c r="J23" s="1376"/>
      <c r="K23" s="481">
        <f>SUM(K24:K27)</f>
        <v>4980</v>
      </c>
    </row>
    <row r="24" spans="1:11" ht="15.95" customHeight="1" x14ac:dyDescent="0.25">
      <c r="A24" s="473" t="s">
        <v>835</v>
      </c>
      <c r="B24" s="796"/>
      <c r="C24" s="796" t="s">
        <v>3102</v>
      </c>
      <c r="D24" s="1329" t="s">
        <v>3103</v>
      </c>
      <c r="E24" s="482"/>
      <c r="F24" s="482"/>
      <c r="G24" s="522" t="s">
        <v>3104</v>
      </c>
      <c r="H24" s="471"/>
      <c r="I24" s="471"/>
      <c r="J24" s="796" t="s">
        <v>3096</v>
      </c>
      <c r="K24" s="1344">
        <v>540</v>
      </c>
    </row>
    <row r="25" spans="1:11" ht="15.95" customHeight="1" x14ac:dyDescent="0.25">
      <c r="A25" s="473" t="s">
        <v>3105</v>
      </c>
      <c r="B25" s="796"/>
      <c r="C25" s="796" t="s">
        <v>600</v>
      </c>
      <c r="D25" s="1329" t="s">
        <v>3103</v>
      </c>
      <c r="E25" s="482"/>
      <c r="F25" s="482"/>
      <c r="G25" s="522" t="s">
        <v>3106</v>
      </c>
      <c r="H25" s="471"/>
      <c r="I25" s="471"/>
      <c r="J25" s="796" t="s">
        <v>3096</v>
      </c>
      <c r="K25" s="1344">
        <v>1440</v>
      </c>
    </row>
    <row r="26" spans="1:11" ht="15.95" customHeight="1" x14ac:dyDescent="0.25">
      <c r="A26" s="473" t="s">
        <v>838</v>
      </c>
      <c r="B26" s="796"/>
      <c r="C26" s="796" t="s">
        <v>3102</v>
      </c>
      <c r="D26" s="1329" t="s">
        <v>3103</v>
      </c>
      <c r="E26" s="482"/>
      <c r="F26" s="482"/>
      <c r="G26" s="522" t="s">
        <v>3107</v>
      </c>
      <c r="H26" s="471"/>
      <c r="I26" s="471"/>
      <c r="J26" s="796" t="s">
        <v>3096</v>
      </c>
      <c r="K26" s="1344">
        <v>3000</v>
      </c>
    </row>
    <row r="27" spans="1:11" ht="15.95" customHeight="1" x14ac:dyDescent="0.25">
      <c r="A27" s="473"/>
      <c r="B27" s="471"/>
      <c r="C27" s="471"/>
      <c r="D27" s="482"/>
      <c r="E27" s="482"/>
      <c r="F27" s="482"/>
      <c r="G27" s="471"/>
      <c r="H27" s="471"/>
      <c r="I27" s="471"/>
      <c r="J27" s="796"/>
      <c r="K27" s="483"/>
    </row>
    <row r="28" spans="1:11" ht="15.95" customHeight="1" x14ac:dyDescent="0.25">
      <c r="A28" s="479" t="s">
        <v>47</v>
      </c>
      <c r="B28" s="480"/>
      <c r="C28" s="480"/>
      <c r="D28" s="484"/>
      <c r="E28" s="484"/>
      <c r="F28" s="484"/>
      <c r="G28" s="480"/>
      <c r="H28" s="480"/>
      <c r="I28" s="480"/>
      <c r="J28" s="1376"/>
      <c r="K28" s="481">
        <f>SUM(K29:K29)</f>
        <v>0</v>
      </c>
    </row>
    <row r="29" spans="1:11" ht="15.95" customHeight="1" x14ac:dyDescent="0.25">
      <c r="A29" s="492"/>
      <c r="B29" s="471"/>
      <c r="C29" s="471"/>
      <c r="D29" s="482"/>
      <c r="E29" s="482"/>
      <c r="F29" s="482"/>
      <c r="G29" s="471"/>
      <c r="H29" s="471"/>
      <c r="I29" s="471"/>
      <c r="J29" s="796"/>
      <c r="K29" s="483"/>
    </row>
    <row r="30" spans="1:11" ht="15.95" customHeight="1" x14ac:dyDescent="0.25">
      <c r="A30" s="479" t="s">
        <v>48</v>
      </c>
      <c r="B30" s="480"/>
      <c r="C30" s="480"/>
      <c r="D30" s="484"/>
      <c r="E30" s="484"/>
      <c r="F30" s="484"/>
      <c r="G30" s="480"/>
      <c r="H30" s="480"/>
      <c r="I30" s="480"/>
      <c r="J30" s="1376"/>
      <c r="K30" s="481">
        <f>SUM(K31:K32)</f>
        <v>9800</v>
      </c>
    </row>
    <row r="31" spans="1:11" ht="15.95" customHeight="1" x14ac:dyDescent="0.25">
      <c r="A31" s="492" t="s">
        <v>3108</v>
      </c>
      <c r="B31" s="471"/>
      <c r="C31" s="471"/>
      <c r="D31" s="482"/>
      <c r="E31" s="482"/>
      <c r="F31" s="482"/>
      <c r="G31" s="471"/>
      <c r="H31" s="471"/>
      <c r="I31" s="471"/>
      <c r="J31" s="796" t="s">
        <v>3096</v>
      </c>
      <c r="K31" s="1344">
        <v>9800</v>
      </c>
    </row>
    <row r="32" spans="1:11" ht="15.95" customHeight="1" x14ac:dyDescent="0.25">
      <c r="A32" s="492"/>
      <c r="B32" s="471"/>
      <c r="C32" s="471"/>
      <c r="D32" s="482"/>
      <c r="E32" s="482"/>
      <c r="F32" s="482"/>
      <c r="G32" s="471"/>
      <c r="H32" s="471"/>
      <c r="I32" s="471"/>
      <c r="J32" s="796"/>
      <c r="K32" s="483"/>
    </row>
    <row r="33" spans="1:11" s="16" customFormat="1" ht="15.95" customHeight="1" x14ac:dyDescent="0.25">
      <c r="A33" s="487" t="s">
        <v>49</v>
      </c>
      <c r="B33" s="528"/>
      <c r="C33" s="528"/>
      <c r="D33" s="488"/>
      <c r="E33" s="488"/>
      <c r="F33" s="488"/>
      <c r="G33" s="528"/>
      <c r="H33" s="528"/>
      <c r="I33" s="528"/>
      <c r="J33" s="1373"/>
      <c r="K33" s="489">
        <f>SUM(K34)</f>
        <v>0</v>
      </c>
    </row>
    <row r="34" spans="1:11" s="16" customFormat="1" ht="15.95" customHeight="1" x14ac:dyDescent="0.25">
      <c r="A34" s="493"/>
      <c r="B34" s="474"/>
      <c r="C34" s="474"/>
      <c r="D34" s="490"/>
      <c r="E34" s="490"/>
      <c r="F34" s="490"/>
      <c r="G34" s="474"/>
      <c r="H34" s="474"/>
      <c r="I34" s="474"/>
      <c r="J34" s="991"/>
      <c r="K34" s="491"/>
    </row>
    <row r="35" spans="1:11" ht="15.95" customHeight="1" x14ac:dyDescent="0.25">
      <c r="A35" s="479" t="s">
        <v>50</v>
      </c>
      <c r="B35" s="480"/>
      <c r="C35" s="480"/>
      <c r="D35" s="484"/>
      <c r="E35" s="484"/>
      <c r="F35" s="484"/>
      <c r="G35" s="480"/>
      <c r="H35" s="480"/>
      <c r="I35" s="480"/>
      <c r="J35" s="1376"/>
      <c r="K35" s="481">
        <f>SUM(K36)</f>
        <v>0</v>
      </c>
    </row>
    <row r="36" spans="1:11" ht="15.95" customHeight="1" x14ac:dyDescent="0.25">
      <c r="A36" s="492"/>
      <c r="B36" s="471"/>
      <c r="C36" s="471"/>
      <c r="D36" s="482"/>
      <c r="E36" s="482"/>
      <c r="F36" s="482"/>
      <c r="G36" s="471"/>
      <c r="H36" s="471"/>
      <c r="I36" s="471"/>
      <c r="J36" s="796"/>
      <c r="K36" s="483"/>
    </row>
    <row r="37" spans="1:11" ht="15.95" customHeight="1" x14ac:dyDescent="0.25">
      <c r="A37" s="494" t="s">
        <v>51</v>
      </c>
      <c r="B37" s="1340"/>
      <c r="C37" s="1340"/>
      <c r="D37" s="495"/>
      <c r="E37" s="495"/>
      <c r="F37" s="495"/>
      <c r="G37" s="1340"/>
      <c r="H37" s="1340"/>
      <c r="I37" s="1340"/>
      <c r="J37" s="1340"/>
      <c r="K37" s="496">
        <f>+K9+K11+K19+K23+K28+K30+K33+K35</f>
        <v>1987934.4400000002</v>
      </c>
    </row>
    <row r="38" spans="1:11" x14ac:dyDescent="0.25">
      <c r="A38" s="72" t="s">
        <v>3109</v>
      </c>
      <c r="B38" s="73"/>
      <c r="C38" s="73"/>
      <c r="D38" s="73"/>
      <c r="E38" s="73"/>
      <c r="F38" s="73"/>
      <c r="G38" s="73"/>
      <c r="H38" s="73"/>
      <c r="I38" s="73"/>
      <c r="J38" s="73"/>
      <c r="K38" s="7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D23" sqref="D23"/>
    </sheetView>
  </sheetViews>
  <sheetFormatPr baseColWidth="10" defaultRowHeight="15" x14ac:dyDescent="0.25"/>
  <cols>
    <col min="1" max="1" width="77" bestFit="1" customWidth="1"/>
    <col min="2" max="2" width="20.85546875" style="392" bestFit="1" customWidth="1"/>
    <col min="3" max="3" width="13.140625" style="392" bestFit="1" customWidth="1"/>
    <col min="4" max="4" width="17.7109375" customWidth="1"/>
    <col min="5" max="5" width="9.85546875" customWidth="1"/>
    <col min="6" max="6" width="10.140625" customWidth="1"/>
    <col min="7" max="8" width="9.85546875" style="384" bestFit="1" customWidth="1"/>
    <col min="9" max="9" width="11.42578125" style="384" bestFit="1" customWidth="1"/>
    <col min="10" max="10" width="18.5703125" style="662" bestFit="1" customWidth="1"/>
    <col min="11" max="11" width="27" style="384" bestFit="1"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16" customFormat="1" x14ac:dyDescent="0.25">
      <c r="B1" s="386"/>
      <c r="C1" s="386"/>
      <c r="E1" s="18"/>
      <c r="F1" s="18"/>
      <c r="G1" s="343"/>
      <c r="H1" s="343"/>
      <c r="I1" s="343"/>
      <c r="J1" s="661"/>
      <c r="K1" s="343"/>
    </row>
    <row r="2" spans="1:11" s="16" customFormat="1" x14ac:dyDescent="0.25">
      <c r="A2" s="17" t="s">
        <v>42</v>
      </c>
      <c r="B2" s="385"/>
      <c r="C2" s="385"/>
      <c r="D2" s="18"/>
      <c r="E2" s="18"/>
      <c r="F2" s="18"/>
      <c r="G2" s="345"/>
      <c r="H2" s="345"/>
      <c r="I2" s="345"/>
      <c r="J2" s="18"/>
      <c r="K2" s="344" t="s">
        <v>19</v>
      </c>
    </row>
    <row r="3" spans="1:11" s="16" customFormat="1" x14ac:dyDescent="0.25">
      <c r="A3" s="134" t="s">
        <v>863</v>
      </c>
      <c r="B3" s="385"/>
      <c r="C3" s="385"/>
      <c r="D3" s="18"/>
      <c r="E3" s="18"/>
      <c r="F3" s="18"/>
      <c r="G3" s="345"/>
      <c r="H3" s="345"/>
      <c r="I3" s="345"/>
      <c r="J3" s="18"/>
      <c r="K3" s="345"/>
    </row>
    <row r="4" spans="1:11" s="16" customFormat="1" x14ac:dyDescent="0.25">
      <c r="A4" s="17" t="s">
        <v>2476</v>
      </c>
      <c r="B4" s="385"/>
      <c r="C4" s="385"/>
      <c r="D4" s="18"/>
      <c r="G4" s="345"/>
      <c r="H4" s="345"/>
      <c r="I4" s="345"/>
      <c r="J4" s="18"/>
      <c r="K4" s="345"/>
    </row>
    <row r="5" spans="1:11" s="16" customFormat="1" x14ac:dyDescent="0.25">
      <c r="B5" s="386"/>
      <c r="C5" s="386"/>
      <c r="E5" s="20"/>
      <c r="F5" s="20"/>
      <c r="G5" s="343"/>
      <c r="H5" s="343"/>
      <c r="I5" s="343"/>
      <c r="J5" s="661"/>
      <c r="K5" s="343"/>
    </row>
    <row r="6" spans="1:11" s="16" customFormat="1" x14ac:dyDescent="0.25">
      <c r="A6" s="593" t="s">
        <v>20</v>
      </c>
      <c r="B6" s="844" t="s">
        <v>21</v>
      </c>
      <c r="C6" s="844" t="s">
        <v>22</v>
      </c>
      <c r="D6" s="593"/>
      <c r="E6" s="1420" t="s">
        <v>23</v>
      </c>
      <c r="F6" s="1420"/>
      <c r="G6" s="346" t="s">
        <v>24</v>
      </c>
      <c r="H6" s="1421" t="s">
        <v>25</v>
      </c>
      <c r="I6" s="1421"/>
      <c r="J6" s="593" t="s">
        <v>26</v>
      </c>
      <c r="K6" s="346" t="s">
        <v>27</v>
      </c>
    </row>
    <row r="7" spans="1:11" s="52" customFormat="1" x14ac:dyDescent="0.25">
      <c r="A7" s="1418" t="s">
        <v>28</v>
      </c>
      <c r="B7" s="1415" t="s">
        <v>29</v>
      </c>
      <c r="C7" s="1415" t="s">
        <v>30</v>
      </c>
      <c r="D7" s="1415" t="s">
        <v>31</v>
      </c>
      <c r="E7" s="1422" t="s">
        <v>32</v>
      </c>
      <c r="F7" s="1422"/>
      <c r="G7" s="1419" t="s">
        <v>33</v>
      </c>
      <c r="H7" s="1419" t="s">
        <v>34</v>
      </c>
      <c r="I7" s="1419"/>
      <c r="J7" s="1416" t="s">
        <v>211</v>
      </c>
      <c r="K7" s="1419" t="s">
        <v>2477</v>
      </c>
    </row>
    <row r="8" spans="1:11" s="52" customFormat="1" x14ac:dyDescent="0.25">
      <c r="A8" s="1418"/>
      <c r="B8" s="1415"/>
      <c r="C8" s="1415"/>
      <c r="D8" s="1415"/>
      <c r="E8" s="595" t="s">
        <v>36</v>
      </c>
      <c r="F8" s="595" t="s">
        <v>37</v>
      </c>
      <c r="G8" s="1419"/>
      <c r="H8" s="504" t="s">
        <v>36</v>
      </c>
      <c r="I8" s="504" t="s">
        <v>37</v>
      </c>
      <c r="J8" s="1416"/>
      <c r="K8" s="1419"/>
    </row>
    <row r="9" spans="1:11" ht="15.95" customHeight="1" x14ac:dyDescent="0.25">
      <c r="A9" s="479" t="s">
        <v>266</v>
      </c>
      <c r="B9" s="498"/>
      <c r="C9" s="498"/>
      <c r="D9" s="480"/>
      <c r="E9" s="480"/>
      <c r="F9" s="480"/>
      <c r="G9" s="481"/>
      <c r="H9" s="481"/>
      <c r="I9" s="481"/>
      <c r="J9" s="480"/>
      <c r="K9" s="481">
        <f>SUM(K10)</f>
        <v>0</v>
      </c>
    </row>
    <row r="10" spans="1:11" ht="15.95" customHeight="1" x14ac:dyDescent="0.25">
      <c r="A10" s="492"/>
      <c r="B10" s="499"/>
      <c r="C10" s="499"/>
      <c r="D10" s="471"/>
      <c r="E10" s="471"/>
      <c r="F10" s="471"/>
      <c r="G10" s="483"/>
      <c r="H10" s="483"/>
      <c r="I10" s="483"/>
      <c r="J10" s="471"/>
      <c r="K10" s="483"/>
    </row>
    <row r="11" spans="1:11" ht="15.95" customHeight="1" x14ac:dyDescent="0.25">
      <c r="A11" s="479" t="s">
        <v>268</v>
      </c>
      <c r="B11" s="498"/>
      <c r="C11" s="498"/>
      <c r="D11" s="480"/>
      <c r="E11" s="480"/>
      <c r="F11" s="480"/>
      <c r="G11" s="481"/>
      <c r="H11" s="481"/>
      <c r="I11" s="481"/>
      <c r="J11" s="480"/>
      <c r="K11" s="481">
        <f>SUM(K12:K18)</f>
        <v>13588508.08</v>
      </c>
    </row>
    <row r="12" spans="1:11" ht="15.95" customHeight="1" x14ac:dyDescent="0.25">
      <c r="A12" s="473" t="s">
        <v>451</v>
      </c>
      <c r="B12" s="505" t="s">
        <v>341</v>
      </c>
      <c r="C12" s="505" t="s">
        <v>60</v>
      </c>
      <c r="D12" s="674">
        <v>0.01</v>
      </c>
      <c r="E12" s="655">
        <v>0.01</v>
      </c>
      <c r="F12" s="655">
        <v>7.0000000000000007E-2</v>
      </c>
      <c r="G12" s="507"/>
      <c r="H12" s="507"/>
      <c r="I12" s="507"/>
      <c r="J12" s="522" t="s">
        <v>2432</v>
      </c>
      <c r="K12" s="507">
        <v>4645598.63</v>
      </c>
    </row>
    <row r="13" spans="1:11" ht="15.95" customHeight="1" x14ac:dyDescent="0.25">
      <c r="A13" s="473" t="s">
        <v>904</v>
      </c>
      <c r="B13" s="505" t="s">
        <v>905</v>
      </c>
      <c r="C13" s="505" t="s">
        <v>60</v>
      </c>
      <c r="D13" s="654"/>
      <c r="E13" s="654">
        <v>0.28000000000000003</v>
      </c>
      <c r="F13" s="654">
        <v>0.42</v>
      </c>
      <c r="G13" s="507"/>
      <c r="H13" s="507"/>
      <c r="I13" s="507"/>
      <c r="J13" s="522" t="s">
        <v>2432</v>
      </c>
      <c r="K13" s="507">
        <v>2943986.77</v>
      </c>
    </row>
    <row r="14" spans="1:11" ht="15.95" customHeight="1" x14ac:dyDescent="0.25">
      <c r="A14" s="473" t="s">
        <v>906</v>
      </c>
      <c r="B14" s="505" t="s">
        <v>907</v>
      </c>
      <c r="C14" s="505" t="s">
        <v>60</v>
      </c>
      <c r="D14" s="655">
        <v>8.6999999999999994E-2</v>
      </c>
      <c r="E14" s="655"/>
      <c r="F14" s="655"/>
      <c r="G14" s="507"/>
      <c r="H14" s="507"/>
      <c r="I14" s="507"/>
      <c r="J14" s="522" t="s">
        <v>2432</v>
      </c>
      <c r="K14" s="507">
        <v>2115197.77</v>
      </c>
    </row>
    <row r="15" spans="1:11" ht="15.95" customHeight="1" x14ac:dyDescent="0.25">
      <c r="A15" s="473" t="s">
        <v>398</v>
      </c>
      <c r="B15" s="505" t="s">
        <v>908</v>
      </c>
      <c r="C15" s="505" t="s">
        <v>52</v>
      </c>
      <c r="D15" s="522"/>
      <c r="E15" s="655">
        <v>1.5900000000000001E-2</v>
      </c>
      <c r="F15" s="655">
        <v>3.4000000000000002E-2</v>
      </c>
      <c r="G15" s="507"/>
      <c r="H15" s="507">
        <v>137.88999999999999</v>
      </c>
      <c r="I15" s="507">
        <v>257.64999999999998</v>
      </c>
      <c r="J15" s="522" t="s">
        <v>2432</v>
      </c>
      <c r="K15" s="507">
        <v>2002774.27</v>
      </c>
    </row>
    <row r="16" spans="1:11" ht="18" customHeight="1" x14ac:dyDescent="0.25">
      <c r="A16" s="473" t="s">
        <v>909</v>
      </c>
      <c r="B16" s="505" t="s">
        <v>908</v>
      </c>
      <c r="C16" s="505" t="s">
        <v>52</v>
      </c>
      <c r="D16" s="655"/>
      <c r="E16" s="655">
        <v>1.9E-2</v>
      </c>
      <c r="F16" s="655">
        <v>2.7E-2</v>
      </c>
      <c r="G16" s="507"/>
      <c r="H16" s="507">
        <v>87.12</v>
      </c>
      <c r="I16" s="507">
        <v>244.81</v>
      </c>
      <c r="J16" s="522" t="s">
        <v>2432</v>
      </c>
      <c r="K16" s="507">
        <v>1168437.55</v>
      </c>
    </row>
    <row r="17" spans="1:11" ht="15.95" customHeight="1" x14ac:dyDescent="0.25">
      <c r="A17" s="473" t="s">
        <v>910</v>
      </c>
      <c r="B17" s="505" t="s">
        <v>911</v>
      </c>
      <c r="C17" s="505" t="s">
        <v>60</v>
      </c>
      <c r="D17" s="522"/>
      <c r="E17" s="522"/>
      <c r="F17" s="522"/>
      <c r="G17" s="507"/>
      <c r="H17" s="507"/>
      <c r="I17" s="507"/>
      <c r="J17" s="522" t="s">
        <v>2432</v>
      </c>
      <c r="K17" s="507">
        <v>692055.19</v>
      </c>
    </row>
    <row r="18" spans="1:11" ht="15.95" customHeight="1" x14ac:dyDescent="0.25">
      <c r="A18" s="473" t="s">
        <v>912</v>
      </c>
      <c r="B18" s="505" t="s">
        <v>418</v>
      </c>
      <c r="C18" s="505"/>
      <c r="D18" s="522"/>
      <c r="E18" s="522"/>
      <c r="F18" s="522"/>
      <c r="G18" s="507">
        <v>1.77</v>
      </c>
      <c r="H18" s="507"/>
      <c r="I18" s="507"/>
      <c r="J18" s="522" t="s">
        <v>2432</v>
      </c>
      <c r="K18" s="507">
        <v>20457.900000000001</v>
      </c>
    </row>
    <row r="19" spans="1:11" ht="15.95" customHeight="1" x14ac:dyDescent="0.25">
      <c r="A19" s="492"/>
      <c r="B19" s="499"/>
      <c r="C19" s="499"/>
      <c r="D19" s="471"/>
      <c r="E19" s="471"/>
      <c r="F19" s="471"/>
      <c r="G19" s="483"/>
      <c r="H19" s="483"/>
      <c r="I19" s="483"/>
      <c r="J19" s="471"/>
      <c r="K19" s="483"/>
    </row>
    <row r="20" spans="1:11" s="16" customFormat="1" ht="15.95" customHeight="1" x14ac:dyDescent="0.25">
      <c r="A20" s="479" t="s">
        <v>291</v>
      </c>
      <c r="B20" s="498"/>
      <c r="C20" s="498"/>
      <c r="D20" s="480"/>
      <c r="E20" s="480"/>
      <c r="F20" s="480"/>
      <c r="G20" s="481"/>
      <c r="H20" s="481"/>
      <c r="I20" s="481"/>
      <c r="J20" s="480"/>
      <c r="K20" s="481">
        <f>SUM(K21)</f>
        <v>0</v>
      </c>
    </row>
    <row r="21" spans="1:11" s="16" customFormat="1" ht="15.95" customHeight="1" x14ac:dyDescent="0.25">
      <c r="A21" s="492"/>
      <c r="B21" s="502"/>
      <c r="C21" s="502"/>
      <c r="D21" s="474"/>
      <c r="E21" s="474"/>
      <c r="F21" s="474"/>
      <c r="G21" s="491"/>
      <c r="H21" s="491"/>
      <c r="I21" s="491"/>
      <c r="J21" s="474"/>
      <c r="K21" s="491"/>
    </row>
    <row r="22" spans="1:11" ht="15.95" customHeight="1" x14ac:dyDescent="0.25">
      <c r="A22" s="479" t="s">
        <v>300</v>
      </c>
      <c r="B22" s="498"/>
      <c r="C22" s="498"/>
      <c r="D22" s="480"/>
      <c r="E22" s="480"/>
      <c r="F22" s="480"/>
      <c r="G22" s="481"/>
      <c r="H22" s="481"/>
      <c r="I22" s="481"/>
      <c r="J22" s="480"/>
      <c r="K22" s="481">
        <f>SUM(K23:K29)</f>
        <v>1331730.8899999999</v>
      </c>
    </row>
    <row r="23" spans="1:11" ht="15.95" customHeight="1" x14ac:dyDescent="0.25">
      <c r="A23" s="485" t="s">
        <v>358</v>
      </c>
      <c r="B23" s="884" t="s">
        <v>913</v>
      </c>
      <c r="C23" s="884"/>
      <c r="D23" s="657">
        <v>0.1</v>
      </c>
      <c r="E23" s="656"/>
      <c r="F23" s="656"/>
      <c r="G23" s="538"/>
      <c r="H23" s="538"/>
      <c r="I23" s="538"/>
      <c r="J23" s="656" t="s">
        <v>2432</v>
      </c>
      <c r="K23" s="538">
        <v>486874.75</v>
      </c>
    </row>
    <row r="24" spans="1:11" ht="15.95" customHeight="1" x14ac:dyDescent="0.25">
      <c r="A24" s="485" t="s">
        <v>914</v>
      </c>
      <c r="B24" s="884"/>
      <c r="C24" s="884"/>
      <c r="D24" s="656"/>
      <c r="E24" s="656"/>
      <c r="F24" s="656"/>
      <c r="G24" s="538"/>
      <c r="H24" s="538">
        <v>219</v>
      </c>
      <c r="I24" s="538">
        <v>2191</v>
      </c>
      <c r="J24" s="656" t="s">
        <v>2432</v>
      </c>
      <c r="K24" s="538">
        <v>342578.58</v>
      </c>
    </row>
    <row r="25" spans="1:11" ht="15.95" customHeight="1" x14ac:dyDescent="0.25">
      <c r="A25" s="485" t="s">
        <v>915</v>
      </c>
      <c r="B25" s="884" t="s">
        <v>916</v>
      </c>
      <c r="C25" s="884" t="s">
        <v>373</v>
      </c>
      <c r="D25" s="656"/>
      <c r="E25" s="656"/>
      <c r="F25" s="656"/>
      <c r="G25" s="538"/>
      <c r="H25" s="538">
        <v>88</v>
      </c>
      <c r="I25" s="538">
        <v>304</v>
      </c>
      <c r="J25" s="656" t="s">
        <v>2432</v>
      </c>
      <c r="K25" s="538">
        <v>275226.98</v>
      </c>
    </row>
    <row r="26" spans="1:11" ht="15.95" customHeight="1" x14ac:dyDescent="0.25">
      <c r="A26" s="485" t="s">
        <v>917</v>
      </c>
      <c r="B26" s="884"/>
      <c r="C26" s="884"/>
      <c r="D26" s="656"/>
      <c r="E26" s="656"/>
      <c r="F26" s="656"/>
      <c r="G26" s="538">
        <v>258.39999999999998</v>
      </c>
      <c r="H26" s="538"/>
      <c r="I26" s="538"/>
      <c r="J26" s="656" t="s">
        <v>2432</v>
      </c>
      <c r="K26" s="538">
        <v>136667.76</v>
      </c>
    </row>
    <row r="27" spans="1:11" ht="15.95" customHeight="1" x14ac:dyDescent="0.25">
      <c r="A27" s="485" t="s">
        <v>918</v>
      </c>
      <c r="B27" s="884" t="s">
        <v>919</v>
      </c>
      <c r="C27" s="884"/>
      <c r="D27" s="656" t="s">
        <v>920</v>
      </c>
      <c r="E27" s="656"/>
      <c r="F27" s="656"/>
      <c r="G27" s="538"/>
      <c r="H27" s="538"/>
      <c r="I27" s="538"/>
      <c r="J27" s="656" t="s">
        <v>2432</v>
      </c>
      <c r="K27" s="538">
        <v>56898.89</v>
      </c>
    </row>
    <row r="28" spans="1:11" ht="15.95" customHeight="1" x14ac:dyDescent="0.25">
      <c r="A28" s="485" t="s">
        <v>921</v>
      </c>
      <c r="B28" s="884"/>
      <c r="C28" s="884"/>
      <c r="D28" s="656"/>
      <c r="E28" s="656"/>
      <c r="F28" s="656"/>
      <c r="G28" s="538"/>
      <c r="H28" s="538">
        <v>82</v>
      </c>
      <c r="I28" s="538">
        <v>220</v>
      </c>
      <c r="J28" s="656" t="s">
        <v>2432</v>
      </c>
      <c r="K28" s="538">
        <v>33083.93</v>
      </c>
    </row>
    <row r="29" spans="1:11" ht="15.95" customHeight="1" x14ac:dyDescent="0.25">
      <c r="A29" s="485" t="s">
        <v>922</v>
      </c>
      <c r="B29" s="884" t="s">
        <v>923</v>
      </c>
      <c r="C29" s="884"/>
      <c r="D29" s="656"/>
      <c r="E29" s="656"/>
      <c r="F29" s="656"/>
      <c r="G29" s="538"/>
      <c r="H29" s="538"/>
      <c r="I29" s="538"/>
      <c r="J29" s="656" t="s">
        <v>2432</v>
      </c>
      <c r="K29" s="538">
        <v>400</v>
      </c>
    </row>
    <row r="30" spans="1:11" ht="15.95" customHeight="1" x14ac:dyDescent="0.25">
      <c r="A30" s="485"/>
      <c r="B30" s="884"/>
      <c r="C30" s="884"/>
      <c r="D30" s="656"/>
      <c r="E30" s="656"/>
      <c r="F30" s="656"/>
      <c r="G30" s="538"/>
      <c r="H30" s="538"/>
      <c r="I30" s="538"/>
      <c r="J30" s="656"/>
      <c r="K30" s="538"/>
    </row>
    <row r="31" spans="1:11" ht="15.95" customHeight="1" x14ac:dyDescent="0.25">
      <c r="A31" s="479" t="s">
        <v>310</v>
      </c>
      <c r="B31" s="498"/>
      <c r="C31" s="498"/>
      <c r="D31" s="480"/>
      <c r="E31" s="480"/>
      <c r="F31" s="480"/>
      <c r="G31" s="481"/>
      <c r="H31" s="481"/>
      <c r="I31" s="481"/>
      <c r="J31" s="480"/>
      <c r="K31" s="481">
        <f>SUM(K32)</f>
        <v>0</v>
      </c>
    </row>
    <row r="32" spans="1:11" ht="15.95" customHeight="1" x14ac:dyDescent="0.25">
      <c r="A32" s="492"/>
      <c r="B32" s="499"/>
      <c r="C32" s="499"/>
      <c r="D32" s="471"/>
      <c r="E32" s="471"/>
      <c r="F32" s="471"/>
      <c r="G32" s="483"/>
      <c r="H32" s="483"/>
      <c r="I32" s="483"/>
      <c r="J32" s="471"/>
      <c r="K32" s="483"/>
    </row>
    <row r="33" spans="1:11" ht="15.95" customHeight="1" x14ac:dyDescent="0.25">
      <c r="A33" s="479" t="s">
        <v>313</v>
      </c>
      <c r="B33" s="498"/>
      <c r="C33" s="498"/>
      <c r="D33" s="480"/>
      <c r="E33" s="480"/>
      <c r="F33" s="480"/>
      <c r="G33" s="481"/>
      <c r="H33" s="481"/>
      <c r="I33" s="481"/>
      <c r="J33" s="480"/>
      <c r="K33" s="481">
        <f>SUM(K34:K35)</f>
        <v>411836.06</v>
      </c>
    </row>
    <row r="34" spans="1:11" s="81" customFormat="1" ht="15.95" customHeight="1" x14ac:dyDescent="0.25">
      <c r="A34" s="473" t="s">
        <v>924</v>
      </c>
      <c r="B34" s="505" t="s">
        <v>925</v>
      </c>
      <c r="C34" s="505"/>
      <c r="D34" s="522"/>
      <c r="E34" s="522"/>
      <c r="F34" s="522"/>
      <c r="G34" s="507"/>
      <c r="H34" s="507"/>
      <c r="I34" s="507"/>
      <c r="J34" s="522" t="s">
        <v>2432</v>
      </c>
      <c r="K34" s="507">
        <v>284201.82</v>
      </c>
    </row>
    <row r="35" spans="1:11" s="81" customFormat="1" ht="15.95" customHeight="1" x14ac:dyDescent="0.25">
      <c r="A35" s="473" t="s">
        <v>926</v>
      </c>
      <c r="B35" s="505" t="s">
        <v>927</v>
      </c>
      <c r="C35" s="505"/>
      <c r="D35" s="522"/>
      <c r="E35" s="522"/>
      <c r="F35" s="522"/>
      <c r="G35" s="507"/>
      <c r="H35" s="507"/>
      <c r="I35" s="507"/>
      <c r="J35" s="522" t="s">
        <v>2432</v>
      </c>
      <c r="K35" s="507">
        <v>127634.24000000001</v>
      </c>
    </row>
    <row r="36" spans="1:11" ht="15.95" customHeight="1" x14ac:dyDescent="0.25">
      <c r="A36" s="473"/>
      <c r="B36" s="505"/>
      <c r="C36" s="505"/>
      <c r="D36" s="522"/>
      <c r="E36" s="522"/>
      <c r="F36" s="522"/>
      <c r="G36" s="507"/>
      <c r="H36" s="507"/>
      <c r="I36" s="507"/>
      <c r="J36" s="522"/>
      <c r="K36" s="507"/>
    </row>
    <row r="37" spans="1:11" s="16" customFormat="1" ht="15.95" customHeight="1" x14ac:dyDescent="0.25">
      <c r="A37" s="479" t="s">
        <v>314</v>
      </c>
      <c r="B37" s="498"/>
      <c r="C37" s="498"/>
      <c r="D37" s="480"/>
      <c r="E37" s="480"/>
      <c r="F37" s="480"/>
      <c r="G37" s="481"/>
      <c r="H37" s="481"/>
      <c r="I37" s="481"/>
      <c r="J37" s="480"/>
      <c r="K37" s="481">
        <f>SUM(K38)</f>
        <v>0</v>
      </c>
    </row>
    <row r="38" spans="1:11" s="16" customFormat="1" ht="15.95" customHeight="1" x14ac:dyDescent="0.25">
      <c r="A38" s="493"/>
      <c r="B38" s="502"/>
      <c r="C38" s="502"/>
      <c r="D38" s="474"/>
      <c r="E38" s="474"/>
      <c r="F38" s="474"/>
      <c r="G38" s="491"/>
      <c r="H38" s="491"/>
      <c r="I38" s="491"/>
      <c r="J38" s="474"/>
      <c r="K38" s="491"/>
    </row>
    <row r="39" spans="1:11" ht="15.95" customHeight="1" x14ac:dyDescent="0.25">
      <c r="A39" s="479" t="s">
        <v>315</v>
      </c>
      <c r="B39" s="498"/>
      <c r="C39" s="498"/>
      <c r="D39" s="480"/>
      <c r="E39" s="480"/>
      <c r="F39" s="480"/>
      <c r="G39" s="481"/>
      <c r="H39" s="481"/>
      <c r="I39" s="481"/>
      <c r="J39" s="480"/>
      <c r="K39" s="481">
        <f>SUM(K40)</f>
        <v>0</v>
      </c>
    </row>
    <row r="40" spans="1:11" ht="15.95" customHeight="1" x14ac:dyDescent="0.25">
      <c r="A40" s="492"/>
      <c r="B40" s="499"/>
      <c r="C40" s="499"/>
      <c r="D40" s="471"/>
      <c r="E40" s="471"/>
      <c r="F40" s="471"/>
      <c r="G40" s="483"/>
      <c r="H40" s="483"/>
      <c r="I40" s="483"/>
      <c r="J40" s="471"/>
      <c r="K40" s="483"/>
    </row>
    <row r="41" spans="1:11" ht="15.95" customHeight="1" x14ac:dyDescent="0.25">
      <c r="A41" s="494" t="s">
        <v>51</v>
      </c>
      <c r="B41" s="885"/>
      <c r="C41" s="885"/>
      <c r="D41" s="886"/>
      <c r="E41" s="886"/>
      <c r="F41" s="886"/>
      <c r="G41" s="887"/>
      <c r="H41" s="887"/>
      <c r="I41" s="887"/>
      <c r="J41" s="888"/>
      <c r="K41" s="496">
        <f>SUM(K9,K11,K20,K22,K31,K33,K37,K39)</f>
        <v>15332075.030000001</v>
      </c>
    </row>
    <row r="42" spans="1:11" x14ac:dyDescent="0.25">
      <c r="A42" s="72"/>
      <c r="B42" s="391"/>
      <c r="C42" s="391"/>
      <c r="D42" s="73"/>
      <c r="E42" s="73"/>
      <c r="F42" s="73"/>
      <c r="G42" s="349"/>
      <c r="H42" s="349"/>
      <c r="I42" s="349"/>
      <c r="J42" s="73"/>
      <c r="K42" s="349"/>
    </row>
  </sheetData>
  <mergeCells count="11">
    <mergeCell ref="J7:J8"/>
    <mergeCell ref="K7:K8"/>
    <mergeCell ref="E6:F6"/>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selection activeCell="B3" sqref="B3"/>
    </sheetView>
  </sheetViews>
  <sheetFormatPr baseColWidth="10" defaultRowHeight="15" x14ac:dyDescent="0.25"/>
  <cols>
    <col min="1" max="1" width="52.28515625" customWidth="1"/>
    <col min="2" max="2" width="30.28515625" style="392" bestFit="1" customWidth="1"/>
    <col min="3" max="3" width="13.140625" style="392" bestFit="1" customWidth="1"/>
    <col min="4" max="4" width="17.7109375" style="392" bestFit="1" customWidth="1"/>
    <col min="5" max="6" width="13.28515625" customWidth="1"/>
    <col min="7" max="7" width="11.42578125" style="384" bestFit="1" customWidth="1"/>
    <col min="8" max="8" width="9.85546875" style="342" bestFit="1" customWidth="1"/>
    <col min="9" max="9" width="11.42578125" style="342" bestFit="1" customWidth="1"/>
    <col min="10" max="10" width="20.28515625" style="392" customWidth="1"/>
    <col min="11" max="11" width="15.140625" style="384" bestFit="1" customWidth="1"/>
    <col min="12" max="12" width="1.28515625" customWidth="1"/>
    <col min="257" max="257" width="52.28515625" customWidth="1"/>
    <col min="258" max="258" width="26.7109375" customWidth="1"/>
    <col min="259" max="259" width="12" bestFit="1" customWidth="1"/>
    <col min="260" max="260" width="16.5703125" bestFit="1" customWidth="1"/>
    <col min="261" max="262" width="13.28515625" customWidth="1"/>
    <col min="263" max="265" width="14" customWidth="1"/>
    <col min="266" max="266" width="20.28515625" customWidth="1"/>
    <col min="267" max="267" width="17.7109375" customWidth="1"/>
    <col min="268" max="268" width="1.28515625" customWidth="1"/>
    <col min="513" max="513" width="52.28515625" customWidth="1"/>
    <col min="514" max="514" width="26.7109375" customWidth="1"/>
    <col min="515" max="515" width="12" bestFit="1" customWidth="1"/>
    <col min="516" max="516" width="16.5703125" bestFit="1" customWidth="1"/>
    <col min="517" max="518" width="13.28515625" customWidth="1"/>
    <col min="519" max="521" width="14" customWidth="1"/>
    <col min="522" max="522" width="20.28515625" customWidth="1"/>
    <col min="523" max="523" width="17.7109375" customWidth="1"/>
    <col min="524" max="524" width="1.28515625" customWidth="1"/>
    <col min="769" max="769" width="52.28515625" customWidth="1"/>
    <col min="770" max="770" width="26.7109375" customWidth="1"/>
    <col min="771" max="771" width="12" bestFit="1" customWidth="1"/>
    <col min="772" max="772" width="16.5703125" bestFit="1" customWidth="1"/>
    <col min="773" max="774" width="13.28515625" customWidth="1"/>
    <col min="775" max="777" width="14" customWidth="1"/>
    <col min="778" max="778" width="20.28515625" customWidth="1"/>
    <col min="779" max="779" width="17.7109375" customWidth="1"/>
    <col min="780" max="780" width="1.28515625" customWidth="1"/>
    <col min="1025" max="1025" width="52.28515625" customWidth="1"/>
    <col min="1026" max="1026" width="26.7109375" customWidth="1"/>
    <col min="1027" max="1027" width="12" bestFit="1" customWidth="1"/>
    <col min="1028" max="1028" width="16.5703125" bestFit="1" customWidth="1"/>
    <col min="1029" max="1030" width="13.28515625" customWidth="1"/>
    <col min="1031" max="1033" width="14" customWidth="1"/>
    <col min="1034" max="1034" width="20.28515625" customWidth="1"/>
    <col min="1035" max="1035" width="17.7109375" customWidth="1"/>
    <col min="1036" max="1036" width="1.28515625" customWidth="1"/>
    <col min="1281" max="1281" width="52.28515625" customWidth="1"/>
    <col min="1282" max="1282" width="26.7109375" customWidth="1"/>
    <col min="1283" max="1283" width="12" bestFit="1" customWidth="1"/>
    <col min="1284" max="1284" width="16.5703125" bestFit="1" customWidth="1"/>
    <col min="1285" max="1286" width="13.28515625" customWidth="1"/>
    <col min="1287" max="1289" width="14" customWidth="1"/>
    <col min="1290" max="1290" width="20.28515625" customWidth="1"/>
    <col min="1291" max="1291" width="17.7109375" customWidth="1"/>
    <col min="1292" max="1292" width="1.28515625" customWidth="1"/>
    <col min="1537" max="1537" width="52.28515625" customWidth="1"/>
    <col min="1538" max="1538" width="26.7109375" customWidth="1"/>
    <col min="1539" max="1539" width="12" bestFit="1" customWidth="1"/>
    <col min="1540" max="1540" width="16.5703125" bestFit="1" customWidth="1"/>
    <col min="1541" max="1542" width="13.28515625" customWidth="1"/>
    <col min="1543" max="1545" width="14" customWidth="1"/>
    <col min="1546" max="1546" width="20.28515625" customWidth="1"/>
    <col min="1547" max="1547" width="17.7109375" customWidth="1"/>
    <col min="1548" max="1548" width="1.28515625" customWidth="1"/>
    <col min="1793" max="1793" width="52.28515625" customWidth="1"/>
    <col min="1794" max="1794" width="26.7109375" customWidth="1"/>
    <col min="1795" max="1795" width="12" bestFit="1" customWidth="1"/>
    <col min="1796" max="1796" width="16.5703125" bestFit="1" customWidth="1"/>
    <col min="1797" max="1798" width="13.28515625" customWidth="1"/>
    <col min="1799" max="1801" width="14" customWidth="1"/>
    <col min="1802" max="1802" width="20.28515625" customWidth="1"/>
    <col min="1803" max="1803" width="17.7109375" customWidth="1"/>
    <col min="1804" max="1804" width="1.28515625" customWidth="1"/>
    <col min="2049" max="2049" width="52.28515625" customWidth="1"/>
    <col min="2050" max="2050" width="26.7109375" customWidth="1"/>
    <col min="2051" max="2051" width="12" bestFit="1" customWidth="1"/>
    <col min="2052" max="2052" width="16.5703125" bestFit="1" customWidth="1"/>
    <col min="2053" max="2054" width="13.28515625" customWidth="1"/>
    <col min="2055" max="2057" width="14" customWidth="1"/>
    <col min="2058" max="2058" width="20.28515625" customWidth="1"/>
    <col min="2059" max="2059" width="17.7109375" customWidth="1"/>
    <col min="2060" max="2060" width="1.28515625" customWidth="1"/>
    <col min="2305" max="2305" width="52.28515625" customWidth="1"/>
    <col min="2306" max="2306" width="26.7109375" customWidth="1"/>
    <col min="2307" max="2307" width="12" bestFit="1" customWidth="1"/>
    <col min="2308" max="2308" width="16.5703125" bestFit="1" customWidth="1"/>
    <col min="2309" max="2310" width="13.28515625" customWidth="1"/>
    <col min="2311" max="2313" width="14" customWidth="1"/>
    <col min="2314" max="2314" width="20.28515625" customWidth="1"/>
    <col min="2315" max="2315" width="17.7109375" customWidth="1"/>
    <col min="2316" max="2316" width="1.28515625" customWidth="1"/>
    <col min="2561" max="2561" width="52.28515625" customWidth="1"/>
    <col min="2562" max="2562" width="26.7109375" customWidth="1"/>
    <col min="2563" max="2563" width="12" bestFit="1" customWidth="1"/>
    <col min="2564" max="2564" width="16.5703125" bestFit="1" customWidth="1"/>
    <col min="2565" max="2566" width="13.28515625" customWidth="1"/>
    <col min="2567" max="2569" width="14" customWidth="1"/>
    <col min="2570" max="2570" width="20.28515625" customWidth="1"/>
    <col min="2571" max="2571" width="17.7109375" customWidth="1"/>
    <col min="2572" max="2572" width="1.28515625" customWidth="1"/>
    <col min="2817" max="2817" width="52.28515625" customWidth="1"/>
    <col min="2818" max="2818" width="26.7109375" customWidth="1"/>
    <col min="2819" max="2819" width="12" bestFit="1" customWidth="1"/>
    <col min="2820" max="2820" width="16.5703125" bestFit="1" customWidth="1"/>
    <col min="2821" max="2822" width="13.28515625" customWidth="1"/>
    <col min="2823" max="2825" width="14" customWidth="1"/>
    <col min="2826" max="2826" width="20.28515625" customWidth="1"/>
    <col min="2827" max="2827" width="17.7109375" customWidth="1"/>
    <col min="2828" max="2828" width="1.28515625" customWidth="1"/>
    <col min="3073" max="3073" width="52.28515625" customWidth="1"/>
    <col min="3074" max="3074" width="26.7109375" customWidth="1"/>
    <col min="3075" max="3075" width="12" bestFit="1" customWidth="1"/>
    <col min="3076" max="3076" width="16.5703125" bestFit="1" customWidth="1"/>
    <col min="3077" max="3078" width="13.28515625" customWidth="1"/>
    <col min="3079" max="3081" width="14" customWidth="1"/>
    <col min="3082" max="3082" width="20.28515625" customWidth="1"/>
    <col min="3083" max="3083" width="17.7109375" customWidth="1"/>
    <col min="3084" max="3084" width="1.28515625" customWidth="1"/>
    <col min="3329" max="3329" width="52.28515625" customWidth="1"/>
    <col min="3330" max="3330" width="26.7109375" customWidth="1"/>
    <col min="3331" max="3331" width="12" bestFit="1" customWidth="1"/>
    <col min="3332" max="3332" width="16.5703125" bestFit="1" customWidth="1"/>
    <col min="3333" max="3334" width="13.28515625" customWidth="1"/>
    <col min="3335" max="3337" width="14" customWidth="1"/>
    <col min="3338" max="3338" width="20.28515625" customWidth="1"/>
    <col min="3339" max="3339" width="17.7109375" customWidth="1"/>
    <col min="3340" max="3340" width="1.28515625" customWidth="1"/>
    <col min="3585" max="3585" width="52.28515625" customWidth="1"/>
    <col min="3586" max="3586" width="26.7109375" customWidth="1"/>
    <col min="3587" max="3587" width="12" bestFit="1" customWidth="1"/>
    <col min="3588" max="3588" width="16.5703125" bestFit="1" customWidth="1"/>
    <col min="3589" max="3590" width="13.28515625" customWidth="1"/>
    <col min="3591" max="3593" width="14" customWidth="1"/>
    <col min="3594" max="3594" width="20.28515625" customWidth="1"/>
    <col min="3595" max="3595" width="17.7109375" customWidth="1"/>
    <col min="3596" max="3596" width="1.28515625" customWidth="1"/>
    <col min="3841" max="3841" width="52.28515625" customWidth="1"/>
    <col min="3842" max="3842" width="26.7109375" customWidth="1"/>
    <col min="3843" max="3843" width="12" bestFit="1" customWidth="1"/>
    <col min="3844" max="3844" width="16.5703125" bestFit="1" customWidth="1"/>
    <col min="3845" max="3846" width="13.28515625" customWidth="1"/>
    <col min="3847" max="3849" width="14" customWidth="1"/>
    <col min="3850" max="3850" width="20.28515625" customWidth="1"/>
    <col min="3851" max="3851" width="17.7109375" customWidth="1"/>
    <col min="3852" max="3852" width="1.28515625" customWidth="1"/>
    <col min="4097" max="4097" width="52.28515625" customWidth="1"/>
    <col min="4098" max="4098" width="26.7109375" customWidth="1"/>
    <col min="4099" max="4099" width="12" bestFit="1" customWidth="1"/>
    <col min="4100" max="4100" width="16.5703125" bestFit="1" customWidth="1"/>
    <col min="4101" max="4102" width="13.28515625" customWidth="1"/>
    <col min="4103" max="4105" width="14" customWidth="1"/>
    <col min="4106" max="4106" width="20.28515625" customWidth="1"/>
    <col min="4107" max="4107" width="17.7109375" customWidth="1"/>
    <col min="4108" max="4108" width="1.28515625" customWidth="1"/>
    <col min="4353" max="4353" width="52.28515625" customWidth="1"/>
    <col min="4354" max="4354" width="26.7109375" customWidth="1"/>
    <col min="4355" max="4355" width="12" bestFit="1" customWidth="1"/>
    <col min="4356" max="4356" width="16.5703125" bestFit="1" customWidth="1"/>
    <col min="4357" max="4358" width="13.28515625" customWidth="1"/>
    <col min="4359" max="4361" width="14" customWidth="1"/>
    <col min="4362" max="4362" width="20.28515625" customWidth="1"/>
    <col min="4363" max="4363" width="17.7109375" customWidth="1"/>
    <col min="4364" max="4364" width="1.28515625" customWidth="1"/>
    <col min="4609" max="4609" width="52.28515625" customWidth="1"/>
    <col min="4610" max="4610" width="26.7109375" customWidth="1"/>
    <col min="4611" max="4611" width="12" bestFit="1" customWidth="1"/>
    <col min="4612" max="4612" width="16.5703125" bestFit="1" customWidth="1"/>
    <col min="4613" max="4614" width="13.28515625" customWidth="1"/>
    <col min="4615" max="4617" width="14" customWidth="1"/>
    <col min="4618" max="4618" width="20.28515625" customWidth="1"/>
    <col min="4619" max="4619" width="17.7109375" customWidth="1"/>
    <col min="4620" max="4620" width="1.28515625" customWidth="1"/>
    <col min="4865" max="4865" width="52.28515625" customWidth="1"/>
    <col min="4866" max="4866" width="26.7109375" customWidth="1"/>
    <col min="4867" max="4867" width="12" bestFit="1" customWidth="1"/>
    <col min="4868" max="4868" width="16.5703125" bestFit="1" customWidth="1"/>
    <col min="4869" max="4870" width="13.28515625" customWidth="1"/>
    <col min="4871" max="4873" width="14" customWidth="1"/>
    <col min="4874" max="4874" width="20.28515625" customWidth="1"/>
    <col min="4875" max="4875" width="17.7109375" customWidth="1"/>
    <col min="4876" max="4876" width="1.28515625" customWidth="1"/>
    <col min="5121" max="5121" width="52.28515625" customWidth="1"/>
    <col min="5122" max="5122" width="26.7109375" customWidth="1"/>
    <col min="5123" max="5123" width="12" bestFit="1" customWidth="1"/>
    <col min="5124" max="5124" width="16.5703125" bestFit="1" customWidth="1"/>
    <col min="5125" max="5126" width="13.28515625" customWidth="1"/>
    <col min="5127" max="5129" width="14" customWidth="1"/>
    <col min="5130" max="5130" width="20.28515625" customWidth="1"/>
    <col min="5131" max="5131" width="17.7109375" customWidth="1"/>
    <col min="5132" max="5132" width="1.28515625" customWidth="1"/>
    <col min="5377" max="5377" width="52.28515625" customWidth="1"/>
    <col min="5378" max="5378" width="26.7109375" customWidth="1"/>
    <col min="5379" max="5379" width="12" bestFit="1" customWidth="1"/>
    <col min="5380" max="5380" width="16.5703125" bestFit="1" customWidth="1"/>
    <col min="5381" max="5382" width="13.28515625" customWidth="1"/>
    <col min="5383" max="5385" width="14" customWidth="1"/>
    <col min="5386" max="5386" width="20.28515625" customWidth="1"/>
    <col min="5387" max="5387" width="17.7109375" customWidth="1"/>
    <col min="5388" max="5388" width="1.28515625" customWidth="1"/>
    <col min="5633" max="5633" width="52.28515625" customWidth="1"/>
    <col min="5634" max="5634" width="26.7109375" customWidth="1"/>
    <col min="5635" max="5635" width="12" bestFit="1" customWidth="1"/>
    <col min="5636" max="5636" width="16.5703125" bestFit="1" customWidth="1"/>
    <col min="5637" max="5638" width="13.28515625" customWidth="1"/>
    <col min="5639" max="5641" width="14" customWidth="1"/>
    <col min="5642" max="5642" width="20.28515625" customWidth="1"/>
    <col min="5643" max="5643" width="17.7109375" customWidth="1"/>
    <col min="5644" max="5644" width="1.28515625" customWidth="1"/>
    <col min="5889" max="5889" width="52.28515625" customWidth="1"/>
    <col min="5890" max="5890" width="26.7109375" customWidth="1"/>
    <col min="5891" max="5891" width="12" bestFit="1" customWidth="1"/>
    <col min="5892" max="5892" width="16.5703125" bestFit="1" customWidth="1"/>
    <col min="5893" max="5894" width="13.28515625" customWidth="1"/>
    <col min="5895" max="5897" width="14" customWidth="1"/>
    <col min="5898" max="5898" width="20.28515625" customWidth="1"/>
    <col min="5899" max="5899" width="17.7109375" customWidth="1"/>
    <col min="5900" max="5900" width="1.28515625" customWidth="1"/>
    <col min="6145" max="6145" width="52.28515625" customWidth="1"/>
    <col min="6146" max="6146" width="26.7109375" customWidth="1"/>
    <col min="6147" max="6147" width="12" bestFit="1" customWidth="1"/>
    <col min="6148" max="6148" width="16.5703125" bestFit="1" customWidth="1"/>
    <col min="6149" max="6150" width="13.28515625" customWidth="1"/>
    <col min="6151" max="6153" width="14" customWidth="1"/>
    <col min="6154" max="6154" width="20.28515625" customWidth="1"/>
    <col min="6155" max="6155" width="17.7109375" customWidth="1"/>
    <col min="6156" max="6156" width="1.28515625" customWidth="1"/>
    <col min="6401" max="6401" width="52.28515625" customWidth="1"/>
    <col min="6402" max="6402" width="26.7109375" customWidth="1"/>
    <col min="6403" max="6403" width="12" bestFit="1" customWidth="1"/>
    <col min="6404" max="6404" width="16.5703125" bestFit="1" customWidth="1"/>
    <col min="6405" max="6406" width="13.28515625" customWidth="1"/>
    <col min="6407" max="6409" width="14" customWidth="1"/>
    <col min="6410" max="6410" width="20.28515625" customWidth="1"/>
    <col min="6411" max="6411" width="17.7109375" customWidth="1"/>
    <col min="6412" max="6412" width="1.28515625" customWidth="1"/>
    <col min="6657" max="6657" width="52.28515625" customWidth="1"/>
    <col min="6658" max="6658" width="26.7109375" customWidth="1"/>
    <col min="6659" max="6659" width="12" bestFit="1" customWidth="1"/>
    <col min="6660" max="6660" width="16.5703125" bestFit="1" customWidth="1"/>
    <col min="6661" max="6662" width="13.28515625" customWidth="1"/>
    <col min="6663" max="6665" width="14" customWidth="1"/>
    <col min="6666" max="6666" width="20.28515625" customWidth="1"/>
    <col min="6667" max="6667" width="17.7109375" customWidth="1"/>
    <col min="6668" max="6668" width="1.28515625" customWidth="1"/>
    <col min="6913" max="6913" width="52.28515625" customWidth="1"/>
    <col min="6914" max="6914" width="26.7109375" customWidth="1"/>
    <col min="6915" max="6915" width="12" bestFit="1" customWidth="1"/>
    <col min="6916" max="6916" width="16.5703125" bestFit="1" customWidth="1"/>
    <col min="6917" max="6918" width="13.28515625" customWidth="1"/>
    <col min="6919" max="6921" width="14" customWidth="1"/>
    <col min="6922" max="6922" width="20.28515625" customWidth="1"/>
    <col min="6923" max="6923" width="17.7109375" customWidth="1"/>
    <col min="6924" max="6924" width="1.28515625" customWidth="1"/>
    <col min="7169" max="7169" width="52.28515625" customWidth="1"/>
    <col min="7170" max="7170" width="26.7109375" customWidth="1"/>
    <col min="7171" max="7171" width="12" bestFit="1" customWidth="1"/>
    <col min="7172" max="7172" width="16.5703125" bestFit="1" customWidth="1"/>
    <col min="7173" max="7174" width="13.28515625" customWidth="1"/>
    <col min="7175" max="7177" width="14" customWidth="1"/>
    <col min="7178" max="7178" width="20.28515625" customWidth="1"/>
    <col min="7179" max="7179" width="17.7109375" customWidth="1"/>
    <col min="7180" max="7180" width="1.28515625" customWidth="1"/>
    <col min="7425" max="7425" width="52.28515625" customWidth="1"/>
    <col min="7426" max="7426" width="26.7109375" customWidth="1"/>
    <col min="7427" max="7427" width="12" bestFit="1" customWidth="1"/>
    <col min="7428" max="7428" width="16.5703125" bestFit="1" customWidth="1"/>
    <col min="7429" max="7430" width="13.28515625" customWidth="1"/>
    <col min="7431" max="7433" width="14" customWidth="1"/>
    <col min="7434" max="7434" width="20.28515625" customWidth="1"/>
    <col min="7435" max="7435" width="17.7109375" customWidth="1"/>
    <col min="7436" max="7436" width="1.28515625" customWidth="1"/>
    <col min="7681" max="7681" width="52.28515625" customWidth="1"/>
    <col min="7682" max="7682" width="26.7109375" customWidth="1"/>
    <col min="7683" max="7683" width="12" bestFit="1" customWidth="1"/>
    <col min="7684" max="7684" width="16.5703125" bestFit="1" customWidth="1"/>
    <col min="7685" max="7686" width="13.28515625" customWidth="1"/>
    <col min="7687" max="7689" width="14" customWidth="1"/>
    <col min="7690" max="7690" width="20.28515625" customWidth="1"/>
    <col min="7691" max="7691" width="17.7109375" customWidth="1"/>
    <col min="7692" max="7692" width="1.28515625" customWidth="1"/>
    <col min="7937" max="7937" width="52.28515625" customWidth="1"/>
    <col min="7938" max="7938" width="26.7109375" customWidth="1"/>
    <col min="7939" max="7939" width="12" bestFit="1" customWidth="1"/>
    <col min="7940" max="7940" width="16.5703125" bestFit="1" customWidth="1"/>
    <col min="7941" max="7942" width="13.28515625" customWidth="1"/>
    <col min="7943" max="7945" width="14" customWidth="1"/>
    <col min="7946" max="7946" width="20.28515625" customWidth="1"/>
    <col min="7947" max="7947" width="17.7109375" customWidth="1"/>
    <col min="7948" max="7948" width="1.28515625" customWidth="1"/>
    <col min="8193" max="8193" width="52.28515625" customWidth="1"/>
    <col min="8194" max="8194" width="26.7109375" customWidth="1"/>
    <col min="8195" max="8195" width="12" bestFit="1" customWidth="1"/>
    <col min="8196" max="8196" width="16.5703125" bestFit="1" customWidth="1"/>
    <col min="8197" max="8198" width="13.28515625" customWidth="1"/>
    <col min="8199" max="8201" width="14" customWidth="1"/>
    <col min="8202" max="8202" width="20.28515625" customWidth="1"/>
    <col min="8203" max="8203" width="17.7109375" customWidth="1"/>
    <col min="8204" max="8204" width="1.28515625" customWidth="1"/>
    <col min="8449" max="8449" width="52.28515625" customWidth="1"/>
    <col min="8450" max="8450" width="26.7109375" customWidth="1"/>
    <col min="8451" max="8451" width="12" bestFit="1" customWidth="1"/>
    <col min="8452" max="8452" width="16.5703125" bestFit="1" customWidth="1"/>
    <col min="8453" max="8454" width="13.28515625" customWidth="1"/>
    <col min="8455" max="8457" width="14" customWidth="1"/>
    <col min="8458" max="8458" width="20.28515625" customWidth="1"/>
    <col min="8459" max="8459" width="17.7109375" customWidth="1"/>
    <col min="8460" max="8460" width="1.28515625" customWidth="1"/>
    <col min="8705" max="8705" width="52.28515625" customWidth="1"/>
    <col min="8706" max="8706" width="26.7109375" customWidth="1"/>
    <col min="8707" max="8707" width="12" bestFit="1" customWidth="1"/>
    <col min="8708" max="8708" width="16.5703125" bestFit="1" customWidth="1"/>
    <col min="8709" max="8710" width="13.28515625" customWidth="1"/>
    <col min="8711" max="8713" width="14" customWidth="1"/>
    <col min="8714" max="8714" width="20.28515625" customWidth="1"/>
    <col min="8715" max="8715" width="17.7109375" customWidth="1"/>
    <col min="8716" max="8716" width="1.28515625" customWidth="1"/>
    <col min="8961" max="8961" width="52.28515625" customWidth="1"/>
    <col min="8962" max="8962" width="26.7109375" customWidth="1"/>
    <col min="8963" max="8963" width="12" bestFit="1" customWidth="1"/>
    <col min="8964" max="8964" width="16.5703125" bestFit="1" customWidth="1"/>
    <col min="8965" max="8966" width="13.28515625" customWidth="1"/>
    <col min="8967" max="8969" width="14" customWidth="1"/>
    <col min="8970" max="8970" width="20.28515625" customWidth="1"/>
    <col min="8971" max="8971" width="17.7109375" customWidth="1"/>
    <col min="8972" max="8972" width="1.28515625" customWidth="1"/>
    <col min="9217" max="9217" width="52.28515625" customWidth="1"/>
    <col min="9218" max="9218" width="26.7109375" customWidth="1"/>
    <col min="9219" max="9219" width="12" bestFit="1" customWidth="1"/>
    <col min="9220" max="9220" width="16.5703125" bestFit="1" customWidth="1"/>
    <col min="9221" max="9222" width="13.28515625" customWidth="1"/>
    <col min="9223" max="9225" width="14" customWidth="1"/>
    <col min="9226" max="9226" width="20.28515625" customWidth="1"/>
    <col min="9227" max="9227" width="17.7109375" customWidth="1"/>
    <col min="9228" max="9228" width="1.28515625" customWidth="1"/>
    <col min="9473" max="9473" width="52.28515625" customWidth="1"/>
    <col min="9474" max="9474" width="26.7109375" customWidth="1"/>
    <col min="9475" max="9475" width="12" bestFit="1" customWidth="1"/>
    <col min="9476" max="9476" width="16.5703125" bestFit="1" customWidth="1"/>
    <col min="9477" max="9478" width="13.28515625" customWidth="1"/>
    <col min="9479" max="9481" width="14" customWidth="1"/>
    <col min="9482" max="9482" width="20.28515625" customWidth="1"/>
    <col min="9483" max="9483" width="17.7109375" customWidth="1"/>
    <col min="9484" max="9484" width="1.28515625" customWidth="1"/>
    <col min="9729" max="9729" width="52.28515625" customWidth="1"/>
    <col min="9730" max="9730" width="26.7109375" customWidth="1"/>
    <col min="9731" max="9731" width="12" bestFit="1" customWidth="1"/>
    <col min="9732" max="9732" width="16.5703125" bestFit="1" customWidth="1"/>
    <col min="9733" max="9734" width="13.28515625" customWidth="1"/>
    <col min="9735" max="9737" width="14" customWidth="1"/>
    <col min="9738" max="9738" width="20.28515625" customWidth="1"/>
    <col min="9739" max="9739" width="17.7109375" customWidth="1"/>
    <col min="9740" max="9740" width="1.28515625" customWidth="1"/>
    <col min="9985" max="9985" width="52.28515625" customWidth="1"/>
    <col min="9986" max="9986" width="26.7109375" customWidth="1"/>
    <col min="9987" max="9987" width="12" bestFit="1" customWidth="1"/>
    <col min="9988" max="9988" width="16.5703125" bestFit="1" customWidth="1"/>
    <col min="9989" max="9990" width="13.28515625" customWidth="1"/>
    <col min="9991" max="9993" width="14" customWidth="1"/>
    <col min="9994" max="9994" width="20.28515625" customWidth="1"/>
    <col min="9995" max="9995" width="17.7109375" customWidth="1"/>
    <col min="9996" max="9996" width="1.28515625" customWidth="1"/>
    <col min="10241" max="10241" width="52.28515625" customWidth="1"/>
    <col min="10242" max="10242" width="26.7109375" customWidth="1"/>
    <col min="10243" max="10243" width="12" bestFit="1" customWidth="1"/>
    <col min="10244" max="10244" width="16.5703125" bestFit="1" customWidth="1"/>
    <col min="10245" max="10246" width="13.28515625" customWidth="1"/>
    <col min="10247" max="10249" width="14" customWidth="1"/>
    <col min="10250" max="10250" width="20.28515625" customWidth="1"/>
    <col min="10251" max="10251" width="17.7109375" customWidth="1"/>
    <col min="10252" max="10252" width="1.28515625" customWidth="1"/>
    <col min="10497" max="10497" width="52.28515625" customWidth="1"/>
    <col min="10498" max="10498" width="26.7109375" customWidth="1"/>
    <col min="10499" max="10499" width="12" bestFit="1" customWidth="1"/>
    <col min="10500" max="10500" width="16.5703125" bestFit="1" customWidth="1"/>
    <col min="10501" max="10502" width="13.28515625" customWidth="1"/>
    <col min="10503" max="10505" width="14" customWidth="1"/>
    <col min="10506" max="10506" width="20.28515625" customWidth="1"/>
    <col min="10507" max="10507" width="17.7109375" customWidth="1"/>
    <col min="10508" max="10508" width="1.28515625" customWidth="1"/>
    <col min="10753" max="10753" width="52.28515625" customWidth="1"/>
    <col min="10754" max="10754" width="26.7109375" customWidth="1"/>
    <col min="10755" max="10755" width="12" bestFit="1" customWidth="1"/>
    <col min="10756" max="10756" width="16.5703125" bestFit="1" customWidth="1"/>
    <col min="10757" max="10758" width="13.28515625" customWidth="1"/>
    <col min="10759" max="10761" width="14" customWidth="1"/>
    <col min="10762" max="10762" width="20.28515625" customWidth="1"/>
    <col min="10763" max="10763" width="17.7109375" customWidth="1"/>
    <col min="10764" max="10764" width="1.28515625" customWidth="1"/>
    <col min="11009" max="11009" width="52.28515625" customWidth="1"/>
    <col min="11010" max="11010" width="26.7109375" customWidth="1"/>
    <col min="11011" max="11011" width="12" bestFit="1" customWidth="1"/>
    <col min="11012" max="11012" width="16.5703125" bestFit="1" customWidth="1"/>
    <col min="11013" max="11014" width="13.28515625" customWidth="1"/>
    <col min="11015" max="11017" width="14" customWidth="1"/>
    <col min="11018" max="11018" width="20.28515625" customWidth="1"/>
    <col min="11019" max="11019" width="17.7109375" customWidth="1"/>
    <col min="11020" max="11020" width="1.28515625" customWidth="1"/>
    <col min="11265" max="11265" width="52.28515625" customWidth="1"/>
    <col min="11266" max="11266" width="26.7109375" customWidth="1"/>
    <col min="11267" max="11267" width="12" bestFit="1" customWidth="1"/>
    <col min="11268" max="11268" width="16.5703125" bestFit="1" customWidth="1"/>
    <col min="11269" max="11270" width="13.28515625" customWidth="1"/>
    <col min="11271" max="11273" width="14" customWidth="1"/>
    <col min="11274" max="11274" width="20.28515625" customWidth="1"/>
    <col min="11275" max="11275" width="17.7109375" customWidth="1"/>
    <col min="11276" max="11276" width="1.28515625" customWidth="1"/>
    <col min="11521" max="11521" width="52.28515625" customWidth="1"/>
    <col min="11522" max="11522" width="26.7109375" customWidth="1"/>
    <col min="11523" max="11523" width="12" bestFit="1" customWidth="1"/>
    <col min="11524" max="11524" width="16.5703125" bestFit="1" customWidth="1"/>
    <col min="11525" max="11526" width="13.28515625" customWidth="1"/>
    <col min="11527" max="11529" width="14" customWidth="1"/>
    <col min="11530" max="11530" width="20.28515625" customWidth="1"/>
    <col min="11531" max="11531" width="17.7109375" customWidth="1"/>
    <col min="11532" max="11532" width="1.28515625" customWidth="1"/>
    <col min="11777" max="11777" width="52.28515625" customWidth="1"/>
    <col min="11778" max="11778" width="26.7109375" customWidth="1"/>
    <col min="11779" max="11779" width="12" bestFit="1" customWidth="1"/>
    <col min="11780" max="11780" width="16.5703125" bestFit="1" customWidth="1"/>
    <col min="11781" max="11782" width="13.28515625" customWidth="1"/>
    <col min="11783" max="11785" width="14" customWidth="1"/>
    <col min="11786" max="11786" width="20.28515625" customWidth="1"/>
    <col min="11787" max="11787" width="17.7109375" customWidth="1"/>
    <col min="11788" max="11788" width="1.28515625" customWidth="1"/>
    <col min="12033" max="12033" width="52.28515625" customWidth="1"/>
    <col min="12034" max="12034" width="26.7109375" customWidth="1"/>
    <col min="12035" max="12035" width="12" bestFit="1" customWidth="1"/>
    <col min="12036" max="12036" width="16.5703125" bestFit="1" customWidth="1"/>
    <col min="12037" max="12038" width="13.28515625" customWidth="1"/>
    <col min="12039" max="12041" width="14" customWidth="1"/>
    <col min="12042" max="12042" width="20.28515625" customWidth="1"/>
    <col min="12043" max="12043" width="17.7109375" customWidth="1"/>
    <col min="12044" max="12044" width="1.28515625" customWidth="1"/>
    <col min="12289" max="12289" width="52.28515625" customWidth="1"/>
    <col min="12290" max="12290" width="26.7109375" customWidth="1"/>
    <col min="12291" max="12291" width="12" bestFit="1" customWidth="1"/>
    <col min="12292" max="12292" width="16.5703125" bestFit="1" customWidth="1"/>
    <col min="12293" max="12294" width="13.28515625" customWidth="1"/>
    <col min="12295" max="12297" width="14" customWidth="1"/>
    <col min="12298" max="12298" width="20.28515625" customWidth="1"/>
    <col min="12299" max="12299" width="17.7109375" customWidth="1"/>
    <col min="12300" max="12300" width="1.28515625" customWidth="1"/>
    <col min="12545" max="12545" width="52.28515625" customWidth="1"/>
    <col min="12546" max="12546" width="26.7109375" customWidth="1"/>
    <col min="12547" max="12547" width="12" bestFit="1" customWidth="1"/>
    <col min="12548" max="12548" width="16.5703125" bestFit="1" customWidth="1"/>
    <col min="12549" max="12550" width="13.28515625" customWidth="1"/>
    <col min="12551" max="12553" width="14" customWidth="1"/>
    <col min="12554" max="12554" width="20.28515625" customWidth="1"/>
    <col min="12555" max="12555" width="17.7109375" customWidth="1"/>
    <col min="12556" max="12556" width="1.28515625" customWidth="1"/>
    <col min="12801" max="12801" width="52.28515625" customWidth="1"/>
    <col min="12802" max="12802" width="26.7109375" customWidth="1"/>
    <col min="12803" max="12803" width="12" bestFit="1" customWidth="1"/>
    <col min="12804" max="12804" width="16.5703125" bestFit="1" customWidth="1"/>
    <col min="12805" max="12806" width="13.28515625" customWidth="1"/>
    <col min="12807" max="12809" width="14" customWidth="1"/>
    <col min="12810" max="12810" width="20.28515625" customWidth="1"/>
    <col min="12811" max="12811" width="17.7109375" customWidth="1"/>
    <col min="12812" max="12812" width="1.28515625" customWidth="1"/>
    <col min="13057" max="13057" width="52.28515625" customWidth="1"/>
    <col min="13058" max="13058" width="26.7109375" customWidth="1"/>
    <col min="13059" max="13059" width="12" bestFit="1" customWidth="1"/>
    <col min="13060" max="13060" width="16.5703125" bestFit="1" customWidth="1"/>
    <col min="13061" max="13062" width="13.28515625" customWidth="1"/>
    <col min="13063" max="13065" width="14" customWidth="1"/>
    <col min="13066" max="13066" width="20.28515625" customWidth="1"/>
    <col min="13067" max="13067" width="17.7109375" customWidth="1"/>
    <col min="13068" max="13068" width="1.28515625" customWidth="1"/>
    <col min="13313" max="13313" width="52.28515625" customWidth="1"/>
    <col min="13314" max="13314" width="26.7109375" customWidth="1"/>
    <col min="13315" max="13315" width="12" bestFit="1" customWidth="1"/>
    <col min="13316" max="13316" width="16.5703125" bestFit="1" customWidth="1"/>
    <col min="13317" max="13318" width="13.28515625" customWidth="1"/>
    <col min="13319" max="13321" width="14" customWidth="1"/>
    <col min="13322" max="13322" width="20.28515625" customWidth="1"/>
    <col min="13323" max="13323" width="17.7109375" customWidth="1"/>
    <col min="13324" max="13324" width="1.28515625" customWidth="1"/>
    <col min="13569" max="13569" width="52.28515625" customWidth="1"/>
    <col min="13570" max="13570" width="26.7109375" customWidth="1"/>
    <col min="13571" max="13571" width="12" bestFit="1" customWidth="1"/>
    <col min="13572" max="13572" width="16.5703125" bestFit="1" customWidth="1"/>
    <col min="13573" max="13574" width="13.28515625" customWidth="1"/>
    <col min="13575" max="13577" width="14" customWidth="1"/>
    <col min="13578" max="13578" width="20.28515625" customWidth="1"/>
    <col min="13579" max="13579" width="17.7109375" customWidth="1"/>
    <col min="13580" max="13580" width="1.28515625" customWidth="1"/>
    <col min="13825" max="13825" width="52.28515625" customWidth="1"/>
    <col min="13826" max="13826" width="26.7109375" customWidth="1"/>
    <col min="13827" max="13827" width="12" bestFit="1" customWidth="1"/>
    <col min="13828" max="13828" width="16.5703125" bestFit="1" customWidth="1"/>
    <col min="13829" max="13830" width="13.28515625" customWidth="1"/>
    <col min="13831" max="13833" width="14" customWidth="1"/>
    <col min="13834" max="13834" width="20.28515625" customWidth="1"/>
    <col min="13835" max="13835" width="17.7109375" customWidth="1"/>
    <col min="13836" max="13836" width="1.28515625" customWidth="1"/>
    <col min="14081" max="14081" width="52.28515625" customWidth="1"/>
    <col min="14082" max="14082" width="26.7109375" customWidth="1"/>
    <col min="14083" max="14083" width="12" bestFit="1" customWidth="1"/>
    <col min="14084" max="14084" width="16.5703125" bestFit="1" customWidth="1"/>
    <col min="14085" max="14086" width="13.28515625" customWidth="1"/>
    <col min="14087" max="14089" width="14" customWidth="1"/>
    <col min="14090" max="14090" width="20.28515625" customWidth="1"/>
    <col min="14091" max="14091" width="17.7109375" customWidth="1"/>
    <col min="14092" max="14092" width="1.28515625" customWidth="1"/>
    <col min="14337" max="14337" width="52.28515625" customWidth="1"/>
    <col min="14338" max="14338" width="26.7109375" customWidth="1"/>
    <col min="14339" max="14339" width="12" bestFit="1" customWidth="1"/>
    <col min="14340" max="14340" width="16.5703125" bestFit="1" customWidth="1"/>
    <col min="14341" max="14342" width="13.28515625" customWidth="1"/>
    <col min="14343" max="14345" width="14" customWidth="1"/>
    <col min="14346" max="14346" width="20.28515625" customWidth="1"/>
    <col min="14347" max="14347" width="17.7109375" customWidth="1"/>
    <col min="14348" max="14348" width="1.28515625" customWidth="1"/>
    <col min="14593" max="14593" width="52.28515625" customWidth="1"/>
    <col min="14594" max="14594" width="26.7109375" customWidth="1"/>
    <col min="14595" max="14595" width="12" bestFit="1" customWidth="1"/>
    <col min="14596" max="14596" width="16.5703125" bestFit="1" customWidth="1"/>
    <col min="14597" max="14598" width="13.28515625" customWidth="1"/>
    <col min="14599" max="14601" width="14" customWidth="1"/>
    <col min="14602" max="14602" width="20.28515625" customWidth="1"/>
    <col min="14603" max="14603" width="17.7109375" customWidth="1"/>
    <col min="14604" max="14604" width="1.28515625" customWidth="1"/>
    <col min="14849" max="14849" width="52.28515625" customWidth="1"/>
    <col min="14850" max="14850" width="26.7109375" customWidth="1"/>
    <col min="14851" max="14851" width="12" bestFit="1" customWidth="1"/>
    <col min="14852" max="14852" width="16.5703125" bestFit="1" customWidth="1"/>
    <col min="14853" max="14854" width="13.28515625" customWidth="1"/>
    <col min="14855" max="14857" width="14" customWidth="1"/>
    <col min="14858" max="14858" width="20.28515625" customWidth="1"/>
    <col min="14859" max="14859" width="17.7109375" customWidth="1"/>
    <col min="14860" max="14860" width="1.28515625" customWidth="1"/>
    <col min="15105" max="15105" width="52.28515625" customWidth="1"/>
    <col min="15106" max="15106" width="26.7109375" customWidth="1"/>
    <col min="15107" max="15107" width="12" bestFit="1" customWidth="1"/>
    <col min="15108" max="15108" width="16.5703125" bestFit="1" customWidth="1"/>
    <col min="15109" max="15110" width="13.28515625" customWidth="1"/>
    <col min="15111" max="15113" width="14" customWidth="1"/>
    <col min="15114" max="15114" width="20.28515625" customWidth="1"/>
    <col min="15115" max="15115" width="17.7109375" customWidth="1"/>
    <col min="15116" max="15116" width="1.28515625" customWidth="1"/>
    <col min="15361" max="15361" width="52.28515625" customWidth="1"/>
    <col min="15362" max="15362" width="26.7109375" customWidth="1"/>
    <col min="15363" max="15363" width="12" bestFit="1" customWidth="1"/>
    <col min="15364" max="15364" width="16.5703125" bestFit="1" customWidth="1"/>
    <col min="15365" max="15366" width="13.28515625" customWidth="1"/>
    <col min="15367" max="15369" width="14" customWidth="1"/>
    <col min="15370" max="15370" width="20.28515625" customWidth="1"/>
    <col min="15371" max="15371" width="17.7109375" customWidth="1"/>
    <col min="15372" max="15372" width="1.28515625" customWidth="1"/>
    <col min="15617" max="15617" width="52.28515625" customWidth="1"/>
    <col min="15618" max="15618" width="26.7109375" customWidth="1"/>
    <col min="15619" max="15619" width="12" bestFit="1" customWidth="1"/>
    <col min="15620" max="15620" width="16.5703125" bestFit="1" customWidth="1"/>
    <col min="15621" max="15622" width="13.28515625" customWidth="1"/>
    <col min="15623" max="15625" width="14" customWidth="1"/>
    <col min="15626" max="15626" width="20.28515625" customWidth="1"/>
    <col min="15627" max="15627" width="17.7109375" customWidth="1"/>
    <col min="15628" max="15628" width="1.28515625" customWidth="1"/>
    <col min="15873" max="15873" width="52.28515625" customWidth="1"/>
    <col min="15874" max="15874" width="26.7109375" customWidth="1"/>
    <col min="15875" max="15875" width="12" bestFit="1" customWidth="1"/>
    <col min="15876" max="15876" width="16.5703125" bestFit="1" customWidth="1"/>
    <col min="15877" max="15878" width="13.28515625" customWidth="1"/>
    <col min="15879" max="15881" width="14" customWidth="1"/>
    <col min="15882" max="15882" width="20.28515625" customWidth="1"/>
    <col min="15883" max="15883" width="17.7109375" customWidth="1"/>
    <col min="15884" max="15884" width="1.28515625" customWidth="1"/>
    <col min="16129" max="16129" width="52.28515625" customWidth="1"/>
    <col min="16130" max="16130" width="26.7109375" customWidth="1"/>
    <col min="16131" max="16131" width="12" bestFit="1" customWidth="1"/>
    <col min="16132" max="16132" width="16.5703125" bestFit="1" customWidth="1"/>
    <col min="16133" max="16134" width="13.28515625" customWidth="1"/>
    <col min="16135" max="16137" width="14" customWidth="1"/>
    <col min="16138" max="16138" width="20.28515625" customWidth="1"/>
    <col min="16139" max="16139" width="17.7109375" customWidth="1"/>
    <col min="16140" max="16140" width="1.28515625" customWidth="1"/>
  </cols>
  <sheetData>
    <row r="1" spans="1:11" s="16" customFormat="1" x14ac:dyDescent="0.25">
      <c r="B1" s="386"/>
      <c r="C1" s="386"/>
      <c r="D1" s="386"/>
      <c r="G1" s="343"/>
      <c r="H1" s="353"/>
      <c r="I1" s="353"/>
      <c r="J1" s="386"/>
      <c r="K1" s="343"/>
    </row>
    <row r="2" spans="1:11" s="16" customFormat="1" x14ac:dyDescent="0.25">
      <c r="A2" s="17" t="s">
        <v>42</v>
      </c>
      <c r="B2" s="385"/>
      <c r="C2" s="385"/>
      <c r="D2" s="385"/>
      <c r="E2" s="18"/>
      <c r="F2" s="18"/>
      <c r="G2" s="345"/>
      <c r="H2" s="354"/>
      <c r="I2" s="354"/>
      <c r="J2" s="385"/>
      <c r="K2" s="344" t="s">
        <v>19</v>
      </c>
    </row>
    <row r="3" spans="1:11" s="16" customFormat="1" ht="15.75" x14ac:dyDescent="0.25">
      <c r="A3" s="381" t="s">
        <v>2862</v>
      </c>
      <c r="B3" s="385"/>
      <c r="C3" s="385"/>
      <c r="D3" s="385"/>
      <c r="E3" s="18"/>
      <c r="F3" s="18"/>
      <c r="G3" s="345"/>
      <c r="H3" s="354"/>
      <c r="I3" s="354"/>
      <c r="J3" s="385"/>
      <c r="K3" s="345"/>
    </row>
    <row r="4" spans="1:11" s="16" customFormat="1" x14ac:dyDescent="0.25">
      <c r="A4" s="17" t="s">
        <v>2042</v>
      </c>
      <c r="B4" s="385"/>
      <c r="C4" s="385"/>
      <c r="D4" s="385"/>
      <c r="E4" s="18"/>
      <c r="F4" s="18"/>
      <c r="G4" s="345"/>
      <c r="H4" s="354"/>
      <c r="I4" s="354"/>
      <c r="J4" s="385"/>
      <c r="K4" s="345"/>
    </row>
    <row r="5" spans="1:11" s="16" customFormat="1" x14ac:dyDescent="0.25">
      <c r="B5" s="386"/>
      <c r="C5" s="386"/>
      <c r="D5" s="386"/>
      <c r="G5" s="343"/>
      <c r="H5" s="353"/>
      <c r="I5" s="353"/>
      <c r="J5" s="386"/>
      <c r="K5" s="343"/>
    </row>
    <row r="6" spans="1:11" s="16" customFormat="1" x14ac:dyDescent="0.25">
      <c r="A6" s="351" t="s">
        <v>20</v>
      </c>
      <c r="B6" s="844" t="s">
        <v>21</v>
      </c>
      <c r="C6" s="844" t="s">
        <v>22</v>
      </c>
      <c r="D6" s="881"/>
      <c r="E6" s="1412" t="s">
        <v>23</v>
      </c>
      <c r="F6" s="1412"/>
      <c r="G6" s="847" t="s">
        <v>24</v>
      </c>
      <c r="H6" s="1425" t="s">
        <v>25</v>
      </c>
      <c r="I6" s="1425"/>
      <c r="J6" s="844" t="s">
        <v>26</v>
      </c>
      <c r="K6" s="346" t="s">
        <v>27</v>
      </c>
    </row>
    <row r="7" spans="1:11" s="52" customFormat="1" x14ac:dyDescent="0.25">
      <c r="A7" s="1426" t="s">
        <v>28</v>
      </c>
      <c r="B7" s="1423" t="s">
        <v>29</v>
      </c>
      <c r="C7" s="1423" t="s">
        <v>30</v>
      </c>
      <c r="D7" s="1423" t="s">
        <v>31</v>
      </c>
      <c r="E7" s="1423" t="s">
        <v>32</v>
      </c>
      <c r="F7" s="1423"/>
      <c r="G7" s="1424" t="s">
        <v>33</v>
      </c>
      <c r="H7" s="1427" t="s">
        <v>34</v>
      </c>
      <c r="I7" s="1427"/>
      <c r="J7" s="1423" t="s">
        <v>211</v>
      </c>
      <c r="K7" s="1424" t="s">
        <v>1228</v>
      </c>
    </row>
    <row r="8" spans="1:11" s="52" customFormat="1" x14ac:dyDescent="0.25">
      <c r="A8" s="1426"/>
      <c r="B8" s="1423"/>
      <c r="C8" s="1423"/>
      <c r="D8" s="1423"/>
      <c r="E8" s="373" t="s">
        <v>36</v>
      </c>
      <c r="F8" s="373" t="s">
        <v>37</v>
      </c>
      <c r="G8" s="1424"/>
      <c r="H8" s="378" t="s">
        <v>36</v>
      </c>
      <c r="I8" s="378" t="s">
        <v>37</v>
      </c>
      <c r="J8" s="1423"/>
      <c r="K8" s="1424"/>
    </row>
    <row r="9" spans="1:11" ht="15.95" customHeight="1" x14ac:dyDescent="0.25">
      <c r="A9" s="21" t="s">
        <v>266</v>
      </c>
      <c r="B9" s="387"/>
      <c r="C9" s="387"/>
      <c r="D9" s="387"/>
      <c r="E9" s="24"/>
      <c r="F9" s="24"/>
      <c r="G9" s="26"/>
      <c r="H9" s="24"/>
      <c r="I9" s="24"/>
      <c r="J9" s="387"/>
      <c r="K9" s="26">
        <f>SUM(K10)</f>
        <v>0</v>
      </c>
    </row>
    <row r="10" spans="1:11" ht="15.95" customHeight="1" x14ac:dyDescent="0.25">
      <c r="A10" s="65"/>
      <c r="B10" s="389"/>
      <c r="C10" s="389"/>
      <c r="D10" s="389"/>
      <c r="E10" s="58"/>
      <c r="F10" s="58"/>
      <c r="G10" s="60"/>
      <c r="H10" s="379"/>
      <c r="I10" s="379"/>
      <c r="J10" s="389"/>
      <c r="K10" s="60"/>
    </row>
    <row r="11" spans="1:11" ht="15.95" customHeight="1" x14ac:dyDescent="0.25">
      <c r="A11" s="21" t="s">
        <v>268</v>
      </c>
      <c r="B11" s="387"/>
      <c r="C11" s="387"/>
      <c r="D11" s="387"/>
      <c r="E11" s="24"/>
      <c r="F11" s="24"/>
      <c r="G11" s="26"/>
      <c r="H11" s="24"/>
      <c r="I11" s="24"/>
      <c r="J11" s="387"/>
      <c r="K11" s="26">
        <f>SUM(K12:K15)</f>
        <v>1423173.3199999998</v>
      </c>
    </row>
    <row r="12" spans="1:11" ht="15.95" customHeight="1" x14ac:dyDescent="0.25">
      <c r="A12" s="57" t="s">
        <v>398</v>
      </c>
      <c r="B12" s="377" t="s">
        <v>1918</v>
      </c>
      <c r="C12" s="377" t="s">
        <v>52</v>
      </c>
      <c r="D12" s="377"/>
      <c r="E12" s="82"/>
      <c r="F12" s="82"/>
      <c r="G12" s="852">
        <v>450</v>
      </c>
      <c r="H12" s="382"/>
      <c r="I12" s="382"/>
      <c r="J12" s="377" t="s">
        <v>1919</v>
      </c>
      <c r="K12" s="375">
        <v>1417841.4</v>
      </c>
    </row>
    <row r="13" spans="1:11" ht="15.95" customHeight="1" x14ac:dyDescent="0.25">
      <c r="A13" s="57"/>
      <c r="B13" s="377" t="s">
        <v>1920</v>
      </c>
      <c r="C13" s="377"/>
      <c r="D13" s="377"/>
      <c r="E13" s="82"/>
      <c r="F13" s="82"/>
      <c r="G13" s="852"/>
      <c r="H13" s="382"/>
      <c r="I13" s="382"/>
      <c r="J13" s="377"/>
      <c r="K13" s="375"/>
    </row>
    <row r="14" spans="1:11" ht="15.95" customHeight="1" x14ac:dyDescent="0.25">
      <c r="A14" s="57" t="s">
        <v>1921</v>
      </c>
      <c r="B14" s="377" t="s">
        <v>1922</v>
      </c>
      <c r="C14" s="377" t="s">
        <v>60</v>
      </c>
      <c r="D14" s="377"/>
      <c r="E14" s="82"/>
      <c r="F14" s="82"/>
      <c r="G14" s="852"/>
      <c r="H14" s="382"/>
      <c r="I14" s="382"/>
      <c r="J14" s="377" t="s">
        <v>1923</v>
      </c>
      <c r="K14" s="375">
        <v>5331.92</v>
      </c>
    </row>
    <row r="15" spans="1:11" ht="15.95" customHeight="1" x14ac:dyDescent="0.25">
      <c r="A15" s="57"/>
      <c r="B15" s="377"/>
      <c r="C15" s="377"/>
      <c r="D15" s="377"/>
      <c r="E15" s="82"/>
      <c r="F15" s="82"/>
      <c r="G15" s="852"/>
      <c r="H15" s="382"/>
      <c r="I15" s="382"/>
      <c r="J15" s="377"/>
      <c r="K15" s="375"/>
    </row>
    <row r="16" spans="1:11" s="16" customFormat="1" ht="15.95" customHeight="1" x14ac:dyDescent="0.25">
      <c r="A16" s="21" t="s">
        <v>291</v>
      </c>
      <c r="B16" s="387"/>
      <c r="C16" s="387"/>
      <c r="D16" s="387"/>
      <c r="E16" s="24"/>
      <c r="F16" s="24"/>
      <c r="G16" s="26"/>
      <c r="H16" s="24"/>
      <c r="I16" s="24"/>
      <c r="J16" s="387"/>
      <c r="K16" s="26">
        <f>SUM(K17:K18)</f>
        <v>115743.67</v>
      </c>
    </row>
    <row r="17" spans="1:11" s="80" customFormat="1" ht="30" x14ac:dyDescent="0.25">
      <c r="A17" s="22" t="s">
        <v>462</v>
      </c>
      <c r="B17" s="393" t="s">
        <v>2043</v>
      </c>
      <c r="C17" s="701" t="s">
        <v>60</v>
      </c>
      <c r="D17" s="701"/>
      <c r="E17" s="27"/>
      <c r="F17" s="27"/>
      <c r="G17" s="30"/>
      <c r="H17" s="383"/>
      <c r="I17" s="383"/>
      <c r="J17" s="701" t="s">
        <v>1924</v>
      </c>
      <c r="K17" s="30">
        <v>115743.67</v>
      </c>
    </row>
    <row r="18" spans="1:11" s="80" customFormat="1" ht="15.95" customHeight="1" x14ac:dyDescent="0.25">
      <c r="A18" s="22"/>
      <c r="B18" s="701"/>
      <c r="C18" s="701"/>
      <c r="D18" s="701"/>
      <c r="E18" s="27"/>
      <c r="F18" s="27"/>
      <c r="G18" s="30"/>
      <c r="H18" s="383"/>
      <c r="I18" s="383"/>
      <c r="J18" s="701"/>
      <c r="K18" s="30"/>
    </row>
    <row r="19" spans="1:11" ht="15.95" customHeight="1" x14ac:dyDescent="0.25">
      <c r="A19" s="21" t="s">
        <v>300</v>
      </c>
      <c r="B19" s="387"/>
      <c r="C19" s="387"/>
      <c r="D19" s="387"/>
      <c r="E19" s="24"/>
      <c r="F19" s="24"/>
      <c r="G19" s="26"/>
      <c r="H19" s="24"/>
      <c r="I19" s="24"/>
      <c r="J19" s="387"/>
      <c r="K19" s="26">
        <f>SUM(K20:K28)</f>
        <v>297986.43</v>
      </c>
    </row>
    <row r="20" spans="1:11" ht="15.95" customHeight="1" x14ac:dyDescent="0.25">
      <c r="A20" s="57" t="s">
        <v>1925</v>
      </c>
      <c r="B20" s="377" t="s">
        <v>1926</v>
      </c>
      <c r="C20" s="377"/>
      <c r="D20" s="377"/>
      <c r="E20" s="82"/>
      <c r="F20" s="82"/>
      <c r="G20" s="852"/>
      <c r="H20" s="382">
        <v>280</v>
      </c>
      <c r="I20" s="382">
        <v>2000</v>
      </c>
      <c r="J20" s="377" t="s">
        <v>1927</v>
      </c>
      <c r="K20" s="375">
        <v>174385</v>
      </c>
    </row>
    <row r="21" spans="1:11" ht="15.95" customHeight="1" x14ac:dyDescent="0.25">
      <c r="A21" s="57" t="s">
        <v>1928</v>
      </c>
      <c r="B21" s="377"/>
      <c r="C21" s="377"/>
      <c r="D21" s="377"/>
      <c r="E21" s="82"/>
      <c r="F21" s="82"/>
      <c r="G21" s="852"/>
      <c r="H21" s="382">
        <v>130</v>
      </c>
      <c r="I21" s="382">
        <v>1000</v>
      </c>
      <c r="J21" s="377" t="s">
        <v>1919</v>
      </c>
      <c r="K21" s="375">
        <v>54330</v>
      </c>
    </row>
    <row r="22" spans="1:11" ht="15.95" customHeight="1" x14ac:dyDescent="0.25">
      <c r="A22" s="57" t="s">
        <v>1929</v>
      </c>
      <c r="B22" s="377"/>
      <c r="C22" s="377"/>
      <c r="D22" s="377" t="s">
        <v>1930</v>
      </c>
      <c r="E22" s="82"/>
      <c r="F22" s="82"/>
      <c r="G22" s="852"/>
      <c r="H22" s="382"/>
      <c r="I22" s="382"/>
      <c r="J22" s="377" t="s">
        <v>1931</v>
      </c>
      <c r="K22" s="375">
        <v>59611.43</v>
      </c>
    </row>
    <row r="23" spans="1:11" ht="15.95" customHeight="1" x14ac:dyDescent="0.25">
      <c r="A23" s="57" t="s">
        <v>1932</v>
      </c>
      <c r="B23" s="377" t="s">
        <v>1933</v>
      </c>
      <c r="C23" s="377"/>
      <c r="D23" s="377"/>
      <c r="E23" s="82"/>
      <c r="F23" s="82"/>
      <c r="G23" s="852">
        <v>340</v>
      </c>
      <c r="H23" s="382"/>
      <c r="I23" s="382"/>
      <c r="J23" s="377" t="s">
        <v>1927</v>
      </c>
      <c r="K23" s="375">
        <v>3060</v>
      </c>
    </row>
    <row r="24" spans="1:11" ht="15.95" customHeight="1" x14ac:dyDescent="0.25">
      <c r="A24" s="57"/>
      <c r="B24" s="377" t="s">
        <v>1934</v>
      </c>
      <c r="C24" s="377"/>
      <c r="D24" s="377"/>
      <c r="E24" s="82"/>
      <c r="F24" s="82"/>
      <c r="G24" s="852">
        <v>500</v>
      </c>
      <c r="H24" s="382"/>
      <c r="I24" s="382"/>
      <c r="J24" s="377"/>
      <c r="K24" s="375"/>
    </row>
    <row r="25" spans="1:11" ht="15.95" customHeight="1" x14ac:dyDescent="0.25">
      <c r="A25" s="57" t="s">
        <v>1935</v>
      </c>
      <c r="B25" s="377" t="s">
        <v>1936</v>
      </c>
      <c r="C25" s="377"/>
      <c r="D25" s="377"/>
      <c r="E25" s="82"/>
      <c r="F25" s="82"/>
      <c r="G25" s="852"/>
      <c r="H25" s="382">
        <v>850</v>
      </c>
      <c r="I25" s="382">
        <v>1700</v>
      </c>
      <c r="J25" s="377" t="s">
        <v>1919</v>
      </c>
      <c r="K25" s="375">
        <v>5100</v>
      </c>
    </row>
    <row r="26" spans="1:11" ht="15.95" customHeight="1" x14ac:dyDescent="0.25">
      <c r="A26" s="57"/>
      <c r="B26" s="377" t="s">
        <v>1937</v>
      </c>
      <c r="C26" s="377"/>
      <c r="D26" s="377"/>
      <c r="E26" s="82"/>
      <c r="F26" s="82"/>
      <c r="G26" s="852"/>
      <c r="H26" s="382"/>
      <c r="I26" s="382"/>
      <c r="J26" s="377"/>
      <c r="K26" s="375"/>
    </row>
    <row r="27" spans="1:11" ht="15.95" customHeight="1" x14ac:dyDescent="0.25">
      <c r="A27" s="57" t="s">
        <v>412</v>
      </c>
      <c r="B27" s="377"/>
      <c r="C27" s="377"/>
      <c r="D27" s="377"/>
      <c r="E27" s="82"/>
      <c r="F27" s="82"/>
      <c r="G27" s="852"/>
      <c r="H27" s="382">
        <v>500</v>
      </c>
      <c r="I27" s="382">
        <v>5000</v>
      </c>
      <c r="J27" s="377" t="s">
        <v>1919</v>
      </c>
      <c r="K27" s="375">
        <v>1500</v>
      </c>
    </row>
    <row r="28" spans="1:11" ht="15.95" customHeight="1" x14ac:dyDescent="0.25">
      <c r="A28" s="57"/>
      <c r="B28" s="377"/>
      <c r="C28" s="377"/>
      <c r="D28" s="377"/>
      <c r="E28" s="82"/>
      <c r="F28" s="82"/>
      <c r="G28" s="852"/>
      <c r="H28" s="382"/>
      <c r="I28" s="382"/>
      <c r="J28" s="377"/>
      <c r="K28" s="375"/>
    </row>
    <row r="29" spans="1:11" ht="15.95" customHeight="1" x14ac:dyDescent="0.25">
      <c r="A29" s="21" t="s">
        <v>310</v>
      </c>
      <c r="B29" s="387"/>
      <c r="C29" s="387"/>
      <c r="D29" s="387"/>
      <c r="E29" s="24"/>
      <c r="F29" s="24"/>
      <c r="G29" s="26"/>
      <c r="H29" s="24"/>
      <c r="I29" s="24"/>
      <c r="J29" s="387"/>
      <c r="K29" s="26">
        <f>SUM(K30)</f>
        <v>22500</v>
      </c>
    </row>
    <row r="30" spans="1:11" s="81" customFormat="1" ht="15.95" customHeight="1" x14ac:dyDescent="0.25">
      <c r="A30" s="57" t="s">
        <v>1938</v>
      </c>
      <c r="B30" s="377"/>
      <c r="C30" s="377" t="s">
        <v>60</v>
      </c>
      <c r="D30" s="377"/>
      <c r="E30" s="82"/>
      <c r="F30" s="82"/>
      <c r="G30" s="852">
        <v>3000</v>
      </c>
      <c r="H30" s="382"/>
      <c r="I30" s="382"/>
      <c r="J30" s="377" t="s">
        <v>1919</v>
      </c>
      <c r="K30" s="375">
        <v>22500</v>
      </c>
    </row>
    <row r="31" spans="1:11" s="81" customFormat="1" ht="15.95" customHeight="1" x14ac:dyDescent="0.25">
      <c r="A31" s="57"/>
      <c r="B31" s="377"/>
      <c r="C31" s="377"/>
      <c r="D31" s="377"/>
      <c r="E31" s="82"/>
      <c r="F31" s="82"/>
      <c r="G31" s="852"/>
      <c r="H31" s="382"/>
      <c r="I31" s="382"/>
      <c r="J31" s="377"/>
      <c r="K31" s="375"/>
    </row>
    <row r="32" spans="1:11" ht="15.95" customHeight="1" x14ac:dyDescent="0.25">
      <c r="A32" s="21" t="s">
        <v>313</v>
      </c>
      <c r="B32" s="387"/>
      <c r="C32" s="387"/>
      <c r="D32" s="387"/>
      <c r="E32" s="24"/>
      <c r="F32" s="24"/>
      <c r="G32" s="26"/>
      <c r="H32" s="24"/>
      <c r="I32" s="24"/>
      <c r="J32" s="387"/>
      <c r="K32" s="26">
        <f>SUM(K33:K34)</f>
        <v>36893.599999999999</v>
      </c>
    </row>
    <row r="33" spans="1:11" s="81" customFormat="1" ht="15.95" customHeight="1" x14ac:dyDescent="0.25">
      <c r="A33" s="57" t="s">
        <v>235</v>
      </c>
      <c r="B33" s="377" t="s">
        <v>1939</v>
      </c>
      <c r="C33" s="377"/>
      <c r="D33" s="377" t="s">
        <v>1940</v>
      </c>
      <c r="E33" s="82"/>
      <c r="F33" s="82"/>
      <c r="G33" s="852"/>
      <c r="H33" s="382"/>
      <c r="I33" s="382"/>
      <c r="J33" s="377" t="s">
        <v>1941</v>
      </c>
      <c r="K33" s="375">
        <v>36893.599999999999</v>
      </c>
    </row>
    <row r="34" spans="1:11" s="81" customFormat="1" ht="15.95" customHeight="1" x14ac:dyDescent="0.25">
      <c r="A34" s="57"/>
      <c r="B34" s="377" t="s">
        <v>1942</v>
      </c>
      <c r="C34" s="377"/>
      <c r="D34" s="377"/>
      <c r="E34" s="82"/>
      <c r="F34" s="82"/>
      <c r="G34" s="852"/>
      <c r="H34" s="382"/>
      <c r="I34" s="382"/>
      <c r="J34" s="377" t="s">
        <v>1943</v>
      </c>
      <c r="K34" s="375"/>
    </row>
    <row r="35" spans="1:11" ht="15.95" customHeight="1" x14ac:dyDescent="0.25">
      <c r="A35" s="57"/>
      <c r="B35" s="377"/>
      <c r="C35" s="377"/>
      <c r="D35" s="377"/>
      <c r="E35" s="82"/>
      <c r="F35" s="82"/>
      <c r="G35" s="852"/>
      <c r="H35" s="382"/>
      <c r="I35" s="382"/>
      <c r="J35" s="377"/>
      <c r="K35" s="375"/>
    </row>
    <row r="36" spans="1:11" s="16" customFormat="1" ht="15.95" customHeight="1" x14ac:dyDescent="0.25">
      <c r="A36" s="21" t="s">
        <v>314</v>
      </c>
      <c r="B36" s="387"/>
      <c r="C36" s="387"/>
      <c r="D36" s="387"/>
      <c r="E36" s="24"/>
      <c r="F36" s="24"/>
      <c r="G36" s="26"/>
      <c r="H36" s="24"/>
      <c r="I36" s="24"/>
      <c r="J36" s="387"/>
      <c r="K36" s="26">
        <f>SUM(K37)</f>
        <v>0</v>
      </c>
    </row>
    <row r="37" spans="1:11" s="80" customFormat="1" ht="15.95" customHeight="1" x14ac:dyDescent="0.25">
      <c r="A37" s="66"/>
      <c r="B37" s="390"/>
      <c r="C37" s="390"/>
      <c r="D37" s="390"/>
      <c r="E37" s="63"/>
      <c r="F37" s="63"/>
      <c r="G37" s="28"/>
      <c r="H37" s="380"/>
      <c r="I37" s="380"/>
      <c r="J37" s="390"/>
      <c r="K37" s="28"/>
    </row>
    <row r="38" spans="1:11" ht="15.95" customHeight="1" x14ac:dyDescent="0.25">
      <c r="A38" s="21" t="s">
        <v>315</v>
      </c>
      <c r="B38" s="387"/>
      <c r="C38" s="387"/>
      <c r="D38" s="387"/>
      <c r="E38" s="24"/>
      <c r="F38" s="24"/>
      <c r="G38" s="26"/>
      <c r="H38" s="24"/>
      <c r="I38" s="24"/>
      <c r="J38" s="387"/>
      <c r="K38" s="26">
        <f>SUM(K39:K41)</f>
        <v>5435058.0999999996</v>
      </c>
    </row>
    <row r="39" spans="1:11" s="80" customFormat="1" ht="15.95" customHeight="1" x14ac:dyDescent="0.25">
      <c r="A39" s="22" t="s">
        <v>1944</v>
      </c>
      <c r="B39" s="701"/>
      <c r="C39" s="701"/>
      <c r="D39" s="701"/>
      <c r="E39" s="27"/>
      <c r="F39" s="27"/>
      <c r="G39" s="30"/>
      <c r="H39" s="383"/>
      <c r="I39" s="383"/>
      <c r="J39" s="701" t="s">
        <v>1945</v>
      </c>
      <c r="K39" s="30">
        <v>5274088.6399999997</v>
      </c>
    </row>
    <row r="40" spans="1:11" s="80" customFormat="1" ht="15.95" customHeight="1" x14ac:dyDescent="0.25">
      <c r="A40" s="22" t="s">
        <v>1946</v>
      </c>
      <c r="B40" s="701"/>
      <c r="C40" s="701"/>
      <c r="D40" s="701"/>
      <c r="E40" s="27"/>
      <c r="F40" s="27"/>
      <c r="G40" s="30"/>
      <c r="H40" s="383"/>
      <c r="I40" s="383"/>
      <c r="J40" s="701" t="s">
        <v>1924</v>
      </c>
      <c r="K40" s="30">
        <v>160969.46</v>
      </c>
    </row>
    <row r="41" spans="1:11" s="80" customFormat="1" ht="15.95" customHeight="1" x14ac:dyDescent="0.25">
      <c r="A41" s="22"/>
      <c r="B41" s="701"/>
      <c r="C41" s="701"/>
      <c r="D41" s="701"/>
      <c r="E41" s="27"/>
      <c r="F41" s="27"/>
      <c r="G41" s="30"/>
      <c r="H41" s="383"/>
      <c r="I41" s="383"/>
      <c r="J41" s="701"/>
      <c r="K41" s="30"/>
    </row>
    <row r="42" spans="1:11" ht="15.95" customHeight="1" x14ac:dyDescent="0.25">
      <c r="A42" s="67" t="s">
        <v>868</v>
      </c>
      <c r="B42" s="388"/>
      <c r="C42" s="388"/>
      <c r="D42" s="388"/>
      <c r="E42" s="374"/>
      <c r="F42" s="374"/>
      <c r="G42" s="849"/>
      <c r="H42" s="374"/>
      <c r="I42" s="374"/>
      <c r="J42" s="388"/>
      <c r="K42" s="70">
        <f>SUM(K9,K11,K16,K19,K29,K32,K36,K38)</f>
        <v>7331355.1199999992</v>
      </c>
    </row>
    <row r="43" spans="1:11" x14ac:dyDescent="0.25">
      <c r="A43" s="72"/>
      <c r="B43" s="391"/>
      <c r="C43" s="391"/>
      <c r="D43" s="391"/>
      <c r="E43" s="73"/>
      <c r="F43" s="73"/>
      <c r="G43" s="349"/>
      <c r="H43" s="341"/>
      <c r="I43" s="341"/>
      <c r="J43" s="391"/>
      <c r="K43" s="349"/>
    </row>
  </sheetData>
  <mergeCells count="11">
    <mergeCell ref="J7:J8"/>
    <mergeCell ref="K7:K8"/>
    <mergeCell ref="H6:I6"/>
    <mergeCell ref="A7:A8"/>
    <mergeCell ref="B7:B8"/>
    <mergeCell ref="C7:C8"/>
    <mergeCell ref="D7:D8"/>
    <mergeCell ref="E7:F7"/>
    <mergeCell ref="G7:G8"/>
    <mergeCell ref="H7:I7"/>
    <mergeCell ref="E6:F6"/>
  </mergeCells>
  <printOptions horizontalCentered="1"/>
  <pageMargins left="0.23622047244094491" right="0.15748031496062992" top="0.35433070866141736" bottom="0.43307086614173229" header="0.31496062992125984" footer="0.31496062992125984"/>
  <pageSetup paperSize="5"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B49" sqref="B49"/>
    </sheetView>
  </sheetViews>
  <sheetFormatPr baseColWidth="10" defaultRowHeight="15" x14ac:dyDescent="0.25"/>
  <cols>
    <col min="1" max="1" width="71" customWidth="1"/>
    <col min="2" max="2" width="32" style="392" bestFit="1" customWidth="1"/>
    <col min="3" max="3" width="17.7109375" style="392" customWidth="1"/>
    <col min="4" max="4" width="17.7109375" style="851" customWidth="1"/>
    <col min="5" max="5" width="9" customWidth="1"/>
    <col min="6" max="6" width="11.7109375" customWidth="1"/>
    <col min="7" max="7" width="9.28515625" bestFit="1" customWidth="1"/>
    <col min="8" max="8" width="8.42578125" bestFit="1" customWidth="1"/>
    <col min="9" max="9" width="8.85546875" bestFit="1" customWidth="1"/>
    <col min="10" max="10" width="33.7109375" customWidth="1"/>
    <col min="11" max="11" width="17.7109375" customWidth="1"/>
    <col min="257" max="257" width="71" customWidth="1"/>
    <col min="258" max="258" width="30.14062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71" customWidth="1"/>
    <col min="514" max="514" width="30.14062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71" customWidth="1"/>
    <col min="770" max="770" width="30.14062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71" customWidth="1"/>
    <col min="1026" max="1026" width="30.14062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71" customWidth="1"/>
    <col min="1282" max="1282" width="30.14062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71" customWidth="1"/>
    <col min="1538" max="1538" width="30.14062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71" customWidth="1"/>
    <col min="1794" max="1794" width="30.14062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71" customWidth="1"/>
    <col min="2050" max="2050" width="30.14062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71" customWidth="1"/>
    <col min="2306" max="2306" width="30.14062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71" customWidth="1"/>
    <col min="2562" max="2562" width="30.14062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71" customWidth="1"/>
    <col min="2818" max="2818" width="30.14062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71" customWidth="1"/>
    <col min="3074" max="3074" width="30.14062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71" customWidth="1"/>
    <col min="3330" max="3330" width="30.14062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71" customWidth="1"/>
    <col min="3586" max="3586" width="30.14062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71" customWidth="1"/>
    <col min="3842" max="3842" width="30.14062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71" customWidth="1"/>
    <col min="4098" max="4098" width="30.14062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71" customWidth="1"/>
    <col min="4354" max="4354" width="30.14062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71" customWidth="1"/>
    <col min="4610" max="4610" width="30.14062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71" customWidth="1"/>
    <col min="4866" max="4866" width="30.14062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71" customWidth="1"/>
    <col min="5122" max="5122" width="30.14062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71" customWidth="1"/>
    <col min="5378" max="5378" width="30.14062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71" customWidth="1"/>
    <col min="5634" max="5634" width="30.14062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71" customWidth="1"/>
    <col min="5890" max="5890" width="30.14062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71" customWidth="1"/>
    <col min="6146" max="6146" width="30.14062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71" customWidth="1"/>
    <col min="6402" max="6402" width="30.14062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71" customWidth="1"/>
    <col min="6658" max="6658" width="30.14062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71" customWidth="1"/>
    <col min="6914" max="6914" width="30.14062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71" customWidth="1"/>
    <col min="7170" max="7170" width="30.14062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71" customWidth="1"/>
    <col min="7426" max="7426" width="30.14062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71" customWidth="1"/>
    <col min="7682" max="7682" width="30.14062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71" customWidth="1"/>
    <col min="7938" max="7938" width="30.14062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71" customWidth="1"/>
    <col min="8194" max="8194" width="30.14062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71" customWidth="1"/>
    <col min="8450" max="8450" width="30.14062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71" customWidth="1"/>
    <col min="8706" max="8706" width="30.14062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71" customWidth="1"/>
    <col min="8962" max="8962" width="30.14062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71" customWidth="1"/>
    <col min="9218" max="9218" width="30.14062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71" customWidth="1"/>
    <col min="9474" max="9474" width="30.14062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71" customWidth="1"/>
    <col min="9730" max="9730" width="30.14062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71" customWidth="1"/>
    <col min="9986" max="9986" width="30.14062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71" customWidth="1"/>
    <col min="10242" max="10242" width="30.14062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71" customWidth="1"/>
    <col min="10498" max="10498" width="30.14062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71" customWidth="1"/>
    <col min="10754" max="10754" width="30.14062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71" customWidth="1"/>
    <col min="11010" max="11010" width="30.14062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71" customWidth="1"/>
    <col min="11266" max="11266" width="30.14062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71" customWidth="1"/>
    <col min="11522" max="11522" width="30.14062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71" customWidth="1"/>
    <col min="11778" max="11778" width="30.14062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71" customWidth="1"/>
    <col min="12034" max="12034" width="30.14062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71" customWidth="1"/>
    <col min="12290" max="12290" width="30.14062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71" customWidth="1"/>
    <col min="12546" max="12546" width="30.14062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71" customWidth="1"/>
    <col min="12802" max="12802" width="30.14062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71" customWidth="1"/>
    <col min="13058" max="13058" width="30.14062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71" customWidth="1"/>
    <col min="13314" max="13314" width="30.14062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71" customWidth="1"/>
    <col min="13570" max="13570" width="30.14062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71" customWidth="1"/>
    <col min="13826" max="13826" width="30.14062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71" customWidth="1"/>
    <col min="14082" max="14082" width="30.14062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71" customWidth="1"/>
    <col min="14338" max="14338" width="30.14062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71" customWidth="1"/>
    <col min="14594" max="14594" width="30.14062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71" customWidth="1"/>
    <col min="14850" max="14850" width="30.14062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71" customWidth="1"/>
    <col min="15106" max="15106" width="30.14062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71" customWidth="1"/>
    <col min="15362" max="15362" width="30.14062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71" customWidth="1"/>
    <col min="15618" max="15618" width="30.14062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71" customWidth="1"/>
    <col min="15874" max="15874" width="30.14062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71" customWidth="1"/>
    <col min="16130" max="16130" width="30.14062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16" customFormat="1" x14ac:dyDescent="0.25">
      <c r="B1" s="386"/>
      <c r="C1" s="386"/>
      <c r="D1" s="585"/>
    </row>
    <row r="2" spans="1:11" s="16" customFormat="1" x14ac:dyDescent="0.25">
      <c r="A2" s="17" t="s">
        <v>42</v>
      </c>
      <c r="B2" s="385"/>
      <c r="C2" s="385"/>
      <c r="D2" s="331"/>
      <c r="E2" s="18"/>
      <c r="F2" s="18"/>
      <c r="G2" s="18"/>
      <c r="H2" s="18"/>
      <c r="I2" s="18"/>
      <c r="J2" s="18"/>
      <c r="K2" s="19" t="s">
        <v>19</v>
      </c>
    </row>
    <row r="3" spans="1:11" s="16" customFormat="1" x14ac:dyDescent="0.25">
      <c r="A3" s="134" t="s">
        <v>863</v>
      </c>
      <c r="B3" s="385"/>
      <c r="C3" s="385"/>
      <c r="D3" s="331"/>
      <c r="E3" s="18"/>
      <c r="F3" s="18"/>
      <c r="G3" s="18"/>
      <c r="H3" s="18"/>
      <c r="I3" s="18"/>
      <c r="J3" s="18"/>
      <c r="K3" s="18"/>
    </row>
    <row r="4" spans="1:11" s="16" customFormat="1" x14ac:dyDescent="0.25">
      <c r="A4" s="134" t="s">
        <v>1544</v>
      </c>
      <c r="B4" s="385"/>
      <c r="C4" s="385"/>
      <c r="D4" s="331"/>
      <c r="E4" s="18"/>
      <c r="F4" s="18"/>
      <c r="G4" s="18"/>
      <c r="H4" s="18"/>
      <c r="I4" s="18"/>
      <c r="J4" s="18"/>
      <c r="K4" s="18"/>
    </row>
    <row r="5" spans="1:11" s="16" customFormat="1" x14ac:dyDescent="0.25">
      <c r="A5" s="17"/>
      <c r="B5" s="385"/>
      <c r="C5" s="385"/>
      <c r="D5" s="331"/>
      <c r="E5" s="18"/>
      <c r="F5" s="18"/>
      <c r="G5" s="18"/>
      <c r="H5" s="18"/>
      <c r="I5" s="18"/>
      <c r="J5" s="18"/>
      <c r="K5" s="18"/>
    </row>
    <row r="6" spans="1:11" s="16" customFormat="1" ht="18.75" customHeight="1" x14ac:dyDescent="0.25">
      <c r="A6" s="51"/>
      <c r="B6" s="386"/>
      <c r="C6" s="386"/>
      <c r="D6" s="909"/>
      <c r="E6" s="50"/>
      <c r="F6" s="50"/>
      <c r="G6" s="51"/>
      <c r="H6" s="50"/>
      <c r="I6" s="50"/>
      <c r="K6" s="50"/>
    </row>
    <row r="7" spans="1:11" s="16" customFormat="1" x14ac:dyDescent="0.25">
      <c r="A7" s="316" t="s">
        <v>20</v>
      </c>
      <c r="B7" s="844" t="s">
        <v>21</v>
      </c>
      <c r="C7" s="844" t="s">
        <v>22</v>
      </c>
      <c r="D7" s="844"/>
      <c r="E7" s="1412" t="s">
        <v>23</v>
      </c>
      <c r="F7" s="1412"/>
      <c r="G7" s="316" t="s">
        <v>24</v>
      </c>
      <c r="H7" s="1417" t="s">
        <v>25</v>
      </c>
      <c r="I7" s="1417"/>
      <c r="J7" s="316" t="s">
        <v>26</v>
      </c>
      <c r="K7" s="316" t="s">
        <v>27</v>
      </c>
    </row>
    <row r="8" spans="1:11" s="52" customFormat="1" ht="15" customHeight="1" x14ac:dyDescent="0.25">
      <c r="A8" s="1426" t="s">
        <v>28</v>
      </c>
      <c r="B8" s="1423" t="s">
        <v>29</v>
      </c>
      <c r="C8" s="1423" t="s">
        <v>30</v>
      </c>
      <c r="D8" s="1423" t="s">
        <v>31</v>
      </c>
      <c r="E8" s="1423" t="s">
        <v>32</v>
      </c>
      <c r="F8" s="1423"/>
      <c r="G8" s="1423" t="s">
        <v>33</v>
      </c>
      <c r="H8" s="1423" t="s">
        <v>34</v>
      </c>
      <c r="I8" s="1423"/>
      <c r="J8" s="1423" t="s">
        <v>211</v>
      </c>
      <c r="K8" s="1428" t="s">
        <v>1490</v>
      </c>
    </row>
    <row r="9" spans="1:11" s="52" customFormat="1" x14ac:dyDescent="0.25">
      <c r="A9" s="1426"/>
      <c r="B9" s="1423"/>
      <c r="C9" s="1423"/>
      <c r="D9" s="1423"/>
      <c r="E9" s="315" t="s">
        <v>36</v>
      </c>
      <c r="F9" s="315" t="s">
        <v>37</v>
      </c>
      <c r="G9" s="1423"/>
      <c r="H9" s="315" t="s">
        <v>36</v>
      </c>
      <c r="I9" s="315" t="s">
        <v>37</v>
      </c>
      <c r="J9" s="1423"/>
      <c r="K9" s="1429"/>
    </row>
    <row r="10" spans="1:11" ht="15.95" customHeight="1" x14ac:dyDescent="0.25">
      <c r="A10" s="54" t="s">
        <v>43</v>
      </c>
      <c r="B10" s="513"/>
      <c r="C10" s="513"/>
      <c r="D10" s="55"/>
      <c r="E10" s="55"/>
      <c r="F10" s="55"/>
      <c r="G10" s="55"/>
      <c r="H10" s="55"/>
      <c r="I10" s="55"/>
      <c r="J10" s="55"/>
      <c r="K10" s="56">
        <f>SUM(K11)</f>
        <v>0</v>
      </c>
    </row>
    <row r="11" spans="1:11" ht="19.5" customHeight="1" x14ac:dyDescent="0.25">
      <c r="A11" s="57"/>
      <c r="B11" s="389"/>
      <c r="C11" s="389"/>
      <c r="D11" s="59"/>
      <c r="E11" s="59"/>
      <c r="F11" s="59"/>
      <c r="G11" s="58"/>
      <c r="H11" s="58"/>
      <c r="I11" s="58"/>
      <c r="J11" s="58"/>
      <c r="K11" s="60"/>
    </row>
    <row r="12" spans="1:11" ht="15.95" customHeight="1" x14ac:dyDescent="0.25">
      <c r="A12" s="54" t="s">
        <v>44</v>
      </c>
      <c r="B12" s="513"/>
      <c r="C12" s="513"/>
      <c r="D12" s="61"/>
      <c r="E12" s="61"/>
      <c r="F12" s="61"/>
      <c r="G12" s="55"/>
      <c r="H12" s="55"/>
      <c r="I12" s="55"/>
      <c r="J12" s="55"/>
      <c r="K12" s="318">
        <f>SUM(K13:K16)</f>
        <v>9817756.1699999999</v>
      </c>
    </row>
    <row r="13" spans="1:11" ht="15.95" customHeight="1" x14ac:dyDescent="0.25">
      <c r="A13" s="57" t="s">
        <v>1491</v>
      </c>
      <c r="B13" s="377" t="s">
        <v>1492</v>
      </c>
      <c r="C13" s="377" t="s">
        <v>214</v>
      </c>
      <c r="D13" s="83" t="s">
        <v>140</v>
      </c>
      <c r="E13" s="83" t="s">
        <v>1493</v>
      </c>
      <c r="F13" s="83" t="s">
        <v>1494</v>
      </c>
      <c r="G13" s="82"/>
      <c r="H13" s="82"/>
      <c r="I13" s="82"/>
      <c r="J13" s="82" t="s">
        <v>1495</v>
      </c>
      <c r="K13" s="84">
        <v>6504232.7800000003</v>
      </c>
    </row>
    <row r="14" spans="1:11" ht="15.95" customHeight="1" x14ac:dyDescent="0.25">
      <c r="A14" s="57" t="s">
        <v>248</v>
      </c>
      <c r="B14" s="377" t="s">
        <v>952</v>
      </c>
      <c r="C14" s="377" t="s">
        <v>270</v>
      </c>
      <c r="D14" s="83" t="s">
        <v>1496</v>
      </c>
      <c r="E14" s="83" t="s">
        <v>1497</v>
      </c>
      <c r="F14" s="83" t="s">
        <v>1498</v>
      </c>
      <c r="G14" s="82"/>
      <c r="H14" s="82"/>
      <c r="I14" s="82"/>
      <c r="J14" s="82" t="s">
        <v>1499</v>
      </c>
      <c r="K14" s="84">
        <v>3299793.39</v>
      </c>
    </row>
    <row r="15" spans="1:11" ht="15.95" customHeight="1" x14ac:dyDescent="0.25">
      <c r="A15" s="62" t="s">
        <v>758</v>
      </c>
      <c r="B15" s="377" t="s">
        <v>140</v>
      </c>
      <c r="C15" s="377" t="s">
        <v>954</v>
      </c>
      <c r="D15" s="83" t="s">
        <v>140</v>
      </c>
      <c r="E15" s="83"/>
      <c r="F15" s="83"/>
      <c r="G15" s="82"/>
      <c r="H15" s="82"/>
      <c r="I15" s="82"/>
      <c r="J15" s="82" t="s">
        <v>1500</v>
      </c>
      <c r="K15" s="84">
        <v>13730</v>
      </c>
    </row>
    <row r="16" spans="1:11" ht="15.95" customHeight="1" x14ac:dyDescent="0.25">
      <c r="A16" s="62" t="s">
        <v>688</v>
      </c>
      <c r="B16" s="377" t="s">
        <v>140</v>
      </c>
      <c r="C16" s="377" t="s">
        <v>954</v>
      </c>
      <c r="D16" s="83" t="s">
        <v>140</v>
      </c>
      <c r="E16" s="83"/>
      <c r="F16" s="83"/>
      <c r="G16" s="82"/>
      <c r="H16" s="86">
        <v>300</v>
      </c>
      <c r="I16" s="86">
        <v>2775</v>
      </c>
      <c r="J16" s="82" t="s">
        <v>1501</v>
      </c>
      <c r="K16" s="84">
        <v>0</v>
      </c>
    </row>
    <row r="17" spans="1:11" ht="15.95" customHeight="1" x14ac:dyDescent="0.25">
      <c r="A17" s="485"/>
      <c r="B17" s="505"/>
      <c r="C17" s="505"/>
      <c r="D17" s="506"/>
      <c r="E17" s="506"/>
      <c r="F17" s="506"/>
      <c r="G17" s="522"/>
      <c r="H17" s="915"/>
      <c r="I17" s="915"/>
      <c r="J17" s="522"/>
      <c r="K17" s="916"/>
    </row>
    <row r="18" spans="1:11" s="16" customFormat="1" ht="15.95" customHeight="1" x14ac:dyDescent="0.25">
      <c r="A18" s="21" t="s">
        <v>45</v>
      </c>
      <c r="B18" s="387"/>
      <c r="C18" s="387"/>
      <c r="D18" s="25"/>
      <c r="E18" s="25"/>
      <c r="F18" s="25"/>
      <c r="G18" s="24"/>
      <c r="H18" s="24"/>
      <c r="I18" s="24"/>
      <c r="J18" s="24"/>
      <c r="K18" s="319">
        <f>SUM(K19:K20)</f>
        <v>2791034.85</v>
      </c>
    </row>
    <row r="19" spans="1:11" s="16" customFormat="1" ht="15.95" customHeight="1" x14ac:dyDescent="0.25">
      <c r="A19" s="57" t="s">
        <v>1502</v>
      </c>
      <c r="B19" s="701" t="s">
        <v>940</v>
      </c>
      <c r="C19" s="701" t="s">
        <v>214</v>
      </c>
      <c r="D19" s="29" t="s">
        <v>140</v>
      </c>
      <c r="E19" s="29"/>
      <c r="F19" s="29"/>
      <c r="G19" s="27"/>
      <c r="H19" s="27"/>
      <c r="I19" s="27"/>
      <c r="J19" s="27" t="s">
        <v>1503</v>
      </c>
      <c r="K19" s="320">
        <v>2716927.75</v>
      </c>
    </row>
    <row r="20" spans="1:11" s="16" customFormat="1" ht="15.95" customHeight="1" x14ac:dyDescent="0.25">
      <c r="A20" s="57" t="s">
        <v>1504</v>
      </c>
      <c r="B20" s="701" t="s">
        <v>1505</v>
      </c>
      <c r="C20" s="701" t="s">
        <v>214</v>
      </c>
      <c r="D20" s="29" t="s">
        <v>140</v>
      </c>
      <c r="E20" s="29"/>
      <c r="F20" s="29"/>
      <c r="G20" s="27"/>
      <c r="H20" s="27"/>
      <c r="I20" s="27"/>
      <c r="J20" s="27" t="s">
        <v>1503</v>
      </c>
      <c r="K20" s="320">
        <v>74107.100000000006</v>
      </c>
    </row>
    <row r="21" spans="1:11" s="16" customFormat="1" ht="15.95" customHeight="1" x14ac:dyDescent="0.25">
      <c r="A21" s="473"/>
      <c r="B21" s="509"/>
      <c r="C21" s="509"/>
      <c r="D21" s="533"/>
      <c r="E21" s="533"/>
      <c r="F21" s="533"/>
      <c r="G21" s="532"/>
      <c r="H21" s="532"/>
      <c r="I21" s="532"/>
      <c r="J21" s="532"/>
      <c r="K21" s="917"/>
    </row>
    <row r="22" spans="1:11" ht="15.95" customHeight="1" x14ac:dyDescent="0.25">
      <c r="A22" s="54" t="s">
        <v>46</v>
      </c>
      <c r="B22" s="513"/>
      <c r="C22" s="513"/>
      <c r="D22" s="61"/>
      <c r="E22" s="61"/>
      <c r="F22" s="61"/>
      <c r="G22" s="55"/>
      <c r="H22" s="55"/>
      <c r="I22" s="55"/>
      <c r="J22" s="55"/>
      <c r="K22" s="318">
        <f>SUM(K23:K31)</f>
        <v>2412634.2100000004</v>
      </c>
    </row>
    <row r="23" spans="1:11" ht="15.95" customHeight="1" x14ac:dyDescent="0.25">
      <c r="A23" s="62" t="s">
        <v>1506</v>
      </c>
      <c r="B23" s="377" t="s">
        <v>140</v>
      </c>
      <c r="C23" s="377" t="s">
        <v>270</v>
      </c>
      <c r="D23" s="83" t="s">
        <v>140</v>
      </c>
      <c r="E23" s="83"/>
      <c r="F23" s="83"/>
      <c r="G23" s="86">
        <v>165</v>
      </c>
      <c r="H23" s="82"/>
      <c r="I23" s="82"/>
      <c r="J23" s="82" t="s">
        <v>1507</v>
      </c>
      <c r="K23" s="84">
        <v>1337812.53</v>
      </c>
    </row>
    <row r="24" spans="1:11" ht="15.95" customHeight="1" x14ac:dyDescent="0.25">
      <c r="A24" s="57" t="s">
        <v>40</v>
      </c>
      <c r="B24" s="377" t="s">
        <v>140</v>
      </c>
      <c r="C24" s="377" t="s">
        <v>1426</v>
      </c>
      <c r="D24" s="83" t="s">
        <v>140</v>
      </c>
      <c r="E24" s="83"/>
      <c r="F24" s="83"/>
      <c r="G24" s="82"/>
      <c r="H24" s="86">
        <v>30</v>
      </c>
      <c r="I24" s="86">
        <v>930</v>
      </c>
      <c r="J24" s="82" t="s">
        <v>1508</v>
      </c>
      <c r="K24" s="84">
        <v>820385</v>
      </c>
    </row>
    <row r="25" spans="1:11" ht="15.95" customHeight="1" x14ac:dyDescent="0.25">
      <c r="A25" s="57" t="s">
        <v>1509</v>
      </c>
      <c r="B25" s="377" t="s">
        <v>1510</v>
      </c>
      <c r="C25" s="377" t="s">
        <v>228</v>
      </c>
      <c r="D25" s="83" t="s">
        <v>140</v>
      </c>
      <c r="E25" s="83"/>
      <c r="F25" s="83"/>
      <c r="G25" s="82"/>
      <c r="H25" s="86">
        <v>145</v>
      </c>
      <c r="I25" s="86">
        <v>3825</v>
      </c>
      <c r="J25" s="82" t="s">
        <v>1511</v>
      </c>
      <c r="K25" s="84">
        <v>188079.85</v>
      </c>
    </row>
    <row r="26" spans="1:11" ht="15.95" customHeight="1" x14ac:dyDescent="0.25">
      <c r="A26" s="57" t="s">
        <v>832</v>
      </c>
      <c r="B26" s="377" t="s">
        <v>952</v>
      </c>
      <c r="C26" s="377" t="s">
        <v>948</v>
      </c>
      <c r="D26" s="83" t="s">
        <v>1512</v>
      </c>
      <c r="E26" s="83"/>
      <c r="F26" s="83"/>
      <c r="G26" s="82"/>
      <c r="H26" s="82"/>
      <c r="I26" s="82"/>
      <c r="J26" s="82" t="s">
        <v>1513</v>
      </c>
      <c r="K26" s="84">
        <v>27021.83</v>
      </c>
    </row>
    <row r="27" spans="1:11" ht="15.95" customHeight="1" x14ac:dyDescent="0.25">
      <c r="A27" s="57" t="s">
        <v>41</v>
      </c>
      <c r="B27" s="377" t="s">
        <v>140</v>
      </c>
      <c r="C27" s="377" t="s">
        <v>954</v>
      </c>
      <c r="D27" s="83" t="s">
        <v>140</v>
      </c>
      <c r="E27" s="83"/>
      <c r="F27" s="83"/>
      <c r="G27" s="82"/>
      <c r="H27" s="86">
        <v>559</v>
      </c>
      <c r="I27" s="86">
        <v>4160</v>
      </c>
      <c r="J27" s="82" t="s">
        <v>1514</v>
      </c>
      <c r="K27" s="84">
        <v>18975</v>
      </c>
    </row>
    <row r="28" spans="1:11" ht="15.95" customHeight="1" x14ac:dyDescent="0.25">
      <c r="A28" s="57" t="s">
        <v>97</v>
      </c>
      <c r="B28" s="377" t="s">
        <v>140</v>
      </c>
      <c r="C28" s="377" t="s">
        <v>1515</v>
      </c>
      <c r="D28" s="83" t="s">
        <v>140</v>
      </c>
      <c r="E28" s="83"/>
      <c r="F28" s="83"/>
      <c r="G28" s="82"/>
      <c r="H28" s="82"/>
      <c r="I28" s="82"/>
      <c r="J28" s="82" t="s">
        <v>1516</v>
      </c>
      <c r="K28" s="84">
        <v>16760</v>
      </c>
    </row>
    <row r="29" spans="1:11" ht="15.95" customHeight="1" x14ac:dyDescent="0.25">
      <c r="A29" s="57" t="s">
        <v>1517</v>
      </c>
      <c r="B29" s="377" t="s">
        <v>140</v>
      </c>
      <c r="C29" s="377" t="s">
        <v>214</v>
      </c>
      <c r="D29" s="83" t="s">
        <v>140</v>
      </c>
      <c r="E29" s="83"/>
      <c r="F29" s="83"/>
      <c r="G29" s="86">
        <v>40</v>
      </c>
      <c r="H29" s="82"/>
      <c r="I29" s="82"/>
      <c r="J29" s="82" t="s">
        <v>1518</v>
      </c>
      <c r="K29" s="84">
        <v>3600</v>
      </c>
    </row>
    <row r="30" spans="1:11" ht="15.95" customHeight="1" x14ac:dyDescent="0.25">
      <c r="A30" s="57" t="s">
        <v>1519</v>
      </c>
      <c r="B30" s="377" t="s">
        <v>140</v>
      </c>
      <c r="C30" s="377" t="s">
        <v>954</v>
      </c>
      <c r="D30" s="83" t="s">
        <v>140</v>
      </c>
      <c r="E30" s="83"/>
      <c r="F30" s="83"/>
      <c r="G30" s="82"/>
      <c r="H30" s="86">
        <v>30</v>
      </c>
      <c r="I30" s="86">
        <v>2550</v>
      </c>
      <c r="J30" s="82" t="s">
        <v>1520</v>
      </c>
      <c r="K30" s="84">
        <v>0</v>
      </c>
    </row>
    <row r="31" spans="1:11" ht="15.95" customHeight="1" x14ac:dyDescent="0.25">
      <c r="A31" s="57" t="s">
        <v>1521</v>
      </c>
      <c r="B31" s="377" t="s">
        <v>1522</v>
      </c>
      <c r="C31" s="377" t="s">
        <v>214</v>
      </c>
      <c r="D31" s="83" t="s">
        <v>140</v>
      </c>
      <c r="E31" s="83"/>
      <c r="F31" s="83"/>
      <c r="G31" s="86">
        <v>400</v>
      </c>
      <c r="H31" s="82"/>
      <c r="I31" s="82"/>
      <c r="J31" s="82" t="s">
        <v>1523</v>
      </c>
      <c r="K31" s="84">
        <v>0</v>
      </c>
    </row>
    <row r="32" spans="1:11" ht="15.95" customHeight="1" x14ac:dyDescent="0.25">
      <c r="A32" s="473"/>
      <c r="B32" s="505"/>
      <c r="C32" s="505"/>
      <c r="D32" s="506"/>
      <c r="E32" s="506"/>
      <c r="F32" s="506"/>
      <c r="G32" s="915"/>
      <c r="H32" s="522"/>
      <c r="I32" s="522"/>
      <c r="J32" s="522"/>
      <c r="K32" s="916"/>
    </row>
    <row r="33" spans="1:11" ht="15.95" customHeight="1" x14ac:dyDescent="0.25">
      <c r="A33" s="54" t="s">
        <v>47</v>
      </c>
      <c r="B33" s="513"/>
      <c r="C33" s="513"/>
      <c r="D33" s="61"/>
      <c r="E33" s="61"/>
      <c r="F33" s="61"/>
      <c r="G33" s="55"/>
      <c r="H33" s="55"/>
      <c r="I33" s="55"/>
      <c r="J33" s="55"/>
      <c r="K33" s="56">
        <f>SUM(K34:K34)</f>
        <v>0</v>
      </c>
    </row>
    <row r="34" spans="1:11" ht="15.95" customHeight="1" x14ac:dyDescent="0.25">
      <c r="A34" s="65"/>
      <c r="B34" s="389"/>
      <c r="C34" s="389"/>
      <c r="D34" s="59"/>
      <c r="E34" s="59"/>
      <c r="F34" s="59"/>
      <c r="G34" s="58"/>
      <c r="H34" s="58"/>
      <c r="I34" s="58"/>
      <c r="J34" s="58"/>
      <c r="K34" s="60"/>
    </row>
    <row r="35" spans="1:11" ht="15.95" customHeight="1" x14ac:dyDescent="0.25">
      <c r="A35" s="54" t="s">
        <v>48</v>
      </c>
      <c r="B35" s="513"/>
      <c r="C35" s="513"/>
      <c r="D35" s="61"/>
      <c r="E35" s="61"/>
      <c r="F35" s="61"/>
      <c r="G35" s="55"/>
      <c r="H35" s="55"/>
      <c r="I35" s="55"/>
      <c r="J35" s="55"/>
      <c r="K35" s="318">
        <f>SUM(K36:K37)</f>
        <v>297549.36</v>
      </c>
    </row>
    <row r="36" spans="1:11" ht="15.95" customHeight="1" x14ac:dyDescent="0.25">
      <c r="A36" s="57" t="s">
        <v>1524</v>
      </c>
      <c r="B36" s="377" t="s">
        <v>140</v>
      </c>
      <c r="C36" s="377" t="s">
        <v>1426</v>
      </c>
      <c r="D36" s="83" t="s">
        <v>140</v>
      </c>
      <c r="E36" s="83"/>
      <c r="F36" s="83"/>
      <c r="G36" s="82" t="s">
        <v>1525</v>
      </c>
      <c r="H36" s="82"/>
      <c r="I36" s="82"/>
      <c r="J36" s="82" t="s">
        <v>1526</v>
      </c>
      <c r="K36" s="84">
        <v>280907.3</v>
      </c>
    </row>
    <row r="37" spans="1:11" ht="15.95" customHeight="1" x14ac:dyDescent="0.25">
      <c r="A37" s="57" t="s">
        <v>1527</v>
      </c>
      <c r="B37" s="377" t="s">
        <v>140</v>
      </c>
      <c r="C37" s="377" t="s">
        <v>1528</v>
      </c>
      <c r="D37" s="83" t="s">
        <v>140</v>
      </c>
      <c r="E37" s="83"/>
      <c r="F37" s="83"/>
      <c r="G37" s="82"/>
      <c r="H37" s="82" t="s">
        <v>1529</v>
      </c>
      <c r="I37" s="82" t="s">
        <v>1530</v>
      </c>
      <c r="J37" s="82" t="s">
        <v>1531</v>
      </c>
      <c r="K37" s="84">
        <v>16642.060000000001</v>
      </c>
    </row>
    <row r="38" spans="1:11" ht="15.95" customHeight="1" x14ac:dyDescent="0.25">
      <c r="A38" s="473"/>
      <c r="B38" s="505"/>
      <c r="C38" s="505"/>
      <c r="D38" s="506"/>
      <c r="E38" s="506"/>
      <c r="F38" s="506"/>
      <c r="G38" s="522"/>
      <c r="H38" s="522"/>
      <c r="I38" s="522"/>
      <c r="J38" s="522"/>
      <c r="K38" s="916"/>
    </row>
    <row r="39" spans="1:11" s="16" customFormat="1" ht="15.95" customHeight="1" x14ac:dyDescent="0.25">
      <c r="A39" s="21" t="s">
        <v>49</v>
      </c>
      <c r="B39" s="387"/>
      <c r="C39" s="387"/>
      <c r="D39" s="25"/>
      <c r="E39" s="25"/>
      <c r="F39" s="25"/>
      <c r="G39" s="24"/>
      <c r="H39" s="24"/>
      <c r="I39" s="24"/>
      <c r="J39" s="24"/>
      <c r="K39" s="26">
        <f>SUM(K40)</f>
        <v>0</v>
      </c>
    </row>
    <row r="40" spans="1:11" s="16" customFormat="1" ht="15.95" customHeight="1" x14ac:dyDescent="0.25">
      <c r="A40" s="66"/>
      <c r="B40" s="390"/>
      <c r="C40" s="390"/>
      <c r="D40" s="64"/>
      <c r="E40" s="64"/>
      <c r="F40" s="64"/>
      <c r="G40" s="63"/>
      <c r="H40" s="63"/>
      <c r="I40" s="63"/>
      <c r="J40" s="63"/>
      <c r="K40" s="28"/>
    </row>
    <row r="41" spans="1:11" ht="15.95" customHeight="1" x14ac:dyDescent="0.25">
      <c r="A41" s="54" t="s">
        <v>50</v>
      </c>
      <c r="B41" s="513"/>
      <c r="C41" s="513"/>
      <c r="D41" s="61"/>
      <c r="E41" s="61"/>
      <c r="F41" s="61"/>
      <c r="G41" s="55"/>
      <c r="H41" s="55"/>
      <c r="I41" s="55"/>
      <c r="J41" s="55"/>
      <c r="K41" s="318">
        <f>SUM(K42:K46)</f>
        <v>6533073.3499999996</v>
      </c>
    </row>
    <row r="42" spans="1:11" ht="15.95" customHeight="1" x14ac:dyDescent="0.25">
      <c r="A42" s="62" t="s">
        <v>1532</v>
      </c>
      <c r="B42" s="914" t="s">
        <v>140</v>
      </c>
      <c r="C42" s="914" t="s">
        <v>214</v>
      </c>
      <c r="D42" s="90" t="s">
        <v>140</v>
      </c>
      <c r="E42" s="90"/>
      <c r="F42" s="90"/>
      <c r="G42" s="89"/>
      <c r="H42" s="89"/>
      <c r="I42" s="89"/>
      <c r="J42" s="89" t="s">
        <v>1533</v>
      </c>
      <c r="K42" s="91">
        <v>5015930.57</v>
      </c>
    </row>
    <row r="43" spans="1:11" ht="15.95" customHeight="1" x14ac:dyDescent="0.25">
      <c r="A43" s="62" t="s">
        <v>1534</v>
      </c>
      <c r="B43" s="914" t="s">
        <v>140</v>
      </c>
      <c r="C43" s="914" t="s">
        <v>1426</v>
      </c>
      <c r="D43" s="90" t="s">
        <v>140</v>
      </c>
      <c r="E43" s="90"/>
      <c r="F43" s="90"/>
      <c r="G43" s="271">
        <v>0.1</v>
      </c>
      <c r="H43" s="89"/>
      <c r="I43" s="89"/>
      <c r="J43" s="89" t="s">
        <v>1535</v>
      </c>
      <c r="K43" s="91">
        <v>902008.77</v>
      </c>
    </row>
    <row r="44" spans="1:11" ht="15.95" customHeight="1" x14ac:dyDescent="0.25">
      <c r="A44" s="62" t="s">
        <v>1536</v>
      </c>
      <c r="B44" s="914" t="s">
        <v>140</v>
      </c>
      <c r="C44" s="914" t="s">
        <v>214</v>
      </c>
      <c r="D44" s="90" t="s">
        <v>140</v>
      </c>
      <c r="E44" s="90"/>
      <c r="F44" s="90"/>
      <c r="G44" s="89"/>
      <c r="H44" s="89"/>
      <c r="I44" s="89"/>
      <c r="J44" s="89" t="s">
        <v>1537</v>
      </c>
      <c r="K44" s="91">
        <v>269067.46000000002</v>
      </c>
    </row>
    <row r="45" spans="1:11" ht="45" x14ac:dyDescent="0.25">
      <c r="A45" s="62" t="s">
        <v>1538</v>
      </c>
      <c r="B45" s="914" t="s">
        <v>140</v>
      </c>
      <c r="C45" s="914" t="s">
        <v>1539</v>
      </c>
      <c r="D45" s="90" t="s">
        <v>140</v>
      </c>
      <c r="E45" s="90"/>
      <c r="F45" s="90"/>
      <c r="G45" s="89"/>
      <c r="H45" s="89"/>
      <c r="I45" s="89"/>
      <c r="J45" s="164" t="s">
        <v>1540</v>
      </c>
      <c r="K45" s="91">
        <v>195453.79</v>
      </c>
    </row>
    <row r="46" spans="1:11" ht="30" x14ac:dyDescent="0.25">
      <c r="A46" s="57" t="s">
        <v>1541</v>
      </c>
      <c r="B46" s="377" t="s">
        <v>1542</v>
      </c>
      <c r="C46" s="377" t="s">
        <v>214</v>
      </c>
      <c r="D46" s="83" t="s">
        <v>140</v>
      </c>
      <c r="E46" s="83"/>
      <c r="F46" s="83"/>
      <c r="G46" s="82"/>
      <c r="H46" s="82"/>
      <c r="I46" s="82"/>
      <c r="J46" s="160" t="s">
        <v>1543</v>
      </c>
      <c r="K46" s="84">
        <v>150612.76</v>
      </c>
    </row>
    <row r="47" spans="1:11" x14ac:dyDescent="0.25">
      <c r="A47" s="473"/>
      <c r="B47" s="505"/>
      <c r="C47" s="505"/>
      <c r="D47" s="506"/>
      <c r="E47" s="506"/>
      <c r="F47" s="506"/>
      <c r="G47" s="522"/>
      <c r="H47" s="522"/>
      <c r="I47" s="522"/>
      <c r="J47" s="548"/>
      <c r="K47" s="916"/>
    </row>
    <row r="48" spans="1:11" ht="15.95" customHeight="1" x14ac:dyDescent="0.25">
      <c r="A48" s="67" t="s">
        <v>51</v>
      </c>
      <c r="B48" s="388"/>
      <c r="C48" s="388"/>
      <c r="D48" s="69"/>
      <c r="E48" s="69"/>
      <c r="F48" s="69"/>
      <c r="G48" s="317"/>
      <c r="H48" s="317"/>
      <c r="I48" s="317"/>
      <c r="J48" s="317"/>
      <c r="K48" s="70">
        <f>+K10+K12+K18+K22+K33+K35+K39+K41</f>
        <v>21852047.939999998</v>
      </c>
    </row>
    <row r="49" spans="1:11" x14ac:dyDescent="0.25">
      <c r="A49" s="72"/>
      <c r="B49" s="391"/>
      <c r="C49" s="391"/>
      <c r="D49" s="338"/>
      <c r="E49" s="73"/>
      <c r="F49" s="73"/>
      <c r="G49" s="73"/>
      <c r="H49" s="73"/>
      <c r="I49" s="73"/>
      <c r="J49" s="73"/>
      <c r="K49" s="73"/>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ignoredErrors>
    <ignoredError sqref="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0" zoomScaleNormal="80" workbookViewId="0">
      <selection activeCell="E6" sqref="E6:F6"/>
    </sheetView>
  </sheetViews>
  <sheetFormatPr baseColWidth="10" defaultRowHeight="15" x14ac:dyDescent="0.25"/>
  <cols>
    <col min="1" max="1" width="63.42578125" bestFit="1" customWidth="1"/>
    <col min="2" max="2" width="16.28515625" style="392" bestFit="1" customWidth="1"/>
    <col min="3" max="3" width="13.7109375" style="392" bestFit="1" customWidth="1"/>
    <col min="4" max="4" width="11.7109375" style="851" customWidth="1"/>
    <col min="5" max="5" width="11.140625" customWidth="1"/>
    <col min="6" max="6" width="11.42578125" customWidth="1"/>
    <col min="7" max="7" width="11.42578125" style="913" bestFit="1" customWidth="1"/>
    <col min="8" max="8" width="11.42578125" style="384" bestFit="1" customWidth="1"/>
    <col min="9" max="9" width="13.5703125" style="384" bestFit="1" customWidth="1"/>
    <col min="10" max="10" width="23.85546875" bestFit="1" customWidth="1"/>
    <col min="11" max="11" width="17.42578125" bestFit="1" customWidth="1"/>
    <col min="257" max="257" width="71" customWidth="1"/>
    <col min="258" max="262" width="17.7109375" customWidth="1"/>
    <col min="263" max="263" width="43" customWidth="1"/>
    <col min="264" max="265" width="17.7109375" customWidth="1"/>
    <col min="266" max="266" width="22.140625" customWidth="1"/>
    <col min="267" max="267" width="17.7109375" customWidth="1"/>
    <col min="513" max="513" width="71" customWidth="1"/>
    <col min="514" max="518" width="17.7109375" customWidth="1"/>
    <col min="519" max="519" width="43" customWidth="1"/>
    <col min="520" max="521" width="17.7109375" customWidth="1"/>
    <col min="522" max="522" width="22.140625" customWidth="1"/>
    <col min="523" max="523" width="17.7109375" customWidth="1"/>
    <col min="769" max="769" width="71" customWidth="1"/>
    <col min="770" max="774" width="17.7109375" customWidth="1"/>
    <col min="775" max="775" width="43" customWidth="1"/>
    <col min="776" max="777" width="17.7109375" customWidth="1"/>
    <col min="778" max="778" width="22.140625" customWidth="1"/>
    <col min="779" max="779" width="17.7109375" customWidth="1"/>
    <col min="1025" max="1025" width="71" customWidth="1"/>
    <col min="1026" max="1030" width="17.7109375" customWidth="1"/>
    <col min="1031" max="1031" width="43" customWidth="1"/>
    <col min="1032" max="1033" width="17.7109375" customWidth="1"/>
    <col min="1034" max="1034" width="22.140625" customWidth="1"/>
    <col min="1035" max="1035" width="17.7109375" customWidth="1"/>
    <col min="1281" max="1281" width="71" customWidth="1"/>
    <col min="1282" max="1286" width="17.7109375" customWidth="1"/>
    <col min="1287" max="1287" width="43" customWidth="1"/>
    <col min="1288" max="1289" width="17.7109375" customWidth="1"/>
    <col min="1290" max="1290" width="22.140625" customWidth="1"/>
    <col min="1291" max="1291" width="17.7109375" customWidth="1"/>
    <col min="1537" max="1537" width="71" customWidth="1"/>
    <col min="1538" max="1542" width="17.7109375" customWidth="1"/>
    <col min="1543" max="1543" width="43" customWidth="1"/>
    <col min="1544" max="1545" width="17.7109375" customWidth="1"/>
    <col min="1546" max="1546" width="22.140625" customWidth="1"/>
    <col min="1547" max="1547" width="17.7109375" customWidth="1"/>
    <col min="1793" max="1793" width="71" customWidth="1"/>
    <col min="1794" max="1798" width="17.7109375" customWidth="1"/>
    <col min="1799" max="1799" width="43" customWidth="1"/>
    <col min="1800" max="1801" width="17.7109375" customWidth="1"/>
    <col min="1802" max="1802" width="22.140625" customWidth="1"/>
    <col min="1803" max="1803" width="17.7109375" customWidth="1"/>
    <col min="2049" max="2049" width="71" customWidth="1"/>
    <col min="2050" max="2054" width="17.7109375" customWidth="1"/>
    <col min="2055" max="2055" width="43" customWidth="1"/>
    <col min="2056" max="2057" width="17.7109375" customWidth="1"/>
    <col min="2058" max="2058" width="22.140625" customWidth="1"/>
    <col min="2059" max="2059" width="17.7109375" customWidth="1"/>
    <col min="2305" max="2305" width="71" customWidth="1"/>
    <col min="2306" max="2310" width="17.7109375" customWidth="1"/>
    <col min="2311" max="2311" width="43" customWidth="1"/>
    <col min="2312" max="2313" width="17.7109375" customWidth="1"/>
    <col min="2314" max="2314" width="22.140625" customWidth="1"/>
    <col min="2315" max="2315" width="17.7109375" customWidth="1"/>
    <col min="2561" max="2561" width="71" customWidth="1"/>
    <col min="2562" max="2566" width="17.7109375" customWidth="1"/>
    <col min="2567" max="2567" width="43" customWidth="1"/>
    <col min="2568" max="2569" width="17.7109375" customWidth="1"/>
    <col min="2570" max="2570" width="22.140625" customWidth="1"/>
    <col min="2571" max="2571" width="17.7109375" customWidth="1"/>
    <col min="2817" max="2817" width="71" customWidth="1"/>
    <col min="2818" max="2822" width="17.7109375" customWidth="1"/>
    <col min="2823" max="2823" width="43" customWidth="1"/>
    <col min="2824" max="2825" width="17.7109375" customWidth="1"/>
    <col min="2826" max="2826" width="22.140625" customWidth="1"/>
    <col min="2827" max="2827" width="17.7109375" customWidth="1"/>
    <col min="3073" max="3073" width="71" customWidth="1"/>
    <col min="3074" max="3078" width="17.7109375" customWidth="1"/>
    <col min="3079" max="3079" width="43" customWidth="1"/>
    <col min="3080" max="3081" width="17.7109375" customWidth="1"/>
    <col min="3082" max="3082" width="22.140625" customWidth="1"/>
    <col min="3083" max="3083" width="17.7109375" customWidth="1"/>
    <col min="3329" max="3329" width="71" customWidth="1"/>
    <col min="3330" max="3334" width="17.7109375" customWidth="1"/>
    <col min="3335" max="3335" width="43" customWidth="1"/>
    <col min="3336" max="3337" width="17.7109375" customWidth="1"/>
    <col min="3338" max="3338" width="22.140625" customWidth="1"/>
    <col min="3339" max="3339" width="17.7109375" customWidth="1"/>
    <col min="3585" max="3585" width="71" customWidth="1"/>
    <col min="3586" max="3590" width="17.7109375" customWidth="1"/>
    <col min="3591" max="3591" width="43" customWidth="1"/>
    <col min="3592" max="3593" width="17.7109375" customWidth="1"/>
    <col min="3594" max="3594" width="22.140625" customWidth="1"/>
    <col min="3595" max="3595" width="17.7109375" customWidth="1"/>
    <col min="3841" max="3841" width="71" customWidth="1"/>
    <col min="3842" max="3846" width="17.7109375" customWidth="1"/>
    <col min="3847" max="3847" width="43" customWidth="1"/>
    <col min="3848" max="3849" width="17.7109375" customWidth="1"/>
    <col min="3850" max="3850" width="22.140625" customWidth="1"/>
    <col min="3851" max="3851" width="17.7109375" customWidth="1"/>
    <col min="4097" max="4097" width="71" customWidth="1"/>
    <col min="4098" max="4102" width="17.7109375" customWidth="1"/>
    <col min="4103" max="4103" width="43" customWidth="1"/>
    <col min="4104" max="4105" width="17.7109375" customWidth="1"/>
    <col min="4106" max="4106" width="22.140625" customWidth="1"/>
    <col min="4107" max="4107" width="17.7109375" customWidth="1"/>
    <col min="4353" max="4353" width="71" customWidth="1"/>
    <col min="4354" max="4358" width="17.7109375" customWidth="1"/>
    <col min="4359" max="4359" width="43" customWidth="1"/>
    <col min="4360" max="4361" width="17.7109375" customWidth="1"/>
    <col min="4362" max="4362" width="22.140625" customWidth="1"/>
    <col min="4363" max="4363" width="17.7109375" customWidth="1"/>
    <col min="4609" max="4609" width="71" customWidth="1"/>
    <col min="4610" max="4614" width="17.7109375" customWidth="1"/>
    <col min="4615" max="4615" width="43" customWidth="1"/>
    <col min="4616" max="4617" width="17.7109375" customWidth="1"/>
    <col min="4618" max="4618" width="22.140625" customWidth="1"/>
    <col min="4619" max="4619" width="17.7109375" customWidth="1"/>
    <col min="4865" max="4865" width="71" customWidth="1"/>
    <col min="4866" max="4870" width="17.7109375" customWidth="1"/>
    <col min="4871" max="4871" width="43" customWidth="1"/>
    <col min="4872" max="4873" width="17.7109375" customWidth="1"/>
    <col min="4874" max="4874" width="22.140625" customWidth="1"/>
    <col min="4875" max="4875" width="17.7109375" customWidth="1"/>
    <col min="5121" max="5121" width="71" customWidth="1"/>
    <col min="5122" max="5126" width="17.7109375" customWidth="1"/>
    <col min="5127" max="5127" width="43" customWidth="1"/>
    <col min="5128" max="5129" width="17.7109375" customWidth="1"/>
    <col min="5130" max="5130" width="22.140625" customWidth="1"/>
    <col min="5131" max="5131" width="17.7109375" customWidth="1"/>
    <col min="5377" max="5377" width="71" customWidth="1"/>
    <col min="5378" max="5382" width="17.7109375" customWidth="1"/>
    <col min="5383" max="5383" width="43" customWidth="1"/>
    <col min="5384" max="5385" width="17.7109375" customWidth="1"/>
    <col min="5386" max="5386" width="22.140625" customWidth="1"/>
    <col min="5387" max="5387" width="17.7109375" customWidth="1"/>
    <col min="5633" max="5633" width="71" customWidth="1"/>
    <col min="5634" max="5638" width="17.7109375" customWidth="1"/>
    <col min="5639" max="5639" width="43" customWidth="1"/>
    <col min="5640" max="5641" width="17.7109375" customWidth="1"/>
    <col min="5642" max="5642" width="22.140625" customWidth="1"/>
    <col min="5643" max="5643" width="17.7109375" customWidth="1"/>
    <col min="5889" max="5889" width="71" customWidth="1"/>
    <col min="5890" max="5894" width="17.7109375" customWidth="1"/>
    <col min="5895" max="5895" width="43" customWidth="1"/>
    <col min="5896" max="5897" width="17.7109375" customWidth="1"/>
    <col min="5898" max="5898" width="22.140625" customWidth="1"/>
    <col min="5899" max="5899" width="17.7109375" customWidth="1"/>
    <col min="6145" max="6145" width="71" customWidth="1"/>
    <col min="6146" max="6150" width="17.7109375" customWidth="1"/>
    <col min="6151" max="6151" width="43" customWidth="1"/>
    <col min="6152" max="6153" width="17.7109375" customWidth="1"/>
    <col min="6154" max="6154" width="22.140625" customWidth="1"/>
    <col min="6155" max="6155" width="17.7109375" customWidth="1"/>
    <col min="6401" max="6401" width="71" customWidth="1"/>
    <col min="6402" max="6406" width="17.7109375" customWidth="1"/>
    <col min="6407" max="6407" width="43" customWidth="1"/>
    <col min="6408" max="6409" width="17.7109375" customWidth="1"/>
    <col min="6410" max="6410" width="22.140625" customWidth="1"/>
    <col min="6411" max="6411" width="17.7109375" customWidth="1"/>
    <col min="6657" max="6657" width="71" customWidth="1"/>
    <col min="6658" max="6662" width="17.7109375" customWidth="1"/>
    <col min="6663" max="6663" width="43" customWidth="1"/>
    <col min="6664" max="6665" width="17.7109375" customWidth="1"/>
    <col min="6666" max="6666" width="22.140625" customWidth="1"/>
    <col min="6667" max="6667" width="17.7109375" customWidth="1"/>
    <col min="6913" max="6913" width="71" customWidth="1"/>
    <col min="6914" max="6918" width="17.7109375" customWidth="1"/>
    <col min="6919" max="6919" width="43" customWidth="1"/>
    <col min="6920" max="6921" width="17.7109375" customWidth="1"/>
    <col min="6922" max="6922" width="22.140625" customWidth="1"/>
    <col min="6923" max="6923" width="17.7109375" customWidth="1"/>
    <col min="7169" max="7169" width="71" customWidth="1"/>
    <col min="7170" max="7174" width="17.7109375" customWidth="1"/>
    <col min="7175" max="7175" width="43" customWidth="1"/>
    <col min="7176" max="7177" width="17.7109375" customWidth="1"/>
    <col min="7178" max="7178" width="22.140625" customWidth="1"/>
    <col min="7179" max="7179" width="17.7109375" customWidth="1"/>
    <col min="7425" max="7425" width="71" customWidth="1"/>
    <col min="7426" max="7430" width="17.7109375" customWidth="1"/>
    <col min="7431" max="7431" width="43" customWidth="1"/>
    <col min="7432" max="7433" width="17.7109375" customWidth="1"/>
    <col min="7434" max="7434" width="22.140625" customWidth="1"/>
    <col min="7435" max="7435" width="17.7109375" customWidth="1"/>
    <col min="7681" max="7681" width="71" customWidth="1"/>
    <col min="7682" max="7686" width="17.7109375" customWidth="1"/>
    <col min="7687" max="7687" width="43" customWidth="1"/>
    <col min="7688" max="7689" width="17.7109375" customWidth="1"/>
    <col min="7690" max="7690" width="22.140625" customWidth="1"/>
    <col min="7691" max="7691" width="17.7109375" customWidth="1"/>
    <col min="7937" max="7937" width="71" customWidth="1"/>
    <col min="7938" max="7942" width="17.7109375" customWidth="1"/>
    <col min="7943" max="7943" width="43" customWidth="1"/>
    <col min="7944" max="7945" width="17.7109375" customWidth="1"/>
    <col min="7946" max="7946" width="22.140625" customWidth="1"/>
    <col min="7947" max="7947" width="17.7109375" customWidth="1"/>
    <col min="8193" max="8193" width="71" customWidth="1"/>
    <col min="8194" max="8198" width="17.7109375" customWidth="1"/>
    <col min="8199" max="8199" width="43" customWidth="1"/>
    <col min="8200" max="8201" width="17.7109375" customWidth="1"/>
    <col min="8202" max="8202" width="22.140625" customWidth="1"/>
    <col min="8203" max="8203" width="17.7109375" customWidth="1"/>
    <col min="8449" max="8449" width="71" customWidth="1"/>
    <col min="8450" max="8454" width="17.7109375" customWidth="1"/>
    <col min="8455" max="8455" width="43" customWidth="1"/>
    <col min="8456" max="8457" width="17.7109375" customWidth="1"/>
    <col min="8458" max="8458" width="22.140625" customWidth="1"/>
    <col min="8459" max="8459" width="17.7109375" customWidth="1"/>
    <col min="8705" max="8705" width="71" customWidth="1"/>
    <col min="8706" max="8710" width="17.7109375" customWidth="1"/>
    <col min="8711" max="8711" width="43" customWidth="1"/>
    <col min="8712" max="8713" width="17.7109375" customWidth="1"/>
    <col min="8714" max="8714" width="22.140625" customWidth="1"/>
    <col min="8715" max="8715" width="17.7109375" customWidth="1"/>
    <col min="8961" max="8961" width="71" customWidth="1"/>
    <col min="8962" max="8966" width="17.7109375" customWidth="1"/>
    <col min="8967" max="8967" width="43" customWidth="1"/>
    <col min="8968" max="8969" width="17.7109375" customWidth="1"/>
    <col min="8970" max="8970" width="22.140625" customWidth="1"/>
    <col min="8971" max="8971" width="17.7109375" customWidth="1"/>
    <col min="9217" max="9217" width="71" customWidth="1"/>
    <col min="9218" max="9222" width="17.7109375" customWidth="1"/>
    <col min="9223" max="9223" width="43" customWidth="1"/>
    <col min="9224" max="9225" width="17.7109375" customWidth="1"/>
    <col min="9226" max="9226" width="22.140625" customWidth="1"/>
    <col min="9227" max="9227" width="17.7109375" customWidth="1"/>
    <col min="9473" max="9473" width="71" customWidth="1"/>
    <col min="9474" max="9478" width="17.7109375" customWidth="1"/>
    <col min="9479" max="9479" width="43" customWidth="1"/>
    <col min="9480" max="9481" width="17.7109375" customWidth="1"/>
    <col min="9482" max="9482" width="22.140625" customWidth="1"/>
    <col min="9483" max="9483" width="17.7109375" customWidth="1"/>
    <col min="9729" max="9729" width="71" customWidth="1"/>
    <col min="9730" max="9734" width="17.7109375" customWidth="1"/>
    <col min="9735" max="9735" width="43" customWidth="1"/>
    <col min="9736" max="9737" width="17.7109375" customWidth="1"/>
    <col min="9738" max="9738" width="22.140625" customWidth="1"/>
    <col min="9739" max="9739" width="17.7109375" customWidth="1"/>
    <col min="9985" max="9985" width="71" customWidth="1"/>
    <col min="9986" max="9990" width="17.7109375" customWidth="1"/>
    <col min="9991" max="9991" width="43" customWidth="1"/>
    <col min="9992" max="9993" width="17.7109375" customWidth="1"/>
    <col min="9994" max="9994" width="22.140625" customWidth="1"/>
    <col min="9995" max="9995" width="17.7109375" customWidth="1"/>
    <col min="10241" max="10241" width="71" customWidth="1"/>
    <col min="10242" max="10246" width="17.7109375" customWidth="1"/>
    <col min="10247" max="10247" width="43" customWidth="1"/>
    <col min="10248" max="10249" width="17.7109375" customWidth="1"/>
    <col min="10250" max="10250" width="22.140625" customWidth="1"/>
    <col min="10251" max="10251" width="17.7109375" customWidth="1"/>
    <col min="10497" max="10497" width="71" customWidth="1"/>
    <col min="10498" max="10502" width="17.7109375" customWidth="1"/>
    <col min="10503" max="10503" width="43" customWidth="1"/>
    <col min="10504" max="10505" width="17.7109375" customWidth="1"/>
    <col min="10506" max="10506" width="22.140625" customWidth="1"/>
    <col min="10507" max="10507" width="17.7109375" customWidth="1"/>
    <col min="10753" max="10753" width="71" customWidth="1"/>
    <col min="10754" max="10758" width="17.7109375" customWidth="1"/>
    <col min="10759" max="10759" width="43" customWidth="1"/>
    <col min="10760" max="10761" width="17.7109375" customWidth="1"/>
    <col min="10762" max="10762" width="22.140625" customWidth="1"/>
    <col min="10763" max="10763" width="17.7109375" customWidth="1"/>
    <col min="11009" max="11009" width="71" customWidth="1"/>
    <col min="11010" max="11014" width="17.7109375" customWidth="1"/>
    <col min="11015" max="11015" width="43" customWidth="1"/>
    <col min="11016" max="11017" width="17.7109375" customWidth="1"/>
    <col min="11018" max="11018" width="22.140625" customWidth="1"/>
    <col min="11019" max="11019" width="17.7109375" customWidth="1"/>
    <col min="11265" max="11265" width="71" customWidth="1"/>
    <col min="11266" max="11270" width="17.7109375" customWidth="1"/>
    <col min="11271" max="11271" width="43" customWidth="1"/>
    <col min="11272" max="11273" width="17.7109375" customWidth="1"/>
    <col min="11274" max="11274" width="22.140625" customWidth="1"/>
    <col min="11275" max="11275" width="17.7109375" customWidth="1"/>
    <col min="11521" max="11521" width="71" customWidth="1"/>
    <col min="11522" max="11526" width="17.7109375" customWidth="1"/>
    <col min="11527" max="11527" width="43" customWidth="1"/>
    <col min="11528" max="11529" width="17.7109375" customWidth="1"/>
    <col min="11530" max="11530" width="22.140625" customWidth="1"/>
    <col min="11531" max="11531" width="17.7109375" customWidth="1"/>
    <col min="11777" max="11777" width="71" customWidth="1"/>
    <col min="11778" max="11782" width="17.7109375" customWidth="1"/>
    <col min="11783" max="11783" width="43" customWidth="1"/>
    <col min="11784" max="11785" width="17.7109375" customWidth="1"/>
    <col min="11786" max="11786" width="22.140625" customWidth="1"/>
    <col min="11787" max="11787" width="17.7109375" customWidth="1"/>
    <col min="12033" max="12033" width="71" customWidth="1"/>
    <col min="12034" max="12038" width="17.7109375" customWidth="1"/>
    <col min="12039" max="12039" width="43" customWidth="1"/>
    <col min="12040" max="12041" width="17.7109375" customWidth="1"/>
    <col min="12042" max="12042" width="22.140625" customWidth="1"/>
    <col min="12043" max="12043" width="17.7109375" customWidth="1"/>
    <col min="12289" max="12289" width="71" customWidth="1"/>
    <col min="12290" max="12294" width="17.7109375" customWidth="1"/>
    <col min="12295" max="12295" width="43" customWidth="1"/>
    <col min="12296" max="12297" width="17.7109375" customWidth="1"/>
    <col min="12298" max="12298" width="22.140625" customWidth="1"/>
    <col min="12299" max="12299" width="17.7109375" customWidth="1"/>
    <col min="12545" max="12545" width="71" customWidth="1"/>
    <col min="12546" max="12550" width="17.7109375" customWidth="1"/>
    <col min="12551" max="12551" width="43" customWidth="1"/>
    <col min="12552" max="12553" width="17.7109375" customWidth="1"/>
    <col min="12554" max="12554" width="22.140625" customWidth="1"/>
    <col min="12555" max="12555" width="17.7109375" customWidth="1"/>
    <col min="12801" max="12801" width="71" customWidth="1"/>
    <col min="12802" max="12806" width="17.7109375" customWidth="1"/>
    <col min="12807" max="12807" width="43" customWidth="1"/>
    <col min="12808" max="12809" width="17.7109375" customWidth="1"/>
    <col min="12810" max="12810" width="22.140625" customWidth="1"/>
    <col min="12811" max="12811" width="17.7109375" customWidth="1"/>
    <col min="13057" max="13057" width="71" customWidth="1"/>
    <col min="13058" max="13062" width="17.7109375" customWidth="1"/>
    <col min="13063" max="13063" width="43" customWidth="1"/>
    <col min="13064" max="13065" width="17.7109375" customWidth="1"/>
    <col min="13066" max="13066" width="22.140625" customWidth="1"/>
    <col min="13067" max="13067" width="17.7109375" customWidth="1"/>
    <col min="13313" max="13313" width="71" customWidth="1"/>
    <col min="13314" max="13318" width="17.7109375" customWidth="1"/>
    <col min="13319" max="13319" width="43" customWidth="1"/>
    <col min="13320" max="13321" width="17.7109375" customWidth="1"/>
    <col min="13322" max="13322" width="22.140625" customWidth="1"/>
    <col min="13323" max="13323" width="17.7109375" customWidth="1"/>
    <col min="13569" max="13569" width="71" customWidth="1"/>
    <col min="13570" max="13574" width="17.7109375" customWidth="1"/>
    <col min="13575" max="13575" width="43" customWidth="1"/>
    <col min="13576" max="13577" width="17.7109375" customWidth="1"/>
    <col min="13578" max="13578" width="22.140625" customWidth="1"/>
    <col min="13579" max="13579" width="17.7109375" customWidth="1"/>
    <col min="13825" max="13825" width="71" customWidth="1"/>
    <col min="13826" max="13830" width="17.7109375" customWidth="1"/>
    <col min="13831" max="13831" width="43" customWidth="1"/>
    <col min="13832" max="13833" width="17.7109375" customWidth="1"/>
    <col min="13834" max="13834" width="22.140625" customWidth="1"/>
    <col min="13835" max="13835" width="17.7109375" customWidth="1"/>
    <col min="14081" max="14081" width="71" customWidth="1"/>
    <col min="14082" max="14086" width="17.7109375" customWidth="1"/>
    <col min="14087" max="14087" width="43" customWidth="1"/>
    <col min="14088" max="14089" width="17.7109375" customWidth="1"/>
    <col min="14090" max="14090" width="22.140625" customWidth="1"/>
    <col min="14091" max="14091" width="17.7109375" customWidth="1"/>
    <col min="14337" max="14337" width="71" customWidth="1"/>
    <col min="14338" max="14342" width="17.7109375" customWidth="1"/>
    <col min="14343" max="14343" width="43" customWidth="1"/>
    <col min="14344" max="14345" width="17.7109375" customWidth="1"/>
    <col min="14346" max="14346" width="22.140625" customWidth="1"/>
    <col min="14347" max="14347" width="17.7109375" customWidth="1"/>
    <col min="14593" max="14593" width="71" customWidth="1"/>
    <col min="14594" max="14598" width="17.7109375" customWidth="1"/>
    <col min="14599" max="14599" width="43" customWidth="1"/>
    <col min="14600" max="14601" width="17.7109375" customWidth="1"/>
    <col min="14602" max="14602" width="22.140625" customWidth="1"/>
    <col min="14603" max="14603" width="17.7109375" customWidth="1"/>
    <col min="14849" max="14849" width="71" customWidth="1"/>
    <col min="14850" max="14854" width="17.7109375" customWidth="1"/>
    <col min="14855" max="14855" width="43" customWidth="1"/>
    <col min="14856" max="14857" width="17.7109375" customWidth="1"/>
    <col min="14858" max="14858" width="22.140625" customWidth="1"/>
    <col min="14859" max="14859" width="17.7109375" customWidth="1"/>
    <col min="15105" max="15105" width="71" customWidth="1"/>
    <col min="15106" max="15110" width="17.7109375" customWidth="1"/>
    <col min="15111" max="15111" width="43" customWidth="1"/>
    <col min="15112" max="15113" width="17.7109375" customWidth="1"/>
    <col min="15114" max="15114" width="22.140625" customWidth="1"/>
    <col min="15115" max="15115" width="17.7109375" customWidth="1"/>
    <col min="15361" max="15361" width="71" customWidth="1"/>
    <col min="15362" max="15366" width="17.7109375" customWidth="1"/>
    <col min="15367" max="15367" width="43" customWidth="1"/>
    <col min="15368" max="15369" width="17.7109375" customWidth="1"/>
    <col min="15370" max="15370" width="22.140625" customWidth="1"/>
    <col min="15371" max="15371" width="17.7109375" customWidth="1"/>
    <col min="15617" max="15617" width="71" customWidth="1"/>
    <col min="15618" max="15622" width="17.7109375" customWidth="1"/>
    <col min="15623" max="15623" width="43" customWidth="1"/>
    <col min="15624" max="15625" width="17.7109375" customWidth="1"/>
    <col min="15626" max="15626" width="22.140625" customWidth="1"/>
    <col min="15627" max="15627" width="17.7109375" customWidth="1"/>
    <col min="15873" max="15873" width="71" customWidth="1"/>
    <col min="15874" max="15878" width="17.7109375" customWidth="1"/>
    <col min="15879" max="15879" width="43" customWidth="1"/>
    <col min="15880" max="15881" width="17.7109375" customWidth="1"/>
    <col min="15882" max="15882" width="22.140625" customWidth="1"/>
    <col min="15883" max="15883" width="17.7109375" customWidth="1"/>
    <col min="16129" max="16129" width="71" customWidth="1"/>
    <col min="16130" max="16134" width="17.7109375" customWidth="1"/>
    <col min="16135" max="16135" width="43" customWidth="1"/>
    <col min="16136" max="16137" width="17.7109375" customWidth="1"/>
    <col min="16138" max="16138" width="22.140625" customWidth="1"/>
    <col min="16139" max="16139" width="17.7109375" customWidth="1"/>
  </cols>
  <sheetData>
    <row r="1" spans="1:11" s="16" customFormat="1" x14ac:dyDescent="0.25">
      <c r="B1" s="386"/>
      <c r="C1" s="386"/>
      <c r="D1" s="585"/>
      <c r="G1" s="910"/>
      <c r="H1" s="343"/>
      <c r="I1" s="343"/>
    </row>
    <row r="2" spans="1:11" s="16" customFormat="1" x14ac:dyDescent="0.25">
      <c r="A2" s="17" t="s">
        <v>42</v>
      </c>
      <c r="B2" s="385"/>
      <c r="C2" s="385"/>
      <c r="D2" s="331"/>
      <c r="E2" s="18"/>
      <c r="F2" s="18"/>
      <c r="G2" s="847"/>
      <c r="H2" s="345"/>
      <c r="I2" s="345"/>
      <c r="J2" s="18"/>
      <c r="K2" s="19" t="s">
        <v>19</v>
      </c>
    </row>
    <row r="3" spans="1:11" s="16" customFormat="1" ht="15.75" x14ac:dyDescent="0.25">
      <c r="A3" s="381" t="s">
        <v>2862</v>
      </c>
      <c r="B3" s="385"/>
      <c r="C3" s="385"/>
      <c r="D3" s="331"/>
      <c r="E3" s="18"/>
      <c r="F3" s="18"/>
      <c r="G3" s="847"/>
      <c r="H3" s="345"/>
      <c r="I3" s="345"/>
      <c r="J3" s="18"/>
    </row>
    <row r="4" spans="1:11" s="16" customFormat="1" x14ac:dyDescent="0.25">
      <c r="A4" s="17" t="s">
        <v>2863</v>
      </c>
      <c r="B4" s="385"/>
      <c r="C4" s="385"/>
      <c r="D4" s="331"/>
      <c r="E4" s="18"/>
      <c r="F4" s="18"/>
      <c r="G4" s="847"/>
      <c r="H4" s="345"/>
      <c r="I4" s="345"/>
      <c r="J4" s="18"/>
    </row>
    <row r="5" spans="1:11" s="16" customFormat="1" ht="18.75" customHeight="1" x14ac:dyDescent="0.25">
      <c r="A5" s="51"/>
      <c r="B5" s="386"/>
      <c r="C5" s="386"/>
      <c r="D5" s="909"/>
      <c r="E5" s="751"/>
      <c r="F5" s="751"/>
      <c r="G5" s="911"/>
      <c r="H5" s="671"/>
      <c r="I5" s="671"/>
      <c r="K5" s="751"/>
    </row>
    <row r="6" spans="1:11" s="16" customFormat="1" x14ac:dyDescent="0.25">
      <c r="A6" s="750" t="s">
        <v>20</v>
      </c>
      <c r="B6" s="844" t="s">
        <v>21</v>
      </c>
      <c r="C6" s="844" t="s">
        <v>22</v>
      </c>
      <c r="D6" s="844"/>
      <c r="E6" s="1412" t="s">
        <v>23</v>
      </c>
      <c r="F6" s="1412"/>
      <c r="G6" s="847" t="s">
        <v>24</v>
      </c>
      <c r="H6" s="1417" t="s">
        <v>25</v>
      </c>
      <c r="I6" s="1417"/>
      <c r="J6" s="750" t="s">
        <v>26</v>
      </c>
      <c r="K6" s="750" t="s">
        <v>27</v>
      </c>
    </row>
    <row r="7" spans="1:11" s="52" customFormat="1" x14ac:dyDescent="0.25">
      <c r="A7" s="1418" t="s">
        <v>28</v>
      </c>
      <c r="B7" s="1415" t="s">
        <v>29</v>
      </c>
      <c r="C7" s="1415" t="s">
        <v>30</v>
      </c>
      <c r="D7" s="1415" t="s">
        <v>31</v>
      </c>
      <c r="E7" s="1415" t="s">
        <v>32</v>
      </c>
      <c r="F7" s="1415"/>
      <c r="G7" s="1419" t="s">
        <v>33</v>
      </c>
      <c r="H7" s="1415" t="s">
        <v>34</v>
      </c>
      <c r="I7" s="1415"/>
      <c r="J7" s="1415" t="s">
        <v>211</v>
      </c>
      <c r="K7" s="1416" t="s">
        <v>2492</v>
      </c>
    </row>
    <row r="8" spans="1:11" s="52" customFormat="1" x14ac:dyDescent="0.25">
      <c r="A8" s="1418"/>
      <c r="B8" s="1415"/>
      <c r="C8" s="1415"/>
      <c r="D8" s="1415"/>
      <c r="E8" s="749" t="s">
        <v>36</v>
      </c>
      <c r="F8" s="749" t="s">
        <v>37</v>
      </c>
      <c r="G8" s="1419"/>
      <c r="H8" s="846" t="s">
        <v>36</v>
      </c>
      <c r="I8" s="846" t="s">
        <v>37</v>
      </c>
      <c r="J8" s="1415"/>
      <c r="K8" s="1416"/>
    </row>
    <row r="9" spans="1:11" ht="15.95" customHeight="1" x14ac:dyDescent="0.25">
      <c r="A9" s="479" t="s">
        <v>43</v>
      </c>
      <c r="B9" s="498"/>
      <c r="C9" s="498"/>
      <c r="D9" s="480"/>
      <c r="E9" s="480"/>
      <c r="F9" s="480"/>
      <c r="G9" s="481"/>
      <c r="H9" s="481"/>
      <c r="I9" s="481"/>
      <c r="J9" s="480"/>
      <c r="K9" s="481">
        <f>SUM(K10)</f>
        <v>0</v>
      </c>
    </row>
    <row r="10" spans="1:11" ht="19.5" customHeight="1" x14ac:dyDescent="0.25">
      <c r="A10" s="473"/>
      <c r="B10" s="499"/>
      <c r="C10" s="499"/>
      <c r="D10" s="482"/>
      <c r="E10" s="482"/>
      <c r="F10" s="482"/>
      <c r="G10" s="483"/>
      <c r="H10" s="483"/>
      <c r="I10" s="483"/>
      <c r="J10" s="471"/>
      <c r="K10" s="483"/>
    </row>
    <row r="11" spans="1:11" ht="15.95" customHeight="1" x14ac:dyDescent="0.25">
      <c r="A11" s="479" t="s">
        <v>44</v>
      </c>
      <c r="B11" s="498"/>
      <c r="C11" s="498"/>
      <c r="D11" s="484"/>
      <c r="E11" s="484"/>
      <c r="F11" s="484"/>
      <c r="G11" s="481"/>
      <c r="H11" s="481"/>
      <c r="I11" s="481"/>
      <c r="J11" s="480"/>
      <c r="K11" s="481">
        <f>SUM(K12:K21)</f>
        <v>124185844.06999999</v>
      </c>
    </row>
    <row r="12" spans="1:11" s="348" customFormat="1" ht="15.95" customHeight="1" x14ac:dyDescent="0.25">
      <c r="A12" s="711" t="s">
        <v>212</v>
      </c>
      <c r="B12" s="705" t="s">
        <v>952</v>
      </c>
      <c r="C12" s="705" t="s">
        <v>214</v>
      </c>
      <c r="D12" s="905"/>
      <c r="E12" s="902">
        <v>4.0000000000000001E-3</v>
      </c>
      <c r="F12" s="903">
        <v>0.01</v>
      </c>
      <c r="G12" s="633"/>
      <c r="H12" s="538"/>
      <c r="I12" s="538"/>
      <c r="J12" s="656" t="s">
        <v>2493</v>
      </c>
      <c r="K12" s="538">
        <v>12769937.859999999</v>
      </c>
    </row>
    <row r="13" spans="1:11" s="348" customFormat="1" ht="15.95" customHeight="1" x14ac:dyDescent="0.25">
      <c r="A13" s="711" t="s">
        <v>2494</v>
      </c>
      <c r="B13" s="705"/>
      <c r="C13" s="705" t="s">
        <v>214</v>
      </c>
      <c r="D13" s="906"/>
      <c r="E13" s="741"/>
      <c r="F13" s="741"/>
      <c r="G13" s="538"/>
      <c r="H13" s="538">
        <v>63</v>
      </c>
      <c r="I13" s="538">
        <v>189</v>
      </c>
      <c r="J13" s="656" t="s">
        <v>2493</v>
      </c>
      <c r="K13" s="538">
        <v>13237882.91</v>
      </c>
    </row>
    <row r="14" spans="1:11" s="348" customFormat="1" ht="15.95" customHeight="1" x14ac:dyDescent="0.25">
      <c r="A14" s="711" t="s">
        <v>2495</v>
      </c>
      <c r="B14" s="704" t="s">
        <v>1212</v>
      </c>
      <c r="C14" s="704" t="s">
        <v>214</v>
      </c>
      <c r="D14" s="907">
        <v>2</v>
      </c>
      <c r="E14" s="902">
        <v>1.4999999999999999E-2</v>
      </c>
      <c r="F14" s="902">
        <v>8.5000000000000006E-2</v>
      </c>
      <c r="G14" s="848">
        <v>630</v>
      </c>
      <c r="H14" s="538">
        <v>630</v>
      </c>
      <c r="I14" s="538">
        <v>378000</v>
      </c>
      <c r="J14" s="656" t="s">
        <v>2493</v>
      </c>
      <c r="K14" s="538">
        <v>65606760.32</v>
      </c>
    </row>
    <row r="15" spans="1:11" s="348" customFormat="1" ht="15.95" customHeight="1" x14ac:dyDescent="0.25">
      <c r="A15" s="711" t="s">
        <v>2496</v>
      </c>
      <c r="B15" s="705"/>
      <c r="C15" s="705" t="s">
        <v>214</v>
      </c>
      <c r="D15" s="906"/>
      <c r="E15" s="741"/>
      <c r="F15" s="741"/>
      <c r="G15" s="538">
        <v>504</v>
      </c>
      <c r="H15" s="538"/>
      <c r="I15" s="538"/>
      <c r="J15" s="656" t="s">
        <v>2493</v>
      </c>
      <c r="K15" s="538">
        <v>521789.32</v>
      </c>
    </row>
    <row r="16" spans="1:11" s="348" customFormat="1" ht="15.95" customHeight="1" x14ac:dyDescent="0.25">
      <c r="A16" s="711" t="s">
        <v>2497</v>
      </c>
      <c r="B16" s="705"/>
      <c r="C16" s="705" t="s">
        <v>214</v>
      </c>
      <c r="D16" s="905"/>
      <c r="E16" s="741"/>
      <c r="F16" s="741"/>
      <c r="G16" s="538"/>
      <c r="H16" s="538">
        <v>378</v>
      </c>
      <c r="I16" s="538">
        <v>504</v>
      </c>
      <c r="J16" s="656" t="s">
        <v>2493</v>
      </c>
      <c r="K16" s="538">
        <v>107785</v>
      </c>
    </row>
    <row r="17" spans="1:11" s="348" customFormat="1" ht="15.95" customHeight="1" x14ac:dyDescent="0.25">
      <c r="A17" s="711" t="s">
        <v>2498</v>
      </c>
      <c r="B17" s="705"/>
      <c r="C17" s="705" t="s">
        <v>214</v>
      </c>
      <c r="D17" s="906"/>
      <c r="E17" s="741"/>
      <c r="F17" s="741"/>
      <c r="G17" s="633">
        <v>252</v>
      </c>
      <c r="H17" s="538"/>
      <c r="I17" s="538"/>
      <c r="J17" s="656" t="s">
        <v>2493</v>
      </c>
      <c r="K17" s="538">
        <v>100155.34</v>
      </c>
    </row>
    <row r="18" spans="1:11" s="348" customFormat="1" ht="15.95" customHeight="1" x14ac:dyDescent="0.25">
      <c r="A18" s="711" t="s">
        <v>758</v>
      </c>
      <c r="B18" s="705" t="s">
        <v>1212</v>
      </c>
      <c r="C18" s="705" t="s">
        <v>1164</v>
      </c>
      <c r="D18" s="906">
        <v>10</v>
      </c>
      <c r="E18" s="741"/>
      <c r="F18" s="741"/>
      <c r="G18" s="538"/>
      <c r="H18" s="538"/>
      <c r="I18" s="538"/>
      <c r="J18" s="656" t="s">
        <v>2493</v>
      </c>
      <c r="K18" s="538">
        <v>190095</v>
      </c>
    </row>
    <row r="19" spans="1:11" s="348" customFormat="1" ht="15.95" customHeight="1" x14ac:dyDescent="0.25">
      <c r="A19" s="711" t="s">
        <v>2499</v>
      </c>
      <c r="B19" s="705" t="s">
        <v>2356</v>
      </c>
      <c r="C19" s="705" t="s">
        <v>214</v>
      </c>
      <c r="D19" s="906">
        <v>15</v>
      </c>
      <c r="E19" s="741"/>
      <c r="F19" s="741"/>
      <c r="G19" s="538"/>
      <c r="H19" s="538"/>
      <c r="I19" s="538"/>
      <c r="J19" s="656" t="s">
        <v>2493</v>
      </c>
      <c r="K19" s="538">
        <v>12195289.859999999</v>
      </c>
    </row>
    <row r="20" spans="1:11" s="348" customFormat="1" ht="15.95" customHeight="1" x14ac:dyDescent="0.25">
      <c r="A20" s="711" t="s">
        <v>2500</v>
      </c>
      <c r="B20" s="705" t="s">
        <v>1212</v>
      </c>
      <c r="C20" s="705" t="s">
        <v>214</v>
      </c>
      <c r="D20" s="906"/>
      <c r="E20" s="741">
        <v>0.06</v>
      </c>
      <c r="F20" s="741">
        <v>0.16</v>
      </c>
      <c r="G20" s="538"/>
      <c r="H20" s="538"/>
      <c r="I20" s="538"/>
      <c r="J20" s="656" t="s">
        <v>2493</v>
      </c>
      <c r="K20" s="538">
        <v>13789546.41</v>
      </c>
    </row>
    <row r="21" spans="1:11" s="348" customFormat="1" ht="15.95" customHeight="1" x14ac:dyDescent="0.25">
      <c r="A21" s="711" t="s">
        <v>2501</v>
      </c>
      <c r="B21" s="705" t="s">
        <v>2502</v>
      </c>
      <c r="C21" s="705" t="s">
        <v>214</v>
      </c>
      <c r="D21" s="906"/>
      <c r="E21" s="741"/>
      <c r="F21" s="741"/>
      <c r="G21" s="538"/>
      <c r="H21" s="538"/>
      <c r="I21" s="538"/>
      <c r="J21" s="656" t="s">
        <v>2493</v>
      </c>
      <c r="K21" s="538">
        <v>5666602.0499999998</v>
      </c>
    </row>
    <row r="22" spans="1:11" s="348" customFormat="1" ht="15.95" customHeight="1" x14ac:dyDescent="0.25">
      <c r="A22" s="711"/>
      <c r="B22" s="705"/>
      <c r="C22" s="705"/>
      <c r="D22" s="905"/>
      <c r="E22" s="741"/>
      <c r="F22" s="741"/>
      <c r="G22" s="538"/>
      <c r="H22" s="538"/>
      <c r="I22" s="538"/>
      <c r="J22" s="656"/>
      <c r="K22" s="538"/>
    </row>
    <row r="23" spans="1:11" s="348" customFormat="1" ht="15.95" customHeight="1" x14ac:dyDescent="0.25">
      <c r="A23" s="487" t="s">
        <v>45</v>
      </c>
      <c r="B23" s="501"/>
      <c r="C23" s="501"/>
      <c r="D23" s="488"/>
      <c r="E23" s="488"/>
      <c r="F23" s="488"/>
      <c r="G23" s="489"/>
      <c r="H23" s="489"/>
      <c r="I23" s="489"/>
      <c r="J23" s="528"/>
      <c r="K23" s="489">
        <f>+K24</f>
        <v>7952104.1900000004</v>
      </c>
    </row>
    <row r="24" spans="1:11" s="348" customFormat="1" ht="15.95" customHeight="1" x14ac:dyDescent="0.25">
      <c r="A24" s="711" t="s">
        <v>2503</v>
      </c>
      <c r="B24" s="904" t="s">
        <v>2504</v>
      </c>
      <c r="C24" s="904" t="s">
        <v>1164</v>
      </c>
      <c r="D24" s="908"/>
      <c r="E24" s="754"/>
      <c r="F24" s="754"/>
      <c r="G24" s="538"/>
      <c r="H24" s="753"/>
      <c r="I24" s="753"/>
      <c r="J24" s="656" t="s">
        <v>2493</v>
      </c>
      <c r="K24" s="538">
        <v>7952104.1900000004</v>
      </c>
    </row>
    <row r="25" spans="1:11" s="348" customFormat="1" ht="15.95" customHeight="1" x14ac:dyDescent="0.25">
      <c r="A25" s="473"/>
      <c r="B25" s="502"/>
      <c r="C25" s="502"/>
      <c r="D25" s="490"/>
      <c r="E25" s="490"/>
      <c r="F25" s="490"/>
      <c r="G25" s="491"/>
      <c r="H25" s="491"/>
      <c r="I25" s="491"/>
      <c r="J25" s="474"/>
      <c r="K25" s="491"/>
    </row>
    <row r="26" spans="1:11" ht="15.95" customHeight="1" x14ac:dyDescent="0.25">
      <c r="A26" s="479" t="s">
        <v>46</v>
      </c>
      <c r="B26" s="498"/>
      <c r="C26" s="498"/>
      <c r="D26" s="484"/>
      <c r="E26" s="484"/>
      <c r="F26" s="484"/>
      <c r="G26" s="481"/>
      <c r="H26" s="481"/>
      <c r="I26" s="481"/>
      <c r="J26" s="480"/>
      <c r="K26" s="481">
        <f>SUM(K27:K31)</f>
        <v>3899988.39</v>
      </c>
    </row>
    <row r="27" spans="1:11" ht="15.95" customHeight="1" x14ac:dyDescent="0.25">
      <c r="A27" s="711" t="s">
        <v>97</v>
      </c>
      <c r="B27" s="705"/>
      <c r="C27" s="705" t="s">
        <v>228</v>
      </c>
      <c r="D27" s="906"/>
      <c r="E27" s="741"/>
      <c r="F27" s="741"/>
      <c r="G27" s="538"/>
      <c r="H27" s="538">
        <v>63</v>
      </c>
      <c r="I27" s="538">
        <v>126</v>
      </c>
      <c r="J27" s="656" t="s">
        <v>2493</v>
      </c>
      <c r="K27" s="538">
        <v>118015.96</v>
      </c>
    </row>
    <row r="28" spans="1:11" ht="15.95" customHeight="1" x14ac:dyDescent="0.25">
      <c r="A28" s="711" t="s">
        <v>764</v>
      </c>
      <c r="B28" s="705" t="s">
        <v>295</v>
      </c>
      <c r="C28" s="705" t="s">
        <v>1164</v>
      </c>
      <c r="D28" s="906">
        <v>0.2</v>
      </c>
      <c r="E28" s="902">
        <v>0</v>
      </c>
      <c r="F28" s="902">
        <v>0.3</v>
      </c>
      <c r="G28" s="538">
        <v>9450</v>
      </c>
      <c r="H28" s="538"/>
      <c r="I28" s="538"/>
      <c r="J28" s="656" t="s">
        <v>2493</v>
      </c>
      <c r="K28" s="538">
        <v>1444666.11</v>
      </c>
    </row>
    <row r="29" spans="1:11" s="16" customFormat="1" ht="15.95" customHeight="1" x14ac:dyDescent="0.25">
      <c r="A29" s="711" t="s">
        <v>2505</v>
      </c>
      <c r="B29" s="705"/>
      <c r="C29" s="705" t="s">
        <v>1164</v>
      </c>
      <c r="D29" s="906"/>
      <c r="E29" s="741"/>
      <c r="F29" s="741"/>
      <c r="G29" s="538"/>
      <c r="H29" s="538">
        <v>31.5</v>
      </c>
      <c r="I29" s="538">
        <v>2520</v>
      </c>
      <c r="J29" s="656" t="s">
        <v>2493</v>
      </c>
      <c r="K29" s="538">
        <v>2076326.78</v>
      </c>
    </row>
    <row r="30" spans="1:11" ht="15.95" customHeight="1" x14ac:dyDescent="0.25">
      <c r="A30" s="711" t="s">
        <v>1128</v>
      </c>
      <c r="B30" s="705"/>
      <c r="C30" s="705" t="s">
        <v>1164</v>
      </c>
      <c r="D30" s="906"/>
      <c r="E30" s="741"/>
      <c r="F30" s="741"/>
      <c r="G30" s="538"/>
      <c r="H30" s="538">
        <v>126</v>
      </c>
      <c r="I30" s="538">
        <v>3780</v>
      </c>
      <c r="J30" s="656" t="s">
        <v>2493</v>
      </c>
      <c r="K30" s="538">
        <v>94089</v>
      </c>
    </row>
    <row r="31" spans="1:11" ht="15.95" customHeight="1" x14ac:dyDescent="0.25">
      <c r="A31" s="711" t="s">
        <v>2506</v>
      </c>
      <c r="B31" s="705" t="s">
        <v>295</v>
      </c>
      <c r="C31" s="705" t="s">
        <v>214</v>
      </c>
      <c r="D31" s="906"/>
      <c r="E31" s="741"/>
      <c r="F31" s="741"/>
      <c r="G31" s="538"/>
      <c r="H31" s="538">
        <v>25.2</v>
      </c>
      <c r="I31" s="538">
        <v>252</v>
      </c>
      <c r="J31" s="656" t="s">
        <v>2493</v>
      </c>
      <c r="K31" s="538">
        <v>166890.54</v>
      </c>
    </row>
    <row r="32" spans="1:11" ht="15.95" customHeight="1" x14ac:dyDescent="0.25">
      <c r="A32" s="473"/>
      <c r="B32" s="505"/>
      <c r="C32" s="505"/>
      <c r="D32" s="506"/>
      <c r="E32" s="506"/>
      <c r="F32" s="506"/>
      <c r="G32" s="507"/>
      <c r="H32" s="507"/>
      <c r="I32" s="507"/>
      <c r="J32" s="522"/>
      <c r="K32" s="507"/>
    </row>
    <row r="33" spans="1:11" ht="15.95" customHeight="1" x14ac:dyDescent="0.25">
      <c r="A33" s="479" t="s">
        <v>47</v>
      </c>
      <c r="B33" s="498"/>
      <c r="C33" s="498"/>
      <c r="D33" s="484"/>
      <c r="E33" s="484"/>
      <c r="F33" s="484"/>
      <c r="G33" s="481"/>
      <c r="H33" s="481"/>
      <c r="I33" s="481"/>
      <c r="J33" s="480"/>
      <c r="K33" s="481">
        <f>SUM(K34:K35)</f>
        <v>1612549.31</v>
      </c>
    </row>
    <row r="34" spans="1:11" ht="15.95" customHeight="1" x14ac:dyDescent="0.25">
      <c r="A34" s="711" t="s">
        <v>39</v>
      </c>
      <c r="B34" s="705"/>
      <c r="C34" s="705" t="s">
        <v>2507</v>
      </c>
      <c r="D34" s="906"/>
      <c r="E34" s="741"/>
      <c r="F34" s="741"/>
      <c r="G34" s="538"/>
      <c r="H34" s="538">
        <v>252</v>
      </c>
      <c r="I34" s="538">
        <v>11340</v>
      </c>
      <c r="J34" s="656" t="s">
        <v>2493</v>
      </c>
      <c r="K34" s="538">
        <v>1601549.31</v>
      </c>
    </row>
    <row r="35" spans="1:11" ht="15.95" customHeight="1" x14ac:dyDescent="0.25">
      <c r="A35" s="711" t="s">
        <v>2508</v>
      </c>
      <c r="B35" s="705"/>
      <c r="C35" s="705" t="s">
        <v>214</v>
      </c>
      <c r="D35" s="906"/>
      <c r="E35" s="741"/>
      <c r="F35" s="741"/>
      <c r="G35" s="633"/>
      <c r="H35" s="538">
        <v>500</v>
      </c>
      <c r="I35" s="538"/>
      <c r="J35" s="656" t="s">
        <v>2493</v>
      </c>
      <c r="K35" s="507">
        <v>11000</v>
      </c>
    </row>
    <row r="36" spans="1:11" ht="15.95" customHeight="1" x14ac:dyDescent="0.25">
      <c r="A36" s="492"/>
      <c r="B36" s="499"/>
      <c r="C36" s="499"/>
      <c r="D36" s="482"/>
      <c r="E36" s="482"/>
      <c r="F36" s="482"/>
      <c r="G36" s="483"/>
      <c r="H36" s="483"/>
      <c r="I36" s="483"/>
      <c r="J36" s="471"/>
      <c r="K36" s="483"/>
    </row>
    <row r="37" spans="1:11" s="16" customFormat="1" ht="15.95" customHeight="1" x14ac:dyDescent="0.25">
      <c r="A37" s="479" t="s">
        <v>48</v>
      </c>
      <c r="B37" s="498"/>
      <c r="C37" s="498"/>
      <c r="D37" s="484"/>
      <c r="E37" s="484"/>
      <c r="F37" s="484"/>
      <c r="G37" s="481"/>
      <c r="H37" s="481"/>
      <c r="I37" s="481"/>
      <c r="J37" s="480"/>
      <c r="K37" s="481">
        <f>SUM(K38:K39)</f>
        <v>4324954.88</v>
      </c>
    </row>
    <row r="38" spans="1:11" s="16" customFormat="1" ht="15.95" customHeight="1" x14ac:dyDescent="0.25">
      <c r="A38" s="711" t="s">
        <v>1524</v>
      </c>
      <c r="B38" s="705" t="s">
        <v>2509</v>
      </c>
      <c r="C38" s="705" t="s">
        <v>214</v>
      </c>
      <c r="D38" s="906">
        <v>36</v>
      </c>
      <c r="E38" s="741"/>
      <c r="F38" s="741"/>
      <c r="G38" s="538">
        <v>63</v>
      </c>
      <c r="H38" s="538"/>
      <c r="I38" s="538"/>
      <c r="J38" s="656" t="s">
        <v>2493</v>
      </c>
      <c r="K38" s="538">
        <v>2290001.12</v>
      </c>
    </row>
    <row r="39" spans="1:11" s="16" customFormat="1" ht="15.95" customHeight="1" x14ac:dyDescent="0.25">
      <c r="A39" s="711" t="s">
        <v>2510</v>
      </c>
      <c r="B39" s="705"/>
      <c r="C39" s="705" t="s">
        <v>1164</v>
      </c>
      <c r="D39" s="905"/>
      <c r="E39" s="741"/>
      <c r="F39" s="741"/>
      <c r="G39" s="538"/>
      <c r="H39" s="538"/>
      <c r="I39" s="538"/>
      <c r="J39" s="656" t="s">
        <v>2493</v>
      </c>
      <c r="K39" s="538">
        <v>2034953.76</v>
      </c>
    </row>
    <row r="40" spans="1:11" ht="15.95" customHeight="1" x14ac:dyDescent="0.25">
      <c r="A40" s="492"/>
      <c r="B40" s="505"/>
      <c r="C40" s="505"/>
      <c r="D40" s="506"/>
      <c r="E40" s="506"/>
      <c r="F40" s="506"/>
      <c r="G40" s="507"/>
      <c r="H40" s="507"/>
      <c r="I40" s="507"/>
      <c r="J40" s="522"/>
      <c r="K40" s="507"/>
    </row>
    <row r="41" spans="1:11" ht="15.95" customHeight="1" x14ac:dyDescent="0.25">
      <c r="A41" s="487" t="s">
        <v>49</v>
      </c>
      <c r="B41" s="501"/>
      <c r="C41" s="501"/>
      <c r="D41" s="488"/>
      <c r="E41" s="488"/>
      <c r="F41" s="488"/>
      <c r="G41" s="489"/>
      <c r="H41" s="489"/>
      <c r="I41" s="489"/>
      <c r="J41" s="528"/>
      <c r="K41" s="489">
        <f>SUM(K42:K43)</f>
        <v>1528925.82</v>
      </c>
    </row>
    <row r="42" spans="1:11" ht="15.95" customHeight="1" x14ac:dyDescent="0.25">
      <c r="A42" s="711" t="s">
        <v>2511</v>
      </c>
      <c r="B42" s="509"/>
      <c r="C42" s="705" t="s">
        <v>214</v>
      </c>
      <c r="D42" s="533"/>
      <c r="E42" s="533"/>
      <c r="F42" s="533"/>
      <c r="G42" s="540"/>
      <c r="H42" s="540">
        <v>189</v>
      </c>
      <c r="I42" s="540">
        <v>5670</v>
      </c>
      <c r="J42" s="656" t="s">
        <v>2493</v>
      </c>
      <c r="K42" s="540">
        <v>1421301.22</v>
      </c>
    </row>
    <row r="43" spans="1:11" ht="15.95" customHeight="1" x14ac:dyDescent="0.25">
      <c r="A43" s="711" t="s">
        <v>2512</v>
      </c>
      <c r="B43" s="509"/>
      <c r="C43" s="705" t="s">
        <v>214</v>
      </c>
      <c r="D43" s="533"/>
      <c r="E43" s="533"/>
      <c r="F43" s="533"/>
      <c r="G43" s="540"/>
      <c r="H43" s="540">
        <v>1000</v>
      </c>
      <c r="I43" s="540">
        <v>2000</v>
      </c>
      <c r="J43" s="656" t="s">
        <v>2493</v>
      </c>
      <c r="K43" s="540">
        <v>107624.6</v>
      </c>
    </row>
    <row r="44" spans="1:11" ht="15.95" customHeight="1" x14ac:dyDescent="0.25">
      <c r="A44" s="711"/>
      <c r="B44" s="502"/>
      <c r="C44" s="502"/>
      <c r="D44" s="490"/>
      <c r="E44" s="490"/>
      <c r="F44" s="490"/>
      <c r="G44" s="491"/>
      <c r="H44" s="491"/>
      <c r="I44" s="491"/>
      <c r="J44" s="474"/>
      <c r="K44" s="491"/>
    </row>
    <row r="45" spans="1:11" ht="15.95" customHeight="1" x14ac:dyDescent="0.25">
      <c r="A45" s="479" t="s">
        <v>50</v>
      </c>
      <c r="B45" s="498"/>
      <c r="C45" s="498"/>
      <c r="D45" s="484"/>
      <c r="E45" s="484"/>
      <c r="F45" s="484"/>
      <c r="G45" s="481"/>
      <c r="H45" s="481"/>
      <c r="I45" s="481"/>
      <c r="J45" s="480"/>
      <c r="K45" s="481">
        <f>SUM(K46:K50)</f>
        <v>26970135.489999998</v>
      </c>
    </row>
    <row r="46" spans="1:11" ht="15.95" customHeight="1" x14ac:dyDescent="0.25">
      <c r="A46" s="711" t="s">
        <v>1538</v>
      </c>
      <c r="B46" s="705"/>
      <c r="C46" s="705"/>
      <c r="D46" s="906"/>
      <c r="E46" s="741"/>
      <c r="F46" s="741"/>
      <c r="G46" s="633"/>
      <c r="H46" s="507"/>
      <c r="I46" s="507"/>
      <c r="J46" s="656" t="s">
        <v>2493</v>
      </c>
      <c r="K46" s="507">
        <v>15857591.18</v>
      </c>
    </row>
    <row r="47" spans="1:11" ht="15.95" customHeight="1" x14ac:dyDescent="0.25">
      <c r="A47" s="711" t="s">
        <v>2513</v>
      </c>
      <c r="B47" s="705"/>
      <c r="C47" s="705"/>
      <c r="D47" s="906"/>
      <c r="E47" s="741"/>
      <c r="F47" s="741"/>
      <c r="G47" s="633"/>
      <c r="H47" s="538"/>
      <c r="I47" s="538"/>
      <c r="J47" s="656" t="s">
        <v>2493</v>
      </c>
      <c r="K47" s="507">
        <v>482330</v>
      </c>
    </row>
    <row r="48" spans="1:11" ht="15.95" customHeight="1" x14ac:dyDescent="0.25">
      <c r="A48" s="711" t="s">
        <v>2514</v>
      </c>
      <c r="B48" s="705"/>
      <c r="C48" s="705"/>
      <c r="D48" s="906"/>
      <c r="E48" s="741"/>
      <c r="F48" s="741"/>
      <c r="G48" s="633"/>
      <c r="H48" s="538"/>
      <c r="I48" s="538"/>
      <c r="J48" s="656" t="s">
        <v>2493</v>
      </c>
      <c r="K48" s="507">
        <v>9793444.0099999998</v>
      </c>
    </row>
    <row r="49" spans="1:11" ht="15.95" customHeight="1" x14ac:dyDescent="0.25">
      <c r="A49" s="711" t="s">
        <v>2515</v>
      </c>
      <c r="B49" s="705"/>
      <c r="C49" s="705"/>
      <c r="D49" s="905"/>
      <c r="E49" s="741"/>
      <c r="F49" s="741"/>
      <c r="G49" s="633"/>
      <c r="H49" s="538"/>
      <c r="I49" s="538"/>
      <c r="J49" s="656" t="s">
        <v>2493</v>
      </c>
      <c r="K49" s="507">
        <v>292185</v>
      </c>
    </row>
    <row r="50" spans="1:11" s="16" customFormat="1" ht="15.95" customHeight="1" x14ac:dyDescent="0.25">
      <c r="A50" s="711" t="s">
        <v>2516</v>
      </c>
      <c r="B50" s="705"/>
      <c r="C50" s="705"/>
      <c r="D50" s="906"/>
      <c r="E50" s="741"/>
      <c r="F50" s="741"/>
      <c r="G50" s="633"/>
      <c r="H50" s="538"/>
      <c r="I50" s="538"/>
      <c r="J50" s="656" t="s">
        <v>2493</v>
      </c>
      <c r="K50" s="507">
        <v>544585.30000000005</v>
      </c>
    </row>
    <row r="51" spans="1:11" ht="15.95" customHeight="1" x14ac:dyDescent="0.25">
      <c r="A51" s="492"/>
      <c r="B51" s="499"/>
      <c r="C51" s="499"/>
      <c r="D51" s="482"/>
      <c r="E51" s="482"/>
      <c r="F51" s="482"/>
      <c r="G51" s="483"/>
      <c r="H51" s="483"/>
      <c r="I51" s="483"/>
      <c r="J51" s="471"/>
      <c r="K51" s="483"/>
    </row>
    <row r="52" spans="1:11" x14ac:dyDescent="0.25">
      <c r="A52" s="494" t="s">
        <v>51</v>
      </c>
      <c r="B52" s="503"/>
      <c r="C52" s="503"/>
      <c r="D52" s="495"/>
      <c r="E52" s="495"/>
      <c r="F52" s="495"/>
      <c r="G52" s="496"/>
      <c r="H52" s="496"/>
      <c r="I52" s="496"/>
      <c r="J52" s="845"/>
      <c r="K52" s="496">
        <f>+K9+K11+K23+K26+K33+K37+K41+K45</f>
        <v>170474502.14999998</v>
      </c>
    </row>
    <row r="53" spans="1:11" x14ac:dyDescent="0.25">
      <c r="A53" s="72"/>
      <c r="B53" s="391"/>
      <c r="C53" s="391"/>
      <c r="D53" s="338"/>
      <c r="E53" s="73"/>
      <c r="F53" s="73"/>
      <c r="G53" s="912"/>
      <c r="H53" s="349"/>
      <c r="I53" s="349"/>
      <c r="J53" s="73"/>
      <c r="K53" s="73"/>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showGridLines="0" zoomScale="80" zoomScaleNormal="80" workbookViewId="0">
      <selection activeCell="H20" sqref="H20"/>
    </sheetView>
  </sheetViews>
  <sheetFormatPr baseColWidth="10" defaultColWidth="11" defaultRowHeight="15" x14ac:dyDescent="0.25"/>
  <cols>
    <col min="1" max="1" width="78.7109375" style="822" bestFit="1" customWidth="1"/>
    <col min="2" max="2" width="19.5703125" style="973" bestFit="1" customWidth="1"/>
    <col min="3" max="3" width="13.7109375" style="973" bestFit="1" customWidth="1"/>
    <col min="4" max="4" width="10.7109375" style="821" customWidth="1"/>
    <col min="5" max="5" width="10.42578125" style="821" customWidth="1"/>
    <col min="6" max="6" width="10.85546875" style="821" customWidth="1"/>
    <col min="7" max="7" width="18.42578125" style="821" bestFit="1" customWidth="1"/>
    <col min="8" max="8" width="11" style="932" customWidth="1"/>
    <col min="9" max="9" width="12.42578125" style="932" bestFit="1" customWidth="1"/>
    <col min="10" max="10" width="19.85546875" style="821" bestFit="1" customWidth="1"/>
    <col min="11" max="11" width="17.42578125" style="932" customWidth="1"/>
    <col min="12" max="26" width="11" style="821" customWidth="1"/>
    <col min="27" max="256" width="11" style="822"/>
    <col min="257" max="257" width="65" style="822" customWidth="1"/>
    <col min="258" max="258" width="16.28515625" style="822" customWidth="1"/>
    <col min="259" max="259" width="25.7109375" style="822" customWidth="1"/>
    <col min="260" max="260" width="10.7109375" style="822" customWidth="1"/>
    <col min="261" max="261" width="7" style="822" customWidth="1"/>
    <col min="262" max="262" width="11.140625" style="822" customWidth="1"/>
    <col min="263" max="263" width="17" style="822" bestFit="1" customWidth="1"/>
    <col min="264" max="267" width="17.7109375" style="822" customWidth="1"/>
    <col min="268" max="282" width="11" style="822" customWidth="1"/>
    <col min="283" max="512" width="11" style="822"/>
    <col min="513" max="513" width="65" style="822" customWidth="1"/>
    <col min="514" max="514" width="16.28515625" style="822" customWidth="1"/>
    <col min="515" max="515" width="25.7109375" style="822" customWidth="1"/>
    <col min="516" max="516" width="10.7109375" style="822" customWidth="1"/>
    <col min="517" max="517" width="7" style="822" customWidth="1"/>
    <col min="518" max="518" width="11.140625" style="822" customWidth="1"/>
    <col min="519" max="519" width="17" style="822" bestFit="1" customWidth="1"/>
    <col min="520" max="523" width="17.7109375" style="822" customWidth="1"/>
    <col min="524" max="538" width="11" style="822" customWidth="1"/>
    <col min="539" max="768" width="11" style="822"/>
    <col min="769" max="769" width="65" style="822" customWidth="1"/>
    <col min="770" max="770" width="16.28515625" style="822" customWidth="1"/>
    <col min="771" max="771" width="25.7109375" style="822" customWidth="1"/>
    <col min="772" max="772" width="10.7109375" style="822" customWidth="1"/>
    <col min="773" max="773" width="7" style="822" customWidth="1"/>
    <col min="774" max="774" width="11.140625" style="822" customWidth="1"/>
    <col min="775" max="775" width="17" style="822" bestFit="1" customWidth="1"/>
    <col min="776" max="779" width="17.7109375" style="822" customWidth="1"/>
    <col min="780" max="794" width="11" style="822" customWidth="1"/>
    <col min="795" max="1024" width="11" style="822"/>
    <col min="1025" max="1025" width="65" style="822" customWidth="1"/>
    <col min="1026" max="1026" width="16.28515625" style="822" customWidth="1"/>
    <col min="1027" max="1027" width="25.7109375" style="822" customWidth="1"/>
    <col min="1028" max="1028" width="10.7109375" style="822" customWidth="1"/>
    <col min="1029" max="1029" width="7" style="822" customWidth="1"/>
    <col min="1030" max="1030" width="11.140625" style="822" customWidth="1"/>
    <col min="1031" max="1031" width="17" style="822" bestFit="1" customWidth="1"/>
    <col min="1032" max="1035" width="17.7109375" style="822" customWidth="1"/>
    <col min="1036" max="1050" width="11" style="822" customWidth="1"/>
    <col min="1051" max="1280" width="11" style="822"/>
    <col min="1281" max="1281" width="65" style="822" customWidth="1"/>
    <col min="1282" max="1282" width="16.28515625" style="822" customWidth="1"/>
    <col min="1283" max="1283" width="25.7109375" style="822" customWidth="1"/>
    <col min="1284" max="1284" width="10.7109375" style="822" customWidth="1"/>
    <col min="1285" max="1285" width="7" style="822" customWidth="1"/>
    <col min="1286" max="1286" width="11.140625" style="822" customWidth="1"/>
    <col min="1287" max="1287" width="17" style="822" bestFit="1" customWidth="1"/>
    <col min="1288" max="1291" width="17.7109375" style="822" customWidth="1"/>
    <col min="1292" max="1306" width="11" style="822" customWidth="1"/>
    <col min="1307" max="1536" width="11" style="822"/>
    <col min="1537" max="1537" width="65" style="822" customWidth="1"/>
    <col min="1538" max="1538" width="16.28515625" style="822" customWidth="1"/>
    <col min="1539" max="1539" width="25.7109375" style="822" customWidth="1"/>
    <col min="1540" max="1540" width="10.7109375" style="822" customWidth="1"/>
    <col min="1541" max="1541" width="7" style="822" customWidth="1"/>
    <col min="1542" max="1542" width="11.140625" style="822" customWidth="1"/>
    <col min="1543" max="1543" width="17" style="822" bestFit="1" customWidth="1"/>
    <col min="1544" max="1547" width="17.7109375" style="822" customWidth="1"/>
    <col min="1548" max="1562" width="11" style="822" customWidth="1"/>
    <col min="1563" max="1792" width="11" style="822"/>
    <col min="1793" max="1793" width="65" style="822" customWidth="1"/>
    <col min="1794" max="1794" width="16.28515625" style="822" customWidth="1"/>
    <col min="1795" max="1795" width="25.7109375" style="822" customWidth="1"/>
    <col min="1796" max="1796" width="10.7109375" style="822" customWidth="1"/>
    <col min="1797" max="1797" width="7" style="822" customWidth="1"/>
    <col min="1798" max="1798" width="11.140625" style="822" customWidth="1"/>
    <col min="1799" max="1799" width="17" style="822" bestFit="1" customWidth="1"/>
    <col min="1800" max="1803" width="17.7109375" style="822" customWidth="1"/>
    <col min="1804" max="1818" width="11" style="822" customWidth="1"/>
    <col min="1819" max="2048" width="11" style="822"/>
    <col min="2049" max="2049" width="65" style="822" customWidth="1"/>
    <col min="2050" max="2050" width="16.28515625" style="822" customWidth="1"/>
    <col min="2051" max="2051" width="25.7109375" style="822" customWidth="1"/>
    <col min="2052" max="2052" width="10.7109375" style="822" customWidth="1"/>
    <col min="2053" max="2053" width="7" style="822" customWidth="1"/>
    <col min="2054" max="2054" width="11.140625" style="822" customWidth="1"/>
    <col min="2055" max="2055" width="17" style="822" bestFit="1" customWidth="1"/>
    <col min="2056" max="2059" width="17.7109375" style="822" customWidth="1"/>
    <col min="2060" max="2074" width="11" style="822" customWidth="1"/>
    <col min="2075" max="2304" width="11" style="822"/>
    <col min="2305" max="2305" width="65" style="822" customWidth="1"/>
    <col min="2306" max="2306" width="16.28515625" style="822" customWidth="1"/>
    <col min="2307" max="2307" width="25.7109375" style="822" customWidth="1"/>
    <col min="2308" max="2308" width="10.7109375" style="822" customWidth="1"/>
    <col min="2309" max="2309" width="7" style="822" customWidth="1"/>
    <col min="2310" max="2310" width="11.140625" style="822" customWidth="1"/>
    <col min="2311" max="2311" width="17" style="822" bestFit="1" customWidth="1"/>
    <col min="2312" max="2315" width="17.7109375" style="822" customWidth="1"/>
    <col min="2316" max="2330" width="11" style="822" customWidth="1"/>
    <col min="2331" max="2560" width="11" style="822"/>
    <col min="2561" max="2561" width="65" style="822" customWidth="1"/>
    <col min="2562" max="2562" width="16.28515625" style="822" customWidth="1"/>
    <col min="2563" max="2563" width="25.7109375" style="822" customWidth="1"/>
    <col min="2564" max="2564" width="10.7109375" style="822" customWidth="1"/>
    <col min="2565" max="2565" width="7" style="822" customWidth="1"/>
    <col min="2566" max="2566" width="11.140625" style="822" customWidth="1"/>
    <col min="2567" max="2567" width="17" style="822" bestFit="1" customWidth="1"/>
    <col min="2568" max="2571" width="17.7109375" style="822" customWidth="1"/>
    <col min="2572" max="2586" width="11" style="822" customWidth="1"/>
    <col min="2587" max="2816" width="11" style="822"/>
    <col min="2817" max="2817" width="65" style="822" customWidth="1"/>
    <col min="2818" max="2818" width="16.28515625" style="822" customWidth="1"/>
    <col min="2819" max="2819" width="25.7109375" style="822" customWidth="1"/>
    <col min="2820" max="2820" width="10.7109375" style="822" customWidth="1"/>
    <col min="2821" max="2821" width="7" style="822" customWidth="1"/>
    <col min="2822" max="2822" width="11.140625" style="822" customWidth="1"/>
    <col min="2823" max="2823" width="17" style="822" bestFit="1" customWidth="1"/>
    <col min="2824" max="2827" width="17.7109375" style="822" customWidth="1"/>
    <col min="2828" max="2842" width="11" style="822" customWidth="1"/>
    <col min="2843" max="3072" width="11" style="822"/>
    <col min="3073" max="3073" width="65" style="822" customWidth="1"/>
    <col min="3074" max="3074" width="16.28515625" style="822" customWidth="1"/>
    <col min="3075" max="3075" width="25.7109375" style="822" customWidth="1"/>
    <col min="3076" max="3076" width="10.7109375" style="822" customWidth="1"/>
    <col min="3077" max="3077" width="7" style="822" customWidth="1"/>
    <col min="3078" max="3078" width="11.140625" style="822" customWidth="1"/>
    <col min="3079" max="3079" width="17" style="822" bestFit="1" customWidth="1"/>
    <col min="3080" max="3083" width="17.7109375" style="822" customWidth="1"/>
    <col min="3084" max="3098" width="11" style="822" customWidth="1"/>
    <col min="3099" max="3328" width="11" style="822"/>
    <col min="3329" max="3329" width="65" style="822" customWidth="1"/>
    <col min="3330" max="3330" width="16.28515625" style="822" customWidth="1"/>
    <col min="3331" max="3331" width="25.7109375" style="822" customWidth="1"/>
    <col min="3332" max="3332" width="10.7109375" style="822" customWidth="1"/>
    <col min="3333" max="3333" width="7" style="822" customWidth="1"/>
    <col min="3334" max="3334" width="11.140625" style="822" customWidth="1"/>
    <col min="3335" max="3335" width="17" style="822" bestFit="1" customWidth="1"/>
    <col min="3336" max="3339" width="17.7109375" style="822" customWidth="1"/>
    <col min="3340" max="3354" width="11" style="822" customWidth="1"/>
    <col min="3355" max="3584" width="11" style="822"/>
    <col min="3585" max="3585" width="65" style="822" customWidth="1"/>
    <col min="3586" max="3586" width="16.28515625" style="822" customWidth="1"/>
    <col min="3587" max="3587" width="25.7109375" style="822" customWidth="1"/>
    <col min="3588" max="3588" width="10.7109375" style="822" customWidth="1"/>
    <col min="3589" max="3589" width="7" style="822" customWidth="1"/>
    <col min="3590" max="3590" width="11.140625" style="822" customWidth="1"/>
    <col min="3591" max="3591" width="17" style="822" bestFit="1" customWidth="1"/>
    <col min="3592" max="3595" width="17.7109375" style="822" customWidth="1"/>
    <col min="3596" max="3610" width="11" style="822" customWidth="1"/>
    <col min="3611" max="3840" width="11" style="822"/>
    <col min="3841" max="3841" width="65" style="822" customWidth="1"/>
    <col min="3842" max="3842" width="16.28515625" style="822" customWidth="1"/>
    <col min="3843" max="3843" width="25.7109375" style="822" customWidth="1"/>
    <col min="3844" max="3844" width="10.7109375" style="822" customWidth="1"/>
    <col min="3845" max="3845" width="7" style="822" customWidth="1"/>
    <col min="3846" max="3846" width="11.140625" style="822" customWidth="1"/>
    <col min="3847" max="3847" width="17" style="822" bestFit="1" customWidth="1"/>
    <col min="3848" max="3851" width="17.7109375" style="822" customWidth="1"/>
    <col min="3852" max="3866" width="11" style="822" customWidth="1"/>
    <col min="3867" max="4096" width="11" style="822"/>
    <col min="4097" max="4097" width="65" style="822" customWidth="1"/>
    <col min="4098" max="4098" width="16.28515625" style="822" customWidth="1"/>
    <col min="4099" max="4099" width="25.7109375" style="822" customWidth="1"/>
    <col min="4100" max="4100" width="10.7109375" style="822" customWidth="1"/>
    <col min="4101" max="4101" width="7" style="822" customWidth="1"/>
    <col min="4102" max="4102" width="11.140625" style="822" customWidth="1"/>
    <col min="4103" max="4103" width="17" style="822" bestFit="1" customWidth="1"/>
    <col min="4104" max="4107" width="17.7109375" style="822" customWidth="1"/>
    <col min="4108" max="4122" width="11" style="822" customWidth="1"/>
    <col min="4123" max="4352" width="11" style="822"/>
    <col min="4353" max="4353" width="65" style="822" customWidth="1"/>
    <col min="4354" max="4354" width="16.28515625" style="822" customWidth="1"/>
    <col min="4355" max="4355" width="25.7109375" style="822" customWidth="1"/>
    <col min="4356" max="4356" width="10.7109375" style="822" customWidth="1"/>
    <col min="4357" max="4357" width="7" style="822" customWidth="1"/>
    <col min="4358" max="4358" width="11.140625" style="822" customWidth="1"/>
    <col min="4359" max="4359" width="17" style="822" bestFit="1" customWidth="1"/>
    <col min="4360" max="4363" width="17.7109375" style="822" customWidth="1"/>
    <col min="4364" max="4378" width="11" style="822" customWidth="1"/>
    <col min="4379" max="4608" width="11" style="822"/>
    <col min="4609" max="4609" width="65" style="822" customWidth="1"/>
    <col min="4610" max="4610" width="16.28515625" style="822" customWidth="1"/>
    <col min="4611" max="4611" width="25.7109375" style="822" customWidth="1"/>
    <col min="4612" max="4612" width="10.7109375" style="822" customWidth="1"/>
    <col min="4613" max="4613" width="7" style="822" customWidth="1"/>
    <col min="4614" max="4614" width="11.140625" style="822" customWidth="1"/>
    <col min="4615" max="4615" width="17" style="822" bestFit="1" customWidth="1"/>
    <col min="4616" max="4619" width="17.7109375" style="822" customWidth="1"/>
    <col min="4620" max="4634" width="11" style="822" customWidth="1"/>
    <col min="4635" max="4864" width="11" style="822"/>
    <col min="4865" max="4865" width="65" style="822" customWidth="1"/>
    <col min="4866" max="4866" width="16.28515625" style="822" customWidth="1"/>
    <col min="4867" max="4867" width="25.7109375" style="822" customWidth="1"/>
    <col min="4868" max="4868" width="10.7109375" style="822" customWidth="1"/>
    <col min="4869" max="4869" width="7" style="822" customWidth="1"/>
    <col min="4870" max="4870" width="11.140625" style="822" customWidth="1"/>
    <col min="4871" max="4871" width="17" style="822" bestFit="1" customWidth="1"/>
    <col min="4872" max="4875" width="17.7109375" style="822" customWidth="1"/>
    <col min="4876" max="4890" width="11" style="822" customWidth="1"/>
    <col min="4891" max="5120" width="11" style="822"/>
    <col min="5121" max="5121" width="65" style="822" customWidth="1"/>
    <col min="5122" max="5122" width="16.28515625" style="822" customWidth="1"/>
    <col min="5123" max="5123" width="25.7109375" style="822" customWidth="1"/>
    <col min="5124" max="5124" width="10.7109375" style="822" customWidth="1"/>
    <col min="5125" max="5125" width="7" style="822" customWidth="1"/>
    <col min="5126" max="5126" width="11.140625" style="822" customWidth="1"/>
    <col min="5127" max="5127" width="17" style="822" bestFit="1" customWidth="1"/>
    <col min="5128" max="5131" width="17.7109375" style="822" customWidth="1"/>
    <col min="5132" max="5146" width="11" style="822" customWidth="1"/>
    <col min="5147" max="5376" width="11" style="822"/>
    <col min="5377" max="5377" width="65" style="822" customWidth="1"/>
    <col min="5378" max="5378" width="16.28515625" style="822" customWidth="1"/>
    <col min="5379" max="5379" width="25.7109375" style="822" customWidth="1"/>
    <col min="5380" max="5380" width="10.7109375" style="822" customWidth="1"/>
    <col min="5381" max="5381" width="7" style="822" customWidth="1"/>
    <col min="5382" max="5382" width="11.140625" style="822" customWidth="1"/>
    <col min="5383" max="5383" width="17" style="822" bestFit="1" customWidth="1"/>
    <col min="5384" max="5387" width="17.7109375" style="822" customWidth="1"/>
    <col min="5388" max="5402" width="11" style="822" customWidth="1"/>
    <col min="5403" max="5632" width="11" style="822"/>
    <col min="5633" max="5633" width="65" style="822" customWidth="1"/>
    <col min="5634" max="5634" width="16.28515625" style="822" customWidth="1"/>
    <col min="5635" max="5635" width="25.7109375" style="822" customWidth="1"/>
    <col min="5636" max="5636" width="10.7109375" style="822" customWidth="1"/>
    <col min="5637" max="5637" width="7" style="822" customWidth="1"/>
    <col min="5638" max="5638" width="11.140625" style="822" customWidth="1"/>
    <col min="5639" max="5639" width="17" style="822" bestFit="1" customWidth="1"/>
    <col min="5640" max="5643" width="17.7109375" style="822" customWidth="1"/>
    <col min="5644" max="5658" width="11" style="822" customWidth="1"/>
    <col min="5659" max="5888" width="11" style="822"/>
    <col min="5889" max="5889" width="65" style="822" customWidth="1"/>
    <col min="5890" max="5890" width="16.28515625" style="822" customWidth="1"/>
    <col min="5891" max="5891" width="25.7109375" style="822" customWidth="1"/>
    <col min="5892" max="5892" width="10.7109375" style="822" customWidth="1"/>
    <col min="5893" max="5893" width="7" style="822" customWidth="1"/>
    <col min="5894" max="5894" width="11.140625" style="822" customWidth="1"/>
    <col min="5895" max="5895" width="17" style="822" bestFit="1" customWidth="1"/>
    <col min="5896" max="5899" width="17.7109375" style="822" customWidth="1"/>
    <col min="5900" max="5914" width="11" style="822" customWidth="1"/>
    <col min="5915" max="6144" width="11" style="822"/>
    <col min="6145" max="6145" width="65" style="822" customWidth="1"/>
    <col min="6146" max="6146" width="16.28515625" style="822" customWidth="1"/>
    <col min="6147" max="6147" width="25.7109375" style="822" customWidth="1"/>
    <col min="6148" max="6148" width="10.7109375" style="822" customWidth="1"/>
    <col min="6149" max="6149" width="7" style="822" customWidth="1"/>
    <col min="6150" max="6150" width="11.140625" style="822" customWidth="1"/>
    <col min="6151" max="6151" width="17" style="822" bestFit="1" customWidth="1"/>
    <col min="6152" max="6155" width="17.7109375" style="822" customWidth="1"/>
    <col min="6156" max="6170" width="11" style="822" customWidth="1"/>
    <col min="6171" max="6400" width="11" style="822"/>
    <col min="6401" max="6401" width="65" style="822" customWidth="1"/>
    <col min="6402" max="6402" width="16.28515625" style="822" customWidth="1"/>
    <col min="6403" max="6403" width="25.7109375" style="822" customWidth="1"/>
    <col min="6404" max="6404" width="10.7109375" style="822" customWidth="1"/>
    <col min="6405" max="6405" width="7" style="822" customWidth="1"/>
    <col min="6406" max="6406" width="11.140625" style="822" customWidth="1"/>
    <col min="6407" max="6407" width="17" style="822" bestFit="1" customWidth="1"/>
    <col min="6408" max="6411" width="17.7109375" style="822" customWidth="1"/>
    <col min="6412" max="6426" width="11" style="822" customWidth="1"/>
    <col min="6427" max="6656" width="11" style="822"/>
    <col min="6657" max="6657" width="65" style="822" customWidth="1"/>
    <col min="6658" max="6658" width="16.28515625" style="822" customWidth="1"/>
    <col min="6659" max="6659" width="25.7109375" style="822" customWidth="1"/>
    <col min="6660" max="6660" width="10.7109375" style="822" customWidth="1"/>
    <col min="6661" max="6661" width="7" style="822" customWidth="1"/>
    <col min="6662" max="6662" width="11.140625" style="822" customWidth="1"/>
    <col min="6663" max="6663" width="17" style="822" bestFit="1" customWidth="1"/>
    <col min="6664" max="6667" width="17.7109375" style="822" customWidth="1"/>
    <col min="6668" max="6682" width="11" style="822" customWidth="1"/>
    <col min="6683" max="6912" width="11" style="822"/>
    <col min="6913" max="6913" width="65" style="822" customWidth="1"/>
    <col min="6914" max="6914" width="16.28515625" style="822" customWidth="1"/>
    <col min="6915" max="6915" width="25.7109375" style="822" customWidth="1"/>
    <col min="6916" max="6916" width="10.7109375" style="822" customWidth="1"/>
    <col min="6917" max="6917" width="7" style="822" customWidth="1"/>
    <col min="6918" max="6918" width="11.140625" style="822" customWidth="1"/>
    <col min="6919" max="6919" width="17" style="822" bestFit="1" customWidth="1"/>
    <col min="6920" max="6923" width="17.7109375" style="822" customWidth="1"/>
    <col min="6924" max="6938" width="11" style="822" customWidth="1"/>
    <col min="6939" max="7168" width="11" style="822"/>
    <col min="7169" max="7169" width="65" style="822" customWidth="1"/>
    <col min="7170" max="7170" width="16.28515625" style="822" customWidth="1"/>
    <col min="7171" max="7171" width="25.7109375" style="822" customWidth="1"/>
    <col min="7172" max="7172" width="10.7109375" style="822" customWidth="1"/>
    <col min="7173" max="7173" width="7" style="822" customWidth="1"/>
    <col min="7174" max="7174" width="11.140625" style="822" customWidth="1"/>
    <col min="7175" max="7175" width="17" style="822" bestFit="1" customWidth="1"/>
    <col min="7176" max="7179" width="17.7109375" style="822" customWidth="1"/>
    <col min="7180" max="7194" width="11" style="822" customWidth="1"/>
    <col min="7195" max="7424" width="11" style="822"/>
    <col min="7425" max="7425" width="65" style="822" customWidth="1"/>
    <col min="7426" max="7426" width="16.28515625" style="822" customWidth="1"/>
    <col min="7427" max="7427" width="25.7109375" style="822" customWidth="1"/>
    <col min="7428" max="7428" width="10.7109375" style="822" customWidth="1"/>
    <col min="7429" max="7429" width="7" style="822" customWidth="1"/>
    <col min="7430" max="7430" width="11.140625" style="822" customWidth="1"/>
    <col min="7431" max="7431" width="17" style="822" bestFit="1" customWidth="1"/>
    <col min="7432" max="7435" width="17.7109375" style="822" customWidth="1"/>
    <col min="7436" max="7450" width="11" style="822" customWidth="1"/>
    <col min="7451" max="7680" width="11" style="822"/>
    <col min="7681" max="7681" width="65" style="822" customWidth="1"/>
    <col min="7682" max="7682" width="16.28515625" style="822" customWidth="1"/>
    <col min="7683" max="7683" width="25.7109375" style="822" customWidth="1"/>
    <col min="7684" max="7684" width="10.7109375" style="822" customWidth="1"/>
    <col min="7685" max="7685" width="7" style="822" customWidth="1"/>
    <col min="7686" max="7686" width="11.140625" style="822" customWidth="1"/>
    <col min="7687" max="7687" width="17" style="822" bestFit="1" customWidth="1"/>
    <col min="7688" max="7691" width="17.7109375" style="822" customWidth="1"/>
    <col min="7692" max="7706" width="11" style="822" customWidth="1"/>
    <col min="7707" max="7936" width="11" style="822"/>
    <col min="7937" max="7937" width="65" style="822" customWidth="1"/>
    <col min="7938" max="7938" width="16.28515625" style="822" customWidth="1"/>
    <col min="7939" max="7939" width="25.7109375" style="822" customWidth="1"/>
    <col min="7940" max="7940" width="10.7109375" style="822" customWidth="1"/>
    <col min="7941" max="7941" width="7" style="822" customWidth="1"/>
    <col min="7942" max="7942" width="11.140625" style="822" customWidth="1"/>
    <col min="7943" max="7943" width="17" style="822" bestFit="1" customWidth="1"/>
    <col min="7944" max="7947" width="17.7109375" style="822" customWidth="1"/>
    <col min="7948" max="7962" width="11" style="822" customWidth="1"/>
    <col min="7963" max="8192" width="11" style="822"/>
    <col min="8193" max="8193" width="65" style="822" customWidth="1"/>
    <col min="8194" max="8194" width="16.28515625" style="822" customWidth="1"/>
    <col min="8195" max="8195" width="25.7109375" style="822" customWidth="1"/>
    <col min="8196" max="8196" width="10.7109375" style="822" customWidth="1"/>
    <col min="8197" max="8197" width="7" style="822" customWidth="1"/>
    <col min="8198" max="8198" width="11.140625" style="822" customWidth="1"/>
    <col min="8199" max="8199" width="17" style="822" bestFit="1" customWidth="1"/>
    <col min="8200" max="8203" width="17.7109375" style="822" customWidth="1"/>
    <col min="8204" max="8218" width="11" style="822" customWidth="1"/>
    <col min="8219" max="8448" width="11" style="822"/>
    <col min="8449" max="8449" width="65" style="822" customWidth="1"/>
    <col min="8450" max="8450" width="16.28515625" style="822" customWidth="1"/>
    <col min="8451" max="8451" width="25.7109375" style="822" customWidth="1"/>
    <col min="8452" max="8452" width="10.7109375" style="822" customWidth="1"/>
    <col min="8453" max="8453" width="7" style="822" customWidth="1"/>
    <col min="8454" max="8454" width="11.140625" style="822" customWidth="1"/>
    <col min="8455" max="8455" width="17" style="822" bestFit="1" customWidth="1"/>
    <col min="8456" max="8459" width="17.7109375" style="822" customWidth="1"/>
    <col min="8460" max="8474" width="11" style="822" customWidth="1"/>
    <col min="8475" max="8704" width="11" style="822"/>
    <col min="8705" max="8705" width="65" style="822" customWidth="1"/>
    <col min="8706" max="8706" width="16.28515625" style="822" customWidth="1"/>
    <col min="8707" max="8707" width="25.7109375" style="822" customWidth="1"/>
    <col min="8708" max="8708" width="10.7109375" style="822" customWidth="1"/>
    <col min="8709" max="8709" width="7" style="822" customWidth="1"/>
    <col min="8710" max="8710" width="11.140625" style="822" customWidth="1"/>
    <col min="8711" max="8711" width="17" style="822" bestFit="1" customWidth="1"/>
    <col min="8712" max="8715" width="17.7109375" style="822" customWidth="1"/>
    <col min="8716" max="8730" width="11" style="822" customWidth="1"/>
    <col min="8731" max="8960" width="11" style="822"/>
    <col min="8961" max="8961" width="65" style="822" customWidth="1"/>
    <col min="8962" max="8962" width="16.28515625" style="822" customWidth="1"/>
    <col min="8963" max="8963" width="25.7109375" style="822" customWidth="1"/>
    <col min="8964" max="8964" width="10.7109375" style="822" customWidth="1"/>
    <col min="8965" max="8965" width="7" style="822" customWidth="1"/>
    <col min="8966" max="8966" width="11.140625" style="822" customWidth="1"/>
    <col min="8967" max="8967" width="17" style="822" bestFit="1" customWidth="1"/>
    <col min="8968" max="8971" width="17.7109375" style="822" customWidth="1"/>
    <col min="8972" max="8986" width="11" style="822" customWidth="1"/>
    <col min="8987" max="9216" width="11" style="822"/>
    <col min="9217" max="9217" width="65" style="822" customWidth="1"/>
    <col min="9218" max="9218" width="16.28515625" style="822" customWidth="1"/>
    <col min="9219" max="9219" width="25.7109375" style="822" customWidth="1"/>
    <col min="9220" max="9220" width="10.7109375" style="822" customWidth="1"/>
    <col min="9221" max="9221" width="7" style="822" customWidth="1"/>
    <col min="9222" max="9222" width="11.140625" style="822" customWidth="1"/>
    <col min="9223" max="9223" width="17" style="822" bestFit="1" customWidth="1"/>
    <col min="9224" max="9227" width="17.7109375" style="822" customWidth="1"/>
    <col min="9228" max="9242" width="11" style="822" customWidth="1"/>
    <col min="9243" max="9472" width="11" style="822"/>
    <col min="9473" max="9473" width="65" style="822" customWidth="1"/>
    <col min="9474" max="9474" width="16.28515625" style="822" customWidth="1"/>
    <col min="9475" max="9475" width="25.7109375" style="822" customWidth="1"/>
    <col min="9476" max="9476" width="10.7109375" style="822" customWidth="1"/>
    <col min="9477" max="9477" width="7" style="822" customWidth="1"/>
    <col min="9478" max="9478" width="11.140625" style="822" customWidth="1"/>
    <col min="9479" max="9479" width="17" style="822" bestFit="1" customWidth="1"/>
    <col min="9480" max="9483" width="17.7109375" style="822" customWidth="1"/>
    <col min="9484" max="9498" width="11" style="822" customWidth="1"/>
    <col min="9499" max="9728" width="11" style="822"/>
    <col min="9729" max="9729" width="65" style="822" customWidth="1"/>
    <col min="9730" max="9730" width="16.28515625" style="822" customWidth="1"/>
    <col min="9731" max="9731" width="25.7109375" style="822" customWidth="1"/>
    <col min="9732" max="9732" width="10.7109375" style="822" customWidth="1"/>
    <col min="9733" max="9733" width="7" style="822" customWidth="1"/>
    <col min="9734" max="9734" width="11.140625" style="822" customWidth="1"/>
    <col min="9735" max="9735" width="17" style="822" bestFit="1" customWidth="1"/>
    <col min="9736" max="9739" width="17.7109375" style="822" customWidth="1"/>
    <col min="9740" max="9754" width="11" style="822" customWidth="1"/>
    <col min="9755" max="9984" width="11" style="822"/>
    <col min="9985" max="9985" width="65" style="822" customWidth="1"/>
    <col min="9986" max="9986" width="16.28515625" style="822" customWidth="1"/>
    <col min="9987" max="9987" width="25.7109375" style="822" customWidth="1"/>
    <col min="9988" max="9988" width="10.7109375" style="822" customWidth="1"/>
    <col min="9989" max="9989" width="7" style="822" customWidth="1"/>
    <col min="9990" max="9990" width="11.140625" style="822" customWidth="1"/>
    <col min="9991" max="9991" width="17" style="822" bestFit="1" customWidth="1"/>
    <col min="9992" max="9995" width="17.7109375" style="822" customWidth="1"/>
    <col min="9996" max="10010" width="11" style="822" customWidth="1"/>
    <col min="10011" max="10240" width="11" style="822"/>
    <col min="10241" max="10241" width="65" style="822" customWidth="1"/>
    <col min="10242" max="10242" width="16.28515625" style="822" customWidth="1"/>
    <col min="10243" max="10243" width="25.7109375" style="822" customWidth="1"/>
    <col min="10244" max="10244" width="10.7109375" style="822" customWidth="1"/>
    <col min="10245" max="10245" width="7" style="822" customWidth="1"/>
    <col min="10246" max="10246" width="11.140625" style="822" customWidth="1"/>
    <col min="10247" max="10247" width="17" style="822" bestFit="1" customWidth="1"/>
    <col min="10248" max="10251" width="17.7109375" style="822" customWidth="1"/>
    <col min="10252" max="10266" width="11" style="822" customWidth="1"/>
    <col min="10267" max="10496" width="11" style="822"/>
    <col min="10497" max="10497" width="65" style="822" customWidth="1"/>
    <col min="10498" max="10498" width="16.28515625" style="822" customWidth="1"/>
    <col min="10499" max="10499" width="25.7109375" style="822" customWidth="1"/>
    <col min="10500" max="10500" width="10.7109375" style="822" customWidth="1"/>
    <col min="10501" max="10501" width="7" style="822" customWidth="1"/>
    <col min="10502" max="10502" width="11.140625" style="822" customWidth="1"/>
    <col min="10503" max="10503" width="17" style="822" bestFit="1" customWidth="1"/>
    <col min="10504" max="10507" width="17.7109375" style="822" customWidth="1"/>
    <col min="10508" max="10522" width="11" style="822" customWidth="1"/>
    <col min="10523" max="10752" width="11" style="822"/>
    <col min="10753" max="10753" width="65" style="822" customWidth="1"/>
    <col min="10754" max="10754" width="16.28515625" style="822" customWidth="1"/>
    <col min="10755" max="10755" width="25.7109375" style="822" customWidth="1"/>
    <col min="10756" max="10756" width="10.7109375" style="822" customWidth="1"/>
    <col min="10757" max="10757" width="7" style="822" customWidth="1"/>
    <col min="10758" max="10758" width="11.140625" style="822" customWidth="1"/>
    <col min="10759" max="10759" width="17" style="822" bestFit="1" customWidth="1"/>
    <col min="10760" max="10763" width="17.7109375" style="822" customWidth="1"/>
    <col min="10764" max="10778" width="11" style="822" customWidth="1"/>
    <col min="10779" max="11008" width="11" style="822"/>
    <col min="11009" max="11009" width="65" style="822" customWidth="1"/>
    <col min="11010" max="11010" width="16.28515625" style="822" customWidth="1"/>
    <col min="11011" max="11011" width="25.7109375" style="822" customWidth="1"/>
    <col min="11012" max="11012" width="10.7109375" style="822" customWidth="1"/>
    <col min="11013" max="11013" width="7" style="822" customWidth="1"/>
    <col min="11014" max="11014" width="11.140625" style="822" customWidth="1"/>
    <col min="11015" max="11015" width="17" style="822" bestFit="1" customWidth="1"/>
    <col min="11016" max="11019" width="17.7109375" style="822" customWidth="1"/>
    <col min="11020" max="11034" width="11" style="822" customWidth="1"/>
    <col min="11035" max="11264" width="11" style="822"/>
    <col min="11265" max="11265" width="65" style="822" customWidth="1"/>
    <col min="11266" max="11266" width="16.28515625" style="822" customWidth="1"/>
    <col min="11267" max="11267" width="25.7109375" style="822" customWidth="1"/>
    <col min="11268" max="11268" width="10.7109375" style="822" customWidth="1"/>
    <col min="11269" max="11269" width="7" style="822" customWidth="1"/>
    <col min="11270" max="11270" width="11.140625" style="822" customWidth="1"/>
    <col min="11271" max="11271" width="17" style="822" bestFit="1" customWidth="1"/>
    <col min="11272" max="11275" width="17.7109375" style="822" customWidth="1"/>
    <col min="11276" max="11290" width="11" style="822" customWidth="1"/>
    <col min="11291" max="11520" width="11" style="822"/>
    <col min="11521" max="11521" width="65" style="822" customWidth="1"/>
    <col min="11522" max="11522" width="16.28515625" style="822" customWidth="1"/>
    <col min="11523" max="11523" width="25.7109375" style="822" customWidth="1"/>
    <col min="11524" max="11524" width="10.7109375" style="822" customWidth="1"/>
    <col min="11525" max="11525" width="7" style="822" customWidth="1"/>
    <col min="11526" max="11526" width="11.140625" style="822" customWidth="1"/>
    <col min="11527" max="11527" width="17" style="822" bestFit="1" customWidth="1"/>
    <col min="11528" max="11531" width="17.7109375" style="822" customWidth="1"/>
    <col min="11532" max="11546" width="11" style="822" customWidth="1"/>
    <col min="11547" max="11776" width="11" style="822"/>
    <col min="11777" max="11777" width="65" style="822" customWidth="1"/>
    <col min="11778" max="11778" width="16.28515625" style="822" customWidth="1"/>
    <col min="11779" max="11779" width="25.7109375" style="822" customWidth="1"/>
    <col min="11780" max="11780" width="10.7109375" style="822" customWidth="1"/>
    <col min="11781" max="11781" width="7" style="822" customWidth="1"/>
    <col min="11782" max="11782" width="11.140625" style="822" customWidth="1"/>
    <col min="11783" max="11783" width="17" style="822" bestFit="1" customWidth="1"/>
    <col min="11784" max="11787" width="17.7109375" style="822" customWidth="1"/>
    <col min="11788" max="11802" width="11" style="822" customWidth="1"/>
    <col min="11803" max="12032" width="11" style="822"/>
    <col min="12033" max="12033" width="65" style="822" customWidth="1"/>
    <col min="12034" max="12034" width="16.28515625" style="822" customWidth="1"/>
    <col min="12035" max="12035" width="25.7109375" style="822" customWidth="1"/>
    <col min="12036" max="12036" width="10.7109375" style="822" customWidth="1"/>
    <col min="12037" max="12037" width="7" style="822" customWidth="1"/>
    <col min="12038" max="12038" width="11.140625" style="822" customWidth="1"/>
    <col min="12039" max="12039" width="17" style="822" bestFit="1" customWidth="1"/>
    <col min="12040" max="12043" width="17.7109375" style="822" customWidth="1"/>
    <col min="12044" max="12058" width="11" style="822" customWidth="1"/>
    <col min="12059" max="12288" width="11" style="822"/>
    <col min="12289" max="12289" width="65" style="822" customWidth="1"/>
    <col min="12290" max="12290" width="16.28515625" style="822" customWidth="1"/>
    <col min="12291" max="12291" width="25.7109375" style="822" customWidth="1"/>
    <col min="12292" max="12292" width="10.7109375" style="822" customWidth="1"/>
    <col min="12293" max="12293" width="7" style="822" customWidth="1"/>
    <col min="12294" max="12294" width="11.140625" style="822" customWidth="1"/>
    <col min="12295" max="12295" width="17" style="822" bestFit="1" customWidth="1"/>
    <col min="12296" max="12299" width="17.7109375" style="822" customWidth="1"/>
    <col min="12300" max="12314" width="11" style="822" customWidth="1"/>
    <col min="12315" max="12544" width="11" style="822"/>
    <col min="12545" max="12545" width="65" style="822" customWidth="1"/>
    <col min="12546" max="12546" width="16.28515625" style="822" customWidth="1"/>
    <col min="12547" max="12547" width="25.7109375" style="822" customWidth="1"/>
    <col min="12548" max="12548" width="10.7109375" style="822" customWidth="1"/>
    <col min="12549" max="12549" width="7" style="822" customWidth="1"/>
    <col min="12550" max="12550" width="11.140625" style="822" customWidth="1"/>
    <col min="12551" max="12551" width="17" style="822" bestFit="1" customWidth="1"/>
    <col min="12552" max="12555" width="17.7109375" style="822" customWidth="1"/>
    <col min="12556" max="12570" width="11" style="822" customWidth="1"/>
    <col min="12571" max="12800" width="11" style="822"/>
    <col min="12801" max="12801" width="65" style="822" customWidth="1"/>
    <col min="12802" max="12802" width="16.28515625" style="822" customWidth="1"/>
    <col min="12803" max="12803" width="25.7109375" style="822" customWidth="1"/>
    <col min="12804" max="12804" width="10.7109375" style="822" customWidth="1"/>
    <col min="12805" max="12805" width="7" style="822" customWidth="1"/>
    <col min="12806" max="12806" width="11.140625" style="822" customWidth="1"/>
    <col min="12807" max="12807" width="17" style="822" bestFit="1" customWidth="1"/>
    <col min="12808" max="12811" width="17.7109375" style="822" customWidth="1"/>
    <col min="12812" max="12826" width="11" style="822" customWidth="1"/>
    <col min="12827" max="13056" width="11" style="822"/>
    <col min="13057" max="13057" width="65" style="822" customWidth="1"/>
    <col min="13058" max="13058" width="16.28515625" style="822" customWidth="1"/>
    <col min="13059" max="13059" width="25.7109375" style="822" customWidth="1"/>
    <col min="13060" max="13060" width="10.7109375" style="822" customWidth="1"/>
    <col min="13061" max="13061" width="7" style="822" customWidth="1"/>
    <col min="13062" max="13062" width="11.140625" style="822" customWidth="1"/>
    <col min="13063" max="13063" width="17" style="822" bestFit="1" customWidth="1"/>
    <col min="13064" max="13067" width="17.7109375" style="822" customWidth="1"/>
    <col min="13068" max="13082" width="11" style="822" customWidth="1"/>
    <col min="13083" max="13312" width="11" style="822"/>
    <col min="13313" max="13313" width="65" style="822" customWidth="1"/>
    <col min="13314" max="13314" width="16.28515625" style="822" customWidth="1"/>
    <col min="13315" max="13315" width="25.7109375" style="822" customWidth="1"/>
    <col min="13316" max="13316" width="10.7109375" style="822" customWidth="1"/>
    <col min="13317" max="13317" width="7" style="822" customWidth="1"/>
    <col min="13318" max="13318" width="11.140625" style="822" customWidth="1"/>
    <col min="13319" max="13319" width="17" style="822" bestFit="1" customWidth="1"/>
    <col min="13320" max="13323" width="17.7109375" style="822" customWidth="1"/>
    <col min="13324" max="13338" width="11" style="822" customWidth="1"/>
    <col min="13339" max="13568" width="11" style="822"/>
    <col min="13569" max="13569" width="65" style="822" customWidth="1"/>
    <col min="13570" max="13570" width="16.28515625" style="822" customWidth="1"/>
    <col min="13571" max="13571" width="25.7109375" style="822" customWidth="1"/>
    <col min="13572" max="13572" width="10.7109375" style="822" customWidth="1"/>
    <col min="13573" max="13573" width="7" style="822" customWidth="1"/>
    <col min="13574" max="13574" width="11.140625" style="822" customWidth="1"/>
    <col min="13575" max="13575" width="17" style="822" bestFit="1" customWidth="1"/>
    <col min="13576" max="13579" width="17.7109375" style="822" customWidth="1"/>
    <col min="13580" max="13594" width="11" style="822" customWidth="1"/>
    <col min="13595" max="13824" width="11" style="822"/>
    <col min="13825" max="13825" width="65" style="822" customWidth="1"/>
    <col min="13826" max="13826" width="16.28515625" style="822" customWidth="1"/>
    <col min="13827" max="13827" width="25.7109375" style="822" customWidth="1"/>
    <col min="13828" max="13828" width="10.7109375" style="822" customWidth="1"/>
    <col min="13829" max="13829" width="7" style="822" customWidth="1"/>
    <col min="13830" max="13830" width="11.140625" style="822" customWidth="1"/>
    <col min="13831" max="13831" width="17" style="822" bestFit="1" customWidth="1"/>
    <col min="13832" max="13835" width="17.7109375" style="822" customWidth="1"/>
    <col min="13836" max="13850" width="11" style="822" customWidth="1"/>
    <col min="13851" max="14080" width="11" style="822"/>
    <col min="14081" max="14081" width="65" style="822" customWidth="1"/>
    <col min="14082" max="14082" width="16.28515625" style="822" customWidth="1"/>
    <col min="14083" max="14083" width="25.7109375" style="822" customWidth="1"/>
    <col min="14084" max="14084" width="10.7109375" style="822" customWidth="1"/>
    <col min="14085" max="14085" width="7" style="822" customWidth="1"/>
    <col min="14086" max="14086" width="11.140625" style="822" customWidth="1"/>
    <col min="14087" max="14087" width="17" style="822" bestFit="1" customWidth="1"/>
    <col min="14088" max="14091" width="17.7109375" style="822" customWidth="1"/>
    <col min="14092" max="14106" width="11" style="822" customWidth="1"/>
    <col min="14107" max="14336" width="11" style="822"/>
    <col min="14337" max="14337" width="65" style="822" customWidth="1"/>
    <col min="14338" max="14338" width="16.28515625" style="822" customWidth="1"/>
    <col min="14339" max="14339" width="25.7109375" style="822" customWidth="1"/>
    <col min="14340" max="14340" width="10.7109375" style="822" customWidth="1"/>
    <col min="14341" max="14341" width="7" style="822" customWidth="1"/>
    <col min="14342" max="14342" width="11.140625" style="822" customWidth="1"/>
    <col min="14343" max="14343" width="17" style="822" bestFit="1" customWidth="1"/>
    <col min="14344" max="14347" width="17.7109375" style="822" customWidth="1"/>
    <col min="14348" max="14362" width="11" style="822" customWidth="1"/>
    <col min="14363" max="14592" width="11" style="822"/>
    <col min="14593" max="14593" width="65" style="822" customWidth="1"/>
    <col min="14594" max="14594" width="16.28515625" style="822" customWidth="1"/>
    <col min="14595" max="14595" width="25.7109375" style="822" customWidth="1"/>
    <col min="14596" max="14596" width="10.7109375" style="822" customWidth="1"/>
    <col min="14597" max="14597" width="7" style="822" customWidth="1"/>
    <col min="14598" max="14598" width="11.140625" style="822" customWidth="1"/>
    <col min="14599" max="14599" width="17" style="822" bestFit="1" customWidth="1"/>
    <col min="14600" max="14603" width="17.7109375" style="822" customWidth="1"/>
    <col min="14604" max="14618" width="11" style="822" customWidth="1"/>
    <col min="14619" max="14848" width="11" style="822"/>
    <col min="14849" max="14849" width="65" style="822" customWidth="1"/>
    <col min="14850" max="14850" width="16.28515625" style="822" customWidth="1"/>
    <col min="14851" max="14851" width="25.7109375" style="822" customWidth="1"/>
    <col min="14852" max="14852" width="10.7109375" style="822" customWidth="1"/>
    <col min="14853" max="14853" width="7" style="822" customWidth="1"/>
    <col min="14854" max="14854" width="11.140625" style="822" customWidth="1"/>
    <col min="14855" max="14855" width="17" style="822" bestFit="1" customWidth="1"/>
    <col min="14856" max="14859" width="17.7109375" style="822" customWidth="1"/>
    <col min="14860" max="14874" width="11" style="822" customWidth="1"/>
    <col min="14875" max="15104" width="11" style="822"/>
    <col min="15105" max="15105" width="65" style="822" customWidth="1"/>
    <col min="15106" max="15106" width="16.28515625" style="822" customWidth="1"/>
    <col min="15107" max="15107" width="25.7109375" style="822" customWidth="1"/>
    <col min="15108" max="15108" width="10.7109375" style="822" customWidth="1"/>
    <col min="15109" max="15109" width="7" style="822" customWidth="1"/>
    <col min="15110" max="15110" width="11.140625" style="822" customWidth="1"/>
    <col min="15111" max="15111" width="17" style="822" bestFit="1" customWidth="1"/>
    <col min="15112" max="15115" width="17.7109375" style="822" customWidth="1"/>
    <col min="15116" max="15130" width="11" style="822" customWidth="1"/>
    <col min="15131" max="15360" width="11" style="822"/>
    <col min="15361" max="15361" width="65" style="822" customWidth="1"/>
    <col min="15362" max="15362" width="16.28515625" style="822" customWidth="1"/>
    <col min="15363" max="15363" width="25.7109375" style="822" customWidth="1"/>
    <col min="15364" max="15364" width="10.7109375" style="822" customWidth="1"/>
    <col min="15365" max="15365" width="7" style="822" customWidth="1"/>
    <col min="15366" max="15366" width="11.140625" style="822" customWidth="1"/>
    <col min="15367" max="15367" width="17" style="822" bestFit="1" customWidth="1"/>
    <col min="15368" max="15371" width="17.7109375" style="822" customWidth="1"/>
    <col min="15372" max="15386" width="11" style="822" customWidth="1"/>
    <col min="15387" max="15616" width="11" style="822"/>
    <col min="15617" max="15617" width="65" style="822" customWidth="1"/>
    <col min="15618" max="15618" width="16.28515625" style="822" customWidth="1"/>
    <col min="15619" max="15619" width="25.7109375" style="822" customWidth="1"/>
    <col min="15620" max="15620" width="10.7109375" style="822" customWidth="1"/>
    <col min="15621" max="15621" width="7" style="822" customWidth="1"/>
    <col min="15622" max="15622" width="11.140625" style="822" customWidth="1"/>
    <col min="15623" max="15623" width="17" style="822" bestFit="1" customWidth="1"/>
    <col min="15624" max="15627" width="17.7109375" style="822" customWidth="1"/>
    <col min="15628" max="15642" width="11" style="822" customWidth="1"/>
    <col min="15643" max="15872" width="11" style="822"/>
    <col min="15873" max="15873" width="65" style="822" customWidth="1"/>
    <col min="15874" max="15874" width="16.28515625" style="822" customWidth="1"/>
    <col min="15875" max="15875" width="25.7109375" style="822" customWidth="1"/>
    <col min="15876" max="15876" width="10.7109375" style="822" customWidth="1"/>
    <col min="15877" max="15877" width="7" style="822" customWidth="1"/>
    <col min="15878" max="15878" width="11.140625" style="822" customWidth="1"/>
    <col min="15879" max="15879" width="17" style="822" bestFit="1" customWidth="1"/>
    <col min="15880" max="15883" width="17.7109375" style="822" customWidth="1"/>
    <col min="15884" max="15898" width="11" style="822" customWidth="1"/>
    <col min="15899" max="16128" width="11" style="822"/>
    <col min="16129" max="16129" width="65" style="822" customWidth="1"/>
    <col min="16130" max="16130" width="16.28515625" style="822" customWidth="1"/>
    <col min="16131" max="16131" width="25.7109375" style="822" customWidth="1"/>
    <col min="16132" max="16132" width="10.7109375" style="822" customWidth="1"/>
    <col min="16133" max="16133" width="7" style="822" customWidth="1"/>
    <col min="16134" max="16134" width="11.140625" style="822" customWidth="1"/>
    <col min="16135" max="16135" width="17" style="822" bestFit="1" customWidth="1"/>
    <col min="16136" max="16139" width="17.7109375" style="822" customWidth="1"/>
    <col min="16140" max="16154" width="11" style="822" customWidth="1"/>
    <col min="16155" max="16384" width="11" style="822"/>
  </cols>
  <sheetData>
    <row r="1" spans="1:26" s="808" customFormat="1" x14ac:dyDescent="0.25">
      <c r="B1" s="956"/>
      <c r="C1" s="956"/>
      <c r="D1" s="809"/>
      <c r="E1" s="809"/>
      <c r="F1" s="809"/>
      <c r="G1" s="809"/>
      <c r="H1" s="921"/>
      <c r="I1" s="921"/>
      <c r="J1" s="809"/>
      <c r="K1" s="921"/>
      <c r="L1" s="809"/>
      <c r="M1" s="809"/>
      <c r="N1" s="809"/>
      <c r="O1" s="809"/>
      <c r="P1" s="809"/>
      <c r="Q1" s="809"/>
      <c r="R1" s="809"/>
      <c r="S1" s="809"/>
      <c r="T1" s="809"/>
      <c r="U1" s="809"/>
      <c r="V1" s="809"/>
      <c r="W1" s="809"/>
      <c r="X1" s="809"/>
      <c r="Y1" s="809"/>
      <c r="Z1" s="809"/>
    </row>
    <row r="2" spans="1:26" s="808" customFormat="1" x14ac:dyDescent="0.25">
      <c r="A2" s="17" t="s">
        <v>42</v>
      </c>
      <c r="B2" s="957"/>
      <c r="C2" s="957"/>
      <c r="D2" s="812"/>
      <c r="E2" s="812"/>
      <c r="F2" s="812"/>
      <c r="G2" s="812"/>
      <c r="H2" s="923"/>
      <c r="I2" s="923"/>
      <c r="J2" s="812"/>
      <c r="K2" s="922" t="s">
        <v>19</v>
      </c>
      <c r="L2" s="809"/>
      <c r="M2" s="809"/>
      <c r="N2" s="809"/>
      <c r="O2" s="809"/>
      <c r="P2" s="809"/>
      <c r="Q2" s="809"/>
      <c r="R2" s="809"/>
      <c r="S2" s="809"/>
      <c r="T2" s="809"/>
      <c r="U2" s="809"/>
      <c r="V2" s="809"/>
      <c r="W2" s="809"/>
      <c r="X2" s="809"/>
      <c r="Y2" s="809"/>
      <c r="Z2" s="809"/>
    </row>
    <row r="3" spans="1:26" s="808" customFormat="1" ht="15.75" x14ac:dyDescent="0.25">
      <c r="A3" s="381" t="s">
        <v>2865</v>
      </c>
      <c r="B3" s="957"/>
      <c r="C3" s="957"/>
      <c r="D3" s="812"/>
      <c r="E3" s="812"/>
      <c r="F3" s="812"/>
      <c r="G3" s="812"/>
      <c r="H3" s="923"/>
      <c r="I3" s="923"/>
      <c r="J3" s="812"/>
      <c r="K3" s="923"/>
      <c r="L3" s="809"/>
      <c r="M3" s="809"/>
      <c r="N3" s="809"/>
      <c r="O3" s="809"/>
      <c r="P3" s="809"/>
      <c r="Q3" s="809"/>
      <c r="R3" s="809"/>
      <c r="S3" s="809"/>
      <c r="T3" s="809"/>
      <c r="U3" s="809"/>
      <c r="V3" s="809"/>
      <c r="W3" s="809"/>
      <c r="X3" s="809"/>
      <c r="Y3" s="809"/>
      <c r="Z3" s="809"/>
    </row>
    <row r="4" spans="1:26" s="808" customFormat="1" x14ac:dyDescent="0.25">
      <c r="A4" s="17" t="s">
        <v>2867</v>
      </c>
      <c r="B4" s="957"/>
      <c r="C4" s="957"/>
      <c r="D4" s="812"/>
      <c r="E4" s="812"/>
      <c r="F4" s="812"/>
      <c r="G4" s="812"/>
      <c r="H4" s="923"/>
      <c r="I4" s="923"/>
      <c r="J4" s="812"/>
      <c r="K4" s="923"/>
      <c r="L4" s="809"/>
      <c r="M4" s="809"/>
      <c r="N4" s="809"/>
      <c r="O4" s="809"/>
      <c r="P4" s="809"/>
      <c r="Q4" s="809"/>
      <c r="R4" s="809"/>
      <c r="S4" s="809"/>
      <c r="T4" s="809"/>
      <c r="U4" s="809"/>
      <c r="V4" s="809"/>
      <c r="W4" s="809"/>
      <c r="X4" s="809"/>
      <c r="Y4" s="809"/>
      <c r="Z4" s="809"/>
    </row>
    <row r="5" spans="1:26" s="808" customFormat="1" x14ac:dyDescent="0.25">
      <c r="A5" s="810"/>
      <c r="B5" s="957"/>
      <c r="C5" s="957"/>
      <c r="D5" s="812"/>
      <c r="E5" s="812"/>
      <c r="F5" s="812"/>
      <c r="G5" s="812"/>
      <c r="H5" s="923"/>
      <c r="I5" s="923"/>
      <c r="J5" s="812"/>
      <c r="K5" s="923"/>
      <c r="L5" s="809"/>
      <c r="M5" s="809"/>
      <c r="N5" s="809"/>
      <c r="O5" s="809"/>
      <c r="P5" s="809"/>
      <c r="Q5" s="809"/>
      <c r="R5" s="809"/>
      <c r="S5" s="809"/>
      <c r="T5" s="809"/>
      <c r="U5" s="809"/>
      <c r="V5" s="809"/>
      <c r="W5" s="809"/>
      <c r="X5" s="809"/>
      <c r="Y5" s="809"/>
      <c r="Z5" s="809"/>
    </row>
    <row r="6" spans="1:26" s="808" customFormat="1" ht="18.75" customHeight="1" x14ac:dyDescent="0.25">
      <c r="A6" s="815"/>
      <c r="B6" s="956"/>
      <c r="C6" s="956"/>
      <c r="D6" s="813"/>
      <c r="E6" s="813"/>
      <c r="F6" s="813"/>
      <c r="G6" s="814"/>
      <c r="H6" s="924"/>
      <c r="I6" s="924"/>
      <c r="J6" s="809"/>
      <c r="K6" s="924"/>
      <c r="L6" s="809"/>
      <c r="M6" s="809"/>
      <c r="N6" s="809"/>
      <c r="O6" s="809"/>
      <c r="P6" s="809"/>
      <c r="Q6" s="809"/>
      <c r="R6" s="809"/>
      <c r="S6" s="809"/>
      <c r="T6" s="809"/>
      <c r="U6" s="809"/>
      <c r="V6" s="809"/>
      <c r="W6" s="809"/>
      <c r="X6" s="809"/>
      <c r="Y6" s="809"/>
      <c r="Z6" s="809"/>
    </row>
    <row r="7" spans="1:26" s="808" customFormat="1" x14ac:dyDescent="0.25">
      <c r="A7" s="816" t="s">
        <v>20</v>
      </c>
      <c r="B7" s="866" t="s">
        <v>21</v>
      </c>
      <c r="C7" s="866" t="s">
        <v>22</v>
      </c>
      <c r="D7" s="811"/>
      <c r="E7" s="812" t="s">
        <v>23</v>
      </c>
      <c r="F7" s="812"/>
      <c r="G7" s="811" t="s">
        <v>24</v>
      </c>
      <c r="H7" s="1438" t="s">
        <v>25</v>
      </c>
      <c r="I7" s="1438"/>
      <c r="J7" s="811" t="s">
        <v>26</v>
      </c>
      <c r="K7" s="925" t="s">
        <v>27</v>
      </c>
      <c r="L7" s="809"/>
      <c r="M7" s="809"/>
      <c r="N7" s="809"/>
      <c r="O7" s="809"/>
      <c r="P7" s="809"/>
      <c r="Q7" s="809"/>
      <c r="R7" s="809"/>
      <c r="S7" s="809"/>
      <c r="T7" s="809"/>
      <c r="U7" s="809"/>
      <c r="V7" s="809"/>
      <c r="W7" s="809"/>
      <c r="X7" s="809"/>
      <c r="Y7" s="809"/>
      <c r="Z7" s="809"/>
    </row>
    <row r="8" spans="1:26" s="818" customFormat="1" ht="21.75" customHeight="1" x14ac:dyDescent="0.25">
      <c r="A8" s="1439" t="s">
        <v>28</v>
      </c>
      <c r="B8" s="1441" t="s">
        <v>29</v>
      </c>
      <c r="C8" s="1432" t="s">
        <v>30</v>
      </c>
      <c r="D8" s="1432" t="s">
        <v>31</v>
      </c>
      <c r="E8" s="1430" t="s">
        <v>32</v>
      </c>
      <c r="F8" s="1431"/>
      <c r="G8" s="1432" t="s">
        <v>33</v>
      </c>
      <c r="H8" s="1430" t="s">
        <v>34</v>
      </c>
      <c r="I8" s="1431"/>
      <c r="J8" s="1432" t="s">
        <v>211</v>
      </c>
      <c r="K8" s="1434" t="s">
        <v>35</v>
      </c>
      <c r="L8" s="817"/>
      <c r="M8" s="817"/>
      <c r="N8" s="817"/>
      <c r="O8" s="817"/>
      <c r="P8" s="817"/>
      <c r="Q8" s="817"/>
      <c r="R8" s="817"/>
      <c r="S8" s="817"/>
      <c r="T8" s="817"/>
      <c r="U8" s="817"/>
      <c r="V8" s="817"/>
      <c r="W8" s="817"/>
      <c r="X8" s="817"/>
      <c r="Y8" s="817"/>
      <c r="Z8" s="817"/>
    </row>
    <row r="9" spans="1:26" s="818" customFormat="1" x14ac:dyDescent="0.25">
      <c r="A9" s="1440"/>
      <c r="B9" s="1442"/>
      <c r="C9" s="1433"/>
      <c r="D9" s="1433"/>
      <c r="E9" s="920" t="s">
        <v>36</v>
      </c>
      <c r="F9" s="920" t="s">
        <v>37</v>
      </c>
      <c r="G9" s="1433"/>
      <c r="H9" s="975" t="s">
        <v>36</v>
      </c>
      <c r="I9" s="975" t="s">
        <v>37</v>
      </c>
      <c r="J9" s="1433"/>
      <c r="K9" s="1435"/>
      <c r="L9" s="817"/>
      <c r="M9" s="817"/>
      <c r="N9" s="817"/>
      <c r="O9" s="817"/>
      <c r="P9" s="817"/>
      <c r="Q9" s="817"/>
      <c r="R9" s="817"/>
      <c r="S9" s="817"/>
      <c r="T9" s="817"/>
      <c r="U9" s="817"/>
      <c r="V9" s="817"/>
      <c r="W9" s="817"/>
      <c r="X9" s="817"/>
      <c r="Y9" s="817"/>
      <c r="Z9" s="817"/>
    </row>
    <row r="10" spans="1:26" ht="15.95" customHeight="1" x14ac:dyDescent="0.25">
      <c r="A10" s="819" t="s">
        <v>43</v>
      </c>
      <c r="B10" s="958"/>
      <c r="C10" s="958"/>
      <c r="D10" s="820"/>
      <c r="E10" s="820"/>
      <c r="F10" s="820"/>
      <c r="G10" s="820"/>
      <c r="H10" s="976"/>
      <c r="I10" s="976"/>
      <c r="J10" s="820"/>
      <c r="K10" s="926">
        <f>SUM(K11)</f>
        <v>0</v>
      </c>
    </row>
    <row r="11" spans="1:26" ht="19.5" customHeight="1" x14ac:dyDescent="0.25">
      <c r="A11" s="823"/>
      <c r="B11" s="959"/>
      <c r="C11" s="959"/>
      <c r="D11" s="825"/>
      <c r="E11" s="825"/>
      <c r="F11" s="825"/>
      <c r="G11" s="824"/>
      <c r="H11" s="977"/>
      <c r="I11" s="977"/>
      <c r="J11" s="824"/>
      <c r="K11" s="927"/>
    </row>
    <row r="12" spans="1:26" ht="15.95" customHeight="1" x14ac:dyDescent="0.25">
      <c r="A12" s="819" t="s">
        <v>44</v>
      </c>
      <c r="B12" s="958"/>
      <c r="C12" s="958"/>
      <c r="D12" s="826"/>
      <c r="E12" s="826"/>
      <c r="F12" s="826"/>
      <c r="G12" s="820"/>
      <c r="H12" s="976"/>
      <c r="I12" s="976"/>
      <c r="J12" s="820"/>
      <c r="K12" s="926">
        <f>SUM(K13:K20)</f>
        <v>122727351.42</v>
      </c>
    </row>
    <row r="13" spans="1:26" ht="15.95" customHeight="1" x14ac:dyDescent="0.25">
      <c r="A13" s="823" t="s">
        <v>2707</v>
      </c>
      <c r="B13" s="960" t="s">
        <v>2708</v>
      </c>
      <c r="C13" s="960" t="s">
        <v>60</v>
      </c>
      <c r="D13" s="933">
        <v>1.6</v>
      </c>
      <c r="E13" s="933">
        <v>0.30000000000000004</v>
      </c>
      <c r="F13" s="933">
        <v>5</v>
      </c>
      <c r="G13" s="934" t="s">
        <v>140</v>
      </c>
      <c r="H13" s="978"/>
      <c r="I13" s="986"/>
      <c r="J13" s="934" t="s">
        <v>2709</v>
      </c>
      <c r="K13" s="935">
        <f>(85636996.29+2665061.16)-K25-K29-K30-K34</f>
        <v>86022359.680000007</v>
      </c>
    </row>
    <row r="14" spans="1:26" ht="15.95" customHeight="1" x14ac:dyDescent="0.25">
      <c r="A14" s="823" t="s">
        <v>2710</v>
      </c>
      <c r="B14" s="960" t="s">
        <v>140</v>
      </c>
      <c r="C14" s="960" t="s">
        <v>52</v>
      </c>
      <c r="D14" s="933" t="s">
        <v>140</v>
      </c>
      <c r="E14" s="936">
        <v>0.14080000000000001</v>
      </c>
      <c r="F14" s="936">
        <v>7.4200000000000002E-2</v>
      </c>
      <c r="G14" s="934" t="s">
        <v>140</v>
      </c>
      <c r="H14" s="978"/>
      <c r="I14" s="978"/>
      <c r="J14" s="934" t="s">
        <v>2709</v>
      </c>
      <c r="K14" s="937">
        <f>15094488.73+675791.33</f>
        <v>15770280.060000001</v>
      </c>
    </row>
    <row r="15" spans="1:26" ht="15.95" customHeight="1" x14ac:dyDescent="0.25">
      <c r="A15" s="823" t="s">
        <v>2711</v>
      </c>
      <c r="B15" s="960" t="s">
        <v>140</v>
      </c>
      <c r="C15" s="960" t="s">
        <v>52</v>
      </c>
      <c r="D15" s="938" t="s">
        <v>2712</v>
      </c>
      <c r="E15" s="933" t="s">
        <v>140</v>
      </c>
      <c r="F15" s="933" t="s">
        <v>140</v>
      </c>
      <c r="G15" s="934" t="s">
        <v>140</v>
      </c>
      <c r="H15" s="978"/>
      <c r="I15" s="978"/>
      <c r="J15" s="934" t="s">
        <v>2709</v>
      </c>
      <c r="K15" s="937">
        <f>10270504.46+929158.82</f>
        <v>11199663.280000001</v>
      </c>
    </row>
    <row r="16" spans="1:26" ht="15.95" customHeight="1" x14ac:dyDescent="0.25">
      <c r="A16" s="823" t="s">
        <v>2713</v>
      </c>
      <c r="B16" s="960" t="s">
        <v>140</v>
      </c>
      <c r="C16" s="960" t="s">
        <v>2714</v>
      </c>
      <c r="D16" s="933" t="s">
        <v>140</v>
      </c>
      <c r="E16" s="933" t="s">
        <v>140</v>
      </c>
      <c r="F16" s="933" t="s">
        <v>140</v>
      </c>
      <c r="G16" s="934" t="s">
        <v>2715</v>
      </c>
      <c r="H16" s="978"/>
      <c r="I16" s="978"/>
      <c r="J16" s="934" t="s">
        <v>2709</v>
      </c>
      <c r="K16" s="1436">
        <f>967560.72+188780</f>
        <v>1156340.72</v>
      </c>
    </row>
    <row r="17" spans="1:26" ht="15.95" customHeight="1" x14ac:dyDescent="0.25">
      <c r="A17" s="823" t="s">
        <v>2716</v>
      </c>
      <c r="B17" s="960" t="s">
        <v>140</v>
      </c>
      <c r="C17" s="960" t="s">
        <v>800</v>
      </c>
      <c r="D17" s="933"/>
      <c r="E17" s="933"/>
      <c r="F17" s="933"/>
      <c r="G17" s="934" t="s">
        <v>2715</v>
      </c>
      <c r="H17" s="978"/>
      <c r="I17" s="978"/>
      <c r="J17" s="934" t="s">
        <v>2709</v>
      </c>
      <c r="K17" s="1437"/>
    </row>
    <row r="18" spans="1:26" ht="15.95" customHeight="1" x14ac:dyDescent="0.25">
      <c r="A18" s="823" t="s">
        <v>2717</v>
      </c>
      <c r="B18" s="960"/>
      <c r="C18" s="960"/>
      <c r="D18" s="933"/>
      <c r="E18" s="933"/>
      <c r="F18" s="933"/>
      <c r="G18" s="934" t="s">
        <v>2715</v>
      </c>
      <c r="H18" s="978">
        <v>67</v>
      </c>
      <c r="I18" s="987">
        <v>1228</v>
      </c>
      <c r="J18" s="934" t="s">
        <v>2709</v>
      </c>
      <c r="K18" s="937">
        <v>6099255.1299999999</v>
      </c>
    </row>
    <row r="19" spans="1:26" ht="15.95" customHeight="1" x14ac:dyDescent="0.25">
      <c r="A19" s="823" t="s">
        <v>2718</v>
      </c>
      <c r="B19" s="960" t="s">
        <v>2719</v>
      </c>
      <c r="C19" s="960" t="s">
        <v>1010</v>
      </c>
      <c r="D19" s="933" t="s">
        <v>1010</v>
      </c>
      <c r="E19" s="933" t="s">
        <v>1010</v>
      </c>
      <c r="F19" s="933" t="s">
        <v>1010</v>
      </c>
      <c r="G19" s="934" t="s">
        <v>2715</v>
      </c>
      <c r="H19" s="978" t="s">
        <v>1010</v>
      </c>
      <c r="I19" s="978" t="s">
        <v>1010</v>
      </c>
      <c r="J19" s="934"/>
      <c r="K19" s="937">
        <v>2479452.5499999998</v>
      </c>
    </row>
    <row r="20" spans="1:26" ht="15.95" customHeight="1" x14ac:dyDescent="0.25">
      <c r="A20" s="823"/>
      <c r="B20" s="961"/>
      <c r="C20" s="961"/>
      <c r="D20" s="939"/>
      <c r="E20" s="939"/>
      <c r="F20" s="939"/>
      <c r="G20" s="934"/>
      <c r="H20" s="978"/>
      <c r="I20" s="978"/>
      <c r="J20" s="934"/>
      <c r="K20" s="937"/>
    </row>
    <row r="21" spans="1:26" s="808" customFormat="1" ht="15.95" customHeight="1" x14ac:dyDescent="0.25">
      <c r="A21" s="827" t="s">
        <v>45</v>
      </c>
      <c r="B21" s="962"/>
      <c r="C21" s="962"/>
      <c r="D21" s="829"/>
      <c r="E21" s="829"/>
      <c r="F21" s="829"/>
      <c r="G21" s="828"/>
      <c r="H21" s="979"/>
      <c r="I21" s="979"/>
      <c r="J21" s="828"/>
      <c r="K21" s="928">
        <f>SUM(K22)</f>
        <v>189362.13</v>
      </c>
      <c r="L21" s="809"/>
      <c r="M21" s="809"/>
      <c r="N21" s="809"/>
      <c r="O21" s="809"/>
      <c r="P21" s="809"/>
      <c r="Q21" s="809"/>
      <c r="R21" s="809"/>
      <c r="S21" s="809"/>
      <c r="T21" s="809"/>
      <c r="U21" s="809"/>
      <c r="V21" s="809"/>
      <c r="W21" s="809"/>
      <c r="X21" s="809"/>
      <c r="Y21" s="809"/>
      <c r="Z21" s="809"/>
    </row>
    <row r="22" spans="1:26" s="808" customFormat="1" ht="15.95" customHeight="1" x14ac:dyDescent="0.25">
      <c r="A22" s="823" t="s">
        <v>2720</v>
      </c>
      <c r="B22" s="963" t="s">
        <v>2721</v>
      </c>
      <c r="C22" s="963"/>
      <c r="D22" s="941"/>
      <c r="E22" s="941"/>
      <c r="F22" s="941"/>
      <c r="G22" s="940" t="s">
        <v>2722</v>
      </c>
      <c r="H22" s="980"/>
      <c r="I22" s="980"/>
      <c r="J22" s="934" t="s">
        <v>2709</v>
      </c>
      <c r="K22" s="942">
        <v>189362.13</v>
      </c>
      <c r="L22" s="809"/>
      <c r="M22" s="809"/>
      <c r="N22" s="809"/>
      <c r="O22" s="809"/>
      <c r="P22" s="809"/>
      <c r="Q22" s="809"/>
      <c r="R22" s="809"/>
      <c r="S22" s="809"/>
      <c r="T22" s="809"/>
      <c r="U22" s="809"/>
      <c r="V22" s="809"/>
      <c r="W22" s="809"/>
      <c r="X22" s="809"/>
      <c r="Y22" s="809"/>
      <c r="Z22" s="809"/>
    </row>
    <row r="23" spans="1:26" s="808" customFormat="1" ht="15.95" customHeight="1" x14ac:dyDescent="0.25">
      <c r="A23" s="823"/>
      <c r="B23" s="964"/>
      <c r="C23" s="964"/>
      <c r="D23" s="831"/>
      <c r="E23" s="831"/>
      <c r="F23" s="831"/>
      <c r="G23" s="830"/>
      <c r="H23" s="981"/>
      <c r="I23" s="981"/>
      <c r="J23" s="824"/>
      <c r="K23" s="929"/>
      <c r="L23" s="809"/>
      <c r="M23" s="809"/>
      <c r="N23" s="809"/>
      <c r="O23" s="809"/>
      <c r="P23" s="809"/>
      <c r="Q23" s="809"/>
      <c r="R23" s="809"/>
      <c r="S23" s="809"/>
      <c r="T23" s="809"/>
      <c r="U23" s="809"/>
      <c r="V23" s="809"/>
      <c r="W23" s="809"/>
      <c r="X23" s="809"/>
      <c r="Y23" s="809"/>
      <c r="Z23" s="809"/>
    </row>
    <row r="24" spans="1:26" ht="15.95" customHeight="1" x14ac:dyDescent="0.25">
      <c r="A24" s="819" t="s">
        <v>46</v>
      </c>
      <c r="B24" s="958"/>
      <c r="C24" s="958"/>
      <c r="D24" s="826"/>
      <c r="E24" s="826"/>
      <c r="F24" s="826"/>
      <c r="G24" s="820"/>
      <c r="H24" s="976"/>
      <c r="I24" s="976"/>
      <c r="J24" s="832"/>
      <c r="K24" s="926">
        <f>SUM(K25:K30)</f>
        <v>2709181.48</v>
      </c>
    </row>
    <row r="25" spans="1:26" ht="15.95" customHeight="1" x14ac:dyDescent="0.25">
      <c r="A25" s="823" t="s">
        <v>2723</v>
      </c>
      <c r="B25" s="961" t="s">
        <v>2708</v>
      </c>
      <c r="C25" s="961" t="s">
        <v>373</v>
      </c>
      <c r="D25" s="939"/>
      <c r="E25" s="939"/>
      <c r="F25" s="939"/>
      <c r="G25" s="934"/>
      <c r="H25" s="978"/>
      <c r="I25" s="978"/>
      <c r="J25" s="934" t="s">
        <v>2724</v>
      </c>
      <c r="K25" s="937">
        <v>486414.77</v>
      </c>
    </row>
    <row r="26" spans="1:26" ht="15.95" customHeight="1" x14ac:dyDescent="0.25">
      <c r="A26" s="823" t="s">
        <v>2725</v>
      </c>
      <c r="B26" s="961"/>
      <c r="C26" s="961"/>
      <c r="D26" s="939"/>
      <c r="E26" s="939"/>
      <c r="F26" s="939"/>
      <c r="G26" s="940" t="s">
        <v>2722</v>
      </c>
      <c r="H26" s="978">
        <v>57</v>
      </c>
      <c r="I26" s="978">
        <v>11168</v>
      </c>
      <c r="J26" s="934" t="s">
        <v>2709</v>
      </c>
      <c r="K26" s="937">
        <v>554263.49</v>
      </c>
    </row>
    <row r="27" spans="1:26" ht="15.95" customHeight="1" x14ac:dyDescent="0.25">
      <c r="A27" s="823" t="s">
        <v>2726</v>
      </c>
      <c r="B27" s="961"/>
      <c r="C27" s="961" t="s">
        <v>373</v>
      </c>
      <c r="D27" s="939"/>
      <c r="E27" s="939"/>
      <c r="F27" s="939"/>
      <c r="G27" s="934"/>
      <c r="H27" s="978"/>
      <c r="I27" s="978"/>
      <c r="J27" s="934" t="s">
        <v>2709</v>
      </c>
      <c r="K27" s="937">
        <v>98441.57</v>
      </c>
    </row>
    <row r="28" spans="1:26" ht="15.95" customHeight="1" x14ac:dyDescent="0.25">
      <c r="A28" s="823" t="s">
        <v>364</v>
      </c>
      <c r="B28" s="961"/>
      <c r="C28" s="961" t="s">
        <v>373</v>
      </c>
      <c r="D28" s="939"/>
      <c r="E28" s="939"/>
      <c r="F28" s="939"/>
      <c r="G28" s="934"/>
      <c r="H28" s="978"/>
      <c r="I28" s="978"/>
      <c r="J28" s="934" t="s">
        <v>2709</v>
      </c>
      <c r="K28" s="937">
        <f>278825.53+7067.12</f>
        <v>285892.65000000002</v>
      </c>
    </row>
    <row r="29" spans="1:26" ht="15.95" customHeight="1" x14ac:dyDescent="0.25">
      <c r="A29" s="823" t="s">
        <v>2727</v>
      </c>
      <c r="B29" s="961"/>
      <c r="C29" s="961" t="s">
        <v>60</v>
      </c>
      <c r="D29" s="939"/>
      <c r="E29" s="939"/>
      <c r="F29" s="939"/>
      <c r="G29" s="934"/>
      <c r="H29" s="978"/>
      <c r="I29" s="978"/>
      <c r="J29" s="934" t="s">
        <v>2709</v>
      </c>
      <c r="K29" s="943">
        <v>1225778</v>
      </c>
    </row>
    <row r="30" spans="1:26" ht="15.95" customHeight="1" x14ac:dyDescent="0.25">
      <c r="A30" s="833" t="s">
        <v>2728</v>
      </c>
      <c r="B30" s="965"/>
      <c r="C30" s="965"/>
      <c r="D30" s="945"/>
      <c r="E30" s="945"/>
      <c r="F30" s="945"/>
      <c r="G30" s="944"/>
      <c r="H30" s="982"/>
      <c r="I30" s="982"/>
      <c r="J30" s="944" t="s">
        <v>2709</v>
      </c>
      <c r="K30" s="946">
        <v>58391</v>
      </c>
    </row>
    <row r="31" spans="1:26" ht="15.95" customHeight="1" x14ac:dyDescent="0.25">
      <c r="A31" s="834"/>
      <c r="B31" s="966"/>
      <c r="C31" s="966"/>
      <c r="D31" s="835"/>
      <c r="E31" s="835"/>
      <c r="F31" s="835"/>
      <c r="G31" s="836"/>
      <c r="H31" s="983"/>
      <c r="I31" s="983"/>
      <c r="J31" s="836"/>
      <c r="K31" s="930"/>
    </row>
    <row r="32" spans="1:26" ht="15.95" customHeight="1" x14ac:dyDescent="0.25">
      <c r="A32" s="819" t="s">
        <v>47</v>
      </c>
      <c r="B32" s="958"/>
      <c r="C32" s="958"/>
      <c r="D32" s="826"/>
      <c r="E32" s="826"/>
      <c r="F32" s="826"/>
      <c r="G32" s="820"/>
      <c r="H32" s="976"/>
      <c r="I32" s="976"/>
      <c r="J32" s="820"/>
      <c r="K32" s="926">
        <f>SUM(K33:K34)</f>
        <v>556914</v>
      </c>
    </row>
    <row r="33" spans="1:26" ht="15.95" customHeight="1" x14ac:dyDescent="0.25">
      <c r="A33" s="823" t="s">
        <v>2729</v>
      </c>
      <c r="B33" s="960" t="s">
        <v>140</v>
      </c>
      <c r="C33" s="961"/>
      <c r="D33" s="939"/>
      <c r="E33" s="939"/>
      <c r="F33" s="939"/>
      <c r="G33" s="934"/>
      <c r="H33" s="978"/>
      <c r="I33" s="978"/>
      <c r="J33" s="934" t="s">
        <v>2709</v>
      </c>
      <c r="K33" s="937">
        <v>47800</v>
      </c>
    </row>
    <row r="34" spans="1:26" ht="15.95" customHeight="1" x14ac:dyDescent="0.25">
      <c r="A34" s="823" t="s">
        <v>2730</v>
      </c>
      <c r="B34" s="967" t="s">
        <v>140</v>
      </c>
      <c r="C34" s="961" t="s">
        <v>60</v>
      </c>
      <c r="D34" s="939"/>
      <c r="E34" s="939"/>
      <c r="F34" s="939"/>
      <c r="G34" s="934"/>
      <c r="H34" s="978"/>
      <c r="I34" s="978"/>
      <c r="J34" s="934" t="s">
        <v>2709</v>
      </c>
      <c r="K34" s="943">
        <v>509114</v>
      </c>
    </row>
    <row r="35" spans="1:26" ht="15.95" customHeight="1" x14ac:dyDescent="0.25">
      <c r="A35" s="837"/>
      <c r="B35" s="959"/>
      <c r="C35" s="959"/>
      <c r="D35" s="825"/>
      <c r="E35" s="825"/>
      <c r="F35" s="825"/>
      <c r="G35" s="824"/>
      <c r="H35" s="977"/>
      <c r="I35" s="977"/>
      <c r="J35" s="824"/>
      <c r="K35" s="927"/>
    </row>
    <row r="36" spans="1:26" ht="15.95" customHeight="1" x14ac:dyDescent="0.25">
      <c r="A36" s="819" t="s">
        <v>48</v>
      </c>
      <c r="B36" s="958"/>
      <c r="C36" s="958"/>
      <c r="D36" s="826"/>
      <c r="E36" s="826"/>
      <c r="F36" s="826"/>
      <c r="G36" s="820"/>
      <c r="H36" s="976"/>
      <c r="I36" s="976"/>
      <c r="J36" s="820"/>
      <c r="K36" s="926">
        <f>SUM(K37)</f>
        <v>405760.18</v>
      </c>
    </row>
    <row r="37" spans="1:26" ht="15.95" customHeight="1" x14ac:dyDescent="0.25">
      <c r="A37" s="823" t="s">
        <v>235</v>
      </c>
      <c r="B37" s="961" t="s">
        <v>1010</v>
      </c>
      <c r="C37" s="961" t="s">
        <v>1010</v>
      </c>
      <c r="D37" s="939" t="s">
        <v>1010</v>
      </c>
      <c r="E37" s="939" t="s">
        <v>1010</v>
      </c>
      <c r="F37" s="939" t="s">
        <v>1010</v>
      </c>
      <c r="G37" s="934" t="s">
        <v>2715</v>
      </c>
      <c r="H37" s="978" t="s">
        <v>1010</v>
      </c>
      <c r="I37" s="978" t="s">
        <v>1010</v>
      </c>
      <c r="J37" s="934"/>
      <c r="K37" s="937">
        <v>405760.18</v>
      </c>
    </row>
    <row r="38" spans="1:26" ht="15.95" customHeight="1" x14ac:dyDescent="0.25">
      <c r="A38" s="837"/>
      <c r="B38" s="959"/>
      <c r="C38" s="959"/>
      <c r="D38" s="825"/>
      <c r="E38" s="825"/>
      <c r="F38" s="825"/>
      <c r="G38" s="824"/>
      <c r="H38" s="977"/>
      <c r="I38" s="977"/>
      <c r="J38" s="824"/>
      <c r="K38" s="927"/>
    </row>
    <row r="39" spans="1:26" s="808" customFormat="1" ht="15.95" customHeight="1" x14ac:dyDescent="0.25">
      <c r="A39" s="827" t="s">
        <v>49</v>
      </c>
      <c r="B39" s="962"/>
      <c r="C39" s="962"/>
      <c r="D39" s="829"/>
      <c r="E39" s="829"/>
      <c r="F39" s="829"/>
      <c r="G39" s="828"/>
      <c r="H39" s="979"/>
      <c r="I39" s="979"/>
      <c r="J39" s="828"/>
      <c r="K39" s="928">
        <f>SUM(K40)</f>
        <v>268042.44</v>
      </c>
      <c r="L39" s="809"/>
      <c r="M39" s="809"/>
      <c r="N39" s="809"/>
      <c r="O39" s="809"/>
      <c r="P39" s="809"/>
      <c r="Q39" s="809"/>
      <c r="R39" s="809"/>
      <c r="S39" s="809"/>
      <c r="T39" s="809"/>
      <c r="U39" s="809"/>
      <c r="V39" s="809"/>
      <c r="W39" s="809"/>
      <c r="X39" s="809"/>
      <c r="Y39" s="809"/>
      <c r="Z39" s="809"/>
    </row>
    <row r="40" spans="1:26" s="839" customFormat="1" ht="15.95" customHeight="1" x14ac:dyDescent="0.25">
      <c r="A40" s="948" t="s">
        <v>2731</v>
      </c>
      <c r="B40" s="967" t="s">
        <v>140</v>
      </c>
      <c r="C40" s="974" t="s">
        <v>2732</v>
      </c>
      <c r="D40" s="950"/>
      <c r="E40" s="950"/>
      <c r="F40" s="950"/>
      <c r="G40" s="949"/>
      <c r="H40" s="984"/>
      <c r="I40" s="984"/>
      <c r="J40" s="934" t="s">
        <v>2709</v>
      </c>
      <c r="K40" s="951">
        <v>268042.44</v>
      </c>
      <c r="L40" s="838"/>
      <c r="M40" s="838"/>
      <c r="N40" s="838"/>
      <c r="O40" s="838"/>
      <c r="P40" s="838"/>
      <c r="Q40" s="838"/>
      <c r="R40" s="838"/>
      <c r="S40" s="838"/>
      <c r="T40" s="838"/>
      <c r="U40" s="838"/>
      <c r="V40" s="838"/>
      <c r="W40" s="838"/>
      <c r="X40" s="838"/>
      <c r="Y40" s="838"/>
      <c r="Z40" s="838"/>
    </row>
    <row r="41" spans="1:26" s="808" customFormat="1" ht="15.95" customHeight="1" x14ac:dyDescent="0.25">
      <c r="A41" s="840"/>
      <c r="B41" s="968"/>
      <c r="C41" s="964"/>
      <c r="D41" s="831"/>
      <c r="E41" s="831"/>
      <c r="F41" s="831"/>
      <c r="G41" s="830"/>
      <c r="H41" s="981"/>
      <c r="I41" s="981"/>
      <c r="J41" s="830"/>
      <c r="K41" s="929"/>
      <c r="L41" s="809"/>
      <c r="M41" s="809"/>
      <c r="N41" s="809"/>
      <c r="O41" s="809"/>
      <c r="P41" s="809"/>
      <c r="Q41" s="809"/>
      <c r="R41" s="809"/>
      <c r="S41" s="809"/>
      <c r="T41" s="809"/>
      <c r="U41" s="809"/>
      <c r="V41" s="809"/>
      <c r="W41" s="809"/>
      <c r="X41" s="809"/>
      <c r="Y41" s="809"/>
      <c r="Z41" s="809"/>
    </row>
    <row r="42" spans="1:26" ht="15.95" customHeight="1" x14ac:dyDescent="0.25">
      <c r="A42" s="819" t="s">
        <v>50</v>
      </c>
      <c r="B42" s="969"/>
      <c r="C42" s="958"/>
      <c r="D42" s="826"/>
      <c r="E42" s="826"/>
      <c r="F42" s="826"/>
      <c r="G42" s="820"/>
      <c r="H42" s="976"/>
      <c r="I42" s="976"/>
      <c r="J42" s="820"/>
      <c r="K42" s="926">
        <f>SUM(K43:K45)</f>
        <v>5395158.5300000003</v>
      </c>
    </row>
    <row r="43" spans="1:26" ht="15.95" customHeight="1" x14ac:dyDescent="0.25">
      <c r="A43" s="823" t="s">
        <v>2733</v>
      </c>
      <c r="B43" s="970" t="s">
        <v>1010</v>
      </c>
      <c r="C43" s="961" t="s">
        <v>1010</v>
      </c>
      <c r="D43" s="939" t="s">
        <v>1010</v>
      </c>
      <c r="E43" s="939" t="s">
        <v>1010</v>
      </c>
      <c r="F43" s="939" t="s">
        <v>1010</v>
      </c>
      <c r="G43" s="934" t="s">
        <v>1010</v>
      </c>
      <c r="H43" s="978" t="s">
        <v>1010</v>
      </c>
      <c r="I43" s="978" t="s">
        <v>1010</v>
      </c>
      <c r="J43" s="934" t="s">
        <v>1010</v>
      </c>
      <c r="K43" s="937">
        <v>152508.75</v>
      </c>
    </row>
    <row r="44" spans="1:26" ht="15.95" customHeight="1" x14ac:dyDescent="0.25">
      <c r="A44" s="823" t="s">
        <v>326</v>
      </c>
      <c r="B44" s="970" t="s">
        <v>140</v>
      </c>
      <c r="C44" s="961" t="s">
        <v>1010</v>
      </c>
      <c r="D44" s="939" t="s">
        <v>140</v>
      </c>
      <c r="E44" s="939" t="s">
        <v>140</v>
      </c>
      <c r="F44" s="939" t="s">
        <v>140</v>
      </c>
      <c r="G44" s="934" t="s">
        <v>2715</v>
      </c>
      <c r="H44" s="978" t="s">
        <v>1010</v>
      </c>
      <c r="I44" s="978" t="s">
        <v>1010</v>
      </c>
      <c r="J44" s="934" t="s">
        <v>2709</v>
      </c>
      <c r="K44" s="937">
        <v>2268577.62</v>
      </c>
    </row>
    <row r="45" spans="1:26" ht="15.95" customHeight="1" x14ac:dyDescent="0.25">
      <c r="A45" s="823" t="s">
        <v>2734</v>
      </c>
      <c r="B45" s="959"/>
      <c r="C45" s="961"/>
      <c r="D45" s="939"/>
      <c r="E45" s="939"/>
      <c r="F45" s="939"/>
      <c r="G45" s="934"/>
      <c r="H45" s="978"/>
      <c r="I45" s="978"/>
      <c r="J45" s="934"/>
      <c r="K45" s="937">
        <v>2974072.16</v>
      </c>
    </row>
    <row r="46" spans="1:26" ht="15.95" customHeight="1" x14ac:dyDescent="0.25">
      <c r="A46" s="823"/>
      <c r="B46" s="959"/>
      <c r="C46" s="961"/>
      <c r="D46" s="939"/>
      <c r="E46" s="939"/>
      <c r="F46" s="939"/>
      <c r="G46" s="934"/>
      <c r="H46" s="978"/>
      <c r="I46" s="978"/>
      <c r="J46" s="934"/>
      <c r="K46" s="937"/>
    </row>
    <row r="47" spans="1:26" ht="15.95" customHeight="1" x14ac:dyDescent="0.25">
      <c r="A47" s="952" t="s">
        <v>51</v>
      </c>
      <c r="B47" s="971"/>
      <c r="C47" s="971"/>
      <c r="D47" s="954"/>
      <c r="E47" s="954"/>
      <c r="F47" s="954"/>
      <c r="G47" s="953"/>
      <c r="H47" s="985"/>
      <c r="I47" s="985"/>
      <c r="J47" s="953"/>
      <c r="K47" s="955">
        <f>+K10+K12+K21+K24+K32+K36+K39+K42</f>
        <v>132251770.18000001</v>
      </c>
    </row>
    <row r="48" spans="1:26" x14ac:dyDescent="0.25">
      <c r="A48" s="841"/>
      <c r="B48" s="972"/>
      <c r="C48" s="972"/>
      <c r="D48" s="842"/>
      <c r="E48" s="842"/>
      <c r="F48" s="842"/>
      <c r="G48" s="842"/>
      <c r="H48" s="931"/>
      <c r="I48" s="931"/>
      <c r="J48" s="842"/>
      <c r="K48" s="931"/>
    </row>
  </sheetData>
  <sheetProtection selectLockedCells="1" selectUnlockedCells="1"/>
  <mergeCells count="11">
    <mergeCell ref="G8:G9"/>
    <mergeCell ref="A8:A9"/>
    <mergeCell ref="B8:B9"/>
    <mergeCell ref="C8:C9"/>
    <mergeCell ref="D8:D9"/>
    <mergeCell ref="E8:F8"/>
    <mergeCell ref="H8:I8"/>
    <mergeCell ref="J8:J9"/>
    <mergeCell ref="K8:K9"/>
    <mergeCell ref="K16:K17"/>
    <mergeCell ref="H7:I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80" zoomScaleNormal="80" workbookViewId="0">
      <selection activeCell="C15" sqref="C15"/>
    </sheetView>
  </sheetViews>
  <sheetFormatPr baseColWidth="10" defaultRowHeight="15" x14ac:dyDescent="0.25"/>
  <cols>
    <col min="1" max="1" width="56.42578125" bestFit="1" customWidth="1"/>
    <col min="2" max="2" width="18.85546875" style="392" bestFit="1" customWidth="1"/>
    <col min="3" max="3" width="26.42578125" style="392" bestFit="1" customWidth="1"/>
    <col min="4" max="4" width="17.7109375" customWidth="1"/>
    <col min="5" max="5" width="12.140625" customWidth="1"/>
    <col min="6" max="6" width="11.85546875" customWidth="1"/>
    <col min="7" max="7" width="37.140625" style="872" customWidth="1"/>
    <col min="8" max="8" width="21.7109375" bestFit="1" customWidth="1"/>
    <col min="9" max="9" width="21" bestFit="1" customWidth="1"/>
    <col min="10" max="10" width="18.7109375" bestFit="1" customWidth="1"/>
    <col min="11" max="11" width="16.28515625" style="384" bestFit="1" customWidth="1"/>
    <col min="257" max="257" width="43" customWidth="1"/>
    <col min="258" max="258" width="17.7109375" customWidth="1"/>
    <col min="259" max="259" width="23" customWidth="1"/>
    <col min="260" max="262" width="17.7109375" customWidth="1"/>
    <col min="263" max="263" width="36.140625" customWidth="1"/>
    <col min="264" max="265" width="17.7109375" customWidth="1"/>
    <col min="266" max="266" width="17" bestFit="1" customWidth="1"/>
    <col min="267" max="267" width="15.85546875" customWidth="1"/>
    <col min="513" max="513" width="43" customWidth="1"/>
    <col min="514" max="514" width="17.7109375" customWidth="1"/>
    <col min="515" max="515" width="23" customWidth="1"/>
    <col min="516" max="518" width="17.7109375" customWidth="1"/>
    <col min="519" max="519" width="36.140625" customWidth="1"/>
    <col min="520" max="521" width="17.7109375" customWidth="1"/>
    <col min="522" max="522" width="17" bestFit="1" customWidth="1"/>
    <col min="523" max="523" width="15.85546875" customWidth="1"/>
    <col min="769" max="769" width="43" customWidth="1"/>
    <col min="770" max="770" width="17.7109375" customWidth="1"/>
    <col min="771" max="771" width="23" customWidth="1"/>
    <col min="772" max="774" width="17.7109375" customWidth="1"/>
    <col min="775" max="775" width="36.140625" customWidth="1"/>
    <col min="776" max="777" width="17.7109375" customWidth="1"/>
    <col min="778" max="778" width="17" bestFit="1" customWidth="1"/>
    <col min="779" max="779" width="15.85546875" customWidth="1"/>
    <col min="1025" max="1025" width="43" customWidth="1"/>
    <col min="1026" max="1026" width="17.7109375" customWidth="1"/>
    <col min="1027" max="1027" width="23" customWidth="1"/>
    <col min="1028" max="1030" width="17.7109375" customWidth="1"/>
    <col min="1031" max="1031" width="36.140625" customWidth="1"/>
    <col min="1032" max="1033" width="17.7109375" customWidth="1"/>
    <col min="1034" max="1034" width="17" bestFit="1" customWidth="1"/>
    <col min="1035" max="1035" width="15.85546875" customWidth="1"/>
    <col min="1281" max="1281" width="43" customWidth="1"/>
    <col min="1282" max="1282" width="17.7109375" customWidth="1"/>
    <col min="1283" max="1283" width="23" customWidth="1"/>
    <col min="1284" max="1286" width="17.7109375" customWidth="1"/>
    <col min="1287" max="1287" width="36.140625" customWidth="1"/>
    <col min="1288" max="1289" width="17.7109375" customWidth="1"/>
    <col min="1290" max="1290" width="17" bestFit="1" customWidth="1"/>
    <col min="1291" max="1291" width="15.85546875" customWidth="1"/>
    <col min="1537" max="1537" width="43" customWidth="1"/>
    <col min="1538" max="1538" width="17.7109375" customWidth="1"/>
    <col min="1539" max="1539" width="23" customWidth="1"/>
    <col min="1540" max="1542" width="17.7109375" customWidth="1"/>
    <col min="1543" max="1543" width="36.140625" customWidth="1"/>
    <col min="1544" max="1545" width="17.7109375" customWidth="1"/>
    <col min="1546" max="1546" width="17" bestFit="1" customWidth="1"/>
    <col min="1547" max="1547" width="15.85546875" customWidth="1"/>
    <col min="1793" max="1793" width="43" customWidth="1"/>
    <col min="1794" max="1794" width="17.7109375" customWidth="1"/>
    <col min="1795" max="1795" width="23" customWidth="1"/>
    <col min="1796" max="1798" width="17.7109375" customWidth="1"/>
    <col min="1799" max="1799" width="36.140625" customWidth="1"/>
    <col min="1800" max="1801" width="17.7109375" customWidth="1"/>
    <col min="1802" max="1802" width="17" bestFit="1" customWidth="1"/>
    <col min="1803" max="1803" width="15.85546875" customWidth="1"/>
    <col min="2049" max="2049" width="43" customWidth="1"/>
    <col min="2050" max="2050" width="17.7109375" customWidth="1"/>
    <col min="2051" max="2051" width="23" customWidth="1"/>
    <col min="2052" max="2054" width="17.7109375" customWidth="1"/>
    <col min="2055" max="2055" width="36.140625" customWidth="1"/>
    <col min="2056" max="2057" width="17.7109375" customWidth="1"/>
    <col min="2058" max="2058" width="17" bestFit="1" customWidth="1"/>
    <col min="2059" max="2059" width="15.85546875" customWidth="1"/>
    <col min="2305" max="2305" width="43" customWidth="1"/>
    <col min="2306" max="2306" width="17.7109375" customWidth="1"/>
    <col min="2307" max="2307" width="23" customWidth="1"/>
    <col min="2308" max="2310" width="17.7109375" customWidth="1"/>
    <col min="2311" max="2311" width="36.140625" customWidth="1"/>
    <col min="2312" max="2313" width="17.7109375" customWidth="1"/>
    <col min="2314" max="2314" width="17" bestFit="1" customWidth="1"/>
    <col min="2315" max="2315" width="15.85546875" customWidth="1"/>
    <col min="2561" max="2561" width="43" customWidth="1"/>
    <col min="2562" max="2562" width="17.7109375" customWidth="1"/>
    <col min="2563" max="2563" width="23" customWidth="1"/>
    <col min="2564" max="2566" width="17.7109375" customWidth="1"/>
    <col min="2567" max="2567" width="36.140625" customWidth="1"/>
    <col min="2568" max="2569" width="17.7109375" customWidth="1"/>
    <col min="2570" max="2570" width="17" bestFit="1" customWidth="1"/>
    <col min="2571" max="2571" width="15.85546875" customWidth="1"/>
    <col min="2817" max="2817" width="43" customWidth="1"/>
    <col min="2818" max="2818" width="17.7109375" customWidth="1"/>
    <col min="2819" max="2819" width="23" customWidth="1"/>
    <col min="2820" max="2822" width="17.7109375" customWidth="1"/>
    <col min="2823" max="2823" width="36.140625" customWidth="1"/>
    <col min="2824" max="2825" width="17.7109375" customWidth="1"/>
    <col min="2826" max="2826" width="17" bestFit="1" customWidth="1"/>
    <col min="2827" max="2827" width="15.85546875" customWidth="1"/>
    <col min="3073" max="3073" width="43" customWidth="1"/>
    <col min="3074" max="3074" width="17.7109375" customWidth="1"/>
    <col min="3075" max="3075" width="23" customWidth="1"/>
    <col min="3076" max="3078" width="17.7109375" customWidth="1"/>
    <col min="3079" max="3079" width="36.140625" customWidth="1"/>
    <col min="3080" max="3081" width="17.7109375" customWidth="1"/>
    <col min="3082" max="3082" width="17" bestFit="1" customWidth="1"/>
    <col min="3083" max="3083" width="15.85546875" customWidth="1"/>
    <col min="3329" max="3329" width="43" customWidth="1"/>
    <col min="3330" max="3330" width="17.7109375" customWidth="1"/>
    <col min="3331" max="3331" width="23" customWidth="1"/>
    <col min="3332" max="3334" width="17.7109375" customWidth="1"/>
    <col min="3335" max="3335" width="36.140625" customWidth="1"/>
    <col min="3336" max="3337" width="17.7109375" customWidth="1"/>
    <col min="3338" max="3338" width="17" bestFit="1" customWidth="1"/>
    <col min="3339" max="3339" width="15.85546875" customWidth="1"/>
    <col min="3585" max="3585" width="43" customWidth="1"/>
    <col min="3586" max="3586" width="17.7109375" customWidth="1"/>
    <col min="3587" max="3587" width="23" customWidth="1"/>
    <col min="3588" max="3590" width="17.7109375" customWidth="1"/>
    <col min="3591" max="3591" width="36.140625" customWidth="1"/>
    <col min="3592" max="3593" width="17.7109375" customWidth="1"/>
    <col min="3594" max="3594" width="17" bestFit="1" customWidth="1"/>
    <col min="3595" max="3595" width="15.85546875" customWidth="1"/>
    <col min="3841" max="3841" width="43" customWidth="1"/>
    <col min="3842" max="3842" width="17.7109375" customWidth="1"/>
    <col min="3843" max="3843" width="23" customWidth="1"/>
    <col min="3844" max="3846" width="17.7109375" customWidth="1"/>
    <col min="3847" max="3847" width="36.140625" customWidth="1"/>
    <col min="3848" max="3849" width="17.7109375" customWidth="1"/>
    <col min="3850" max="3850" width="17" bestFit="1" customWidth="1"/>
    <col min="3851" max="3851" width="15.85546875" customWidth="1"/>
    <col min="4097" max="4097" width="43" customWidth="1"/>
    <col min="4098" max="4098" width="17.7109375" customWidth="1"/>
    <col min="4099" max="4099" width="23" customWidth="1"/>
    <col min="4100" max="4102" width="17.7109375" customWidth="1"/>
    <col min="4103" max="4103" width="36.140625" customWidth="1"/>
    <col min="4104" max="4105" width="17.7109375" customWidth="1"/>
    <col min="4106" max="4106" width="17" bestFit="1" customWidth="1"/>
    <col min="4107" max="4107" width="15.85546875" customWidth="1"/>
    <col min="4353" max="4353" width="43" customWidth="1"/>
    <col min="4354" max="4354" width="17.7109375" customWidth="1"/>
    <col min="4355" max="4355" width="23" customWidth="1"/>
    <col min="4356" max="4358" width="17.7109375" customWidth="1"/>
    <col min="4359" max="4359" width="36.140625" customWidth="1"/>
    <col min="4360" max="4361" width="17.7109375" customWidth="1"/>
    <col min="4362" max="4362" width="17" bestFit="1" customWidth="1"/>
    <col min="4363" max="4363" width="15.85546875" customWidth="1"/>
    <col min="4609" max="4609" width="43" customWidth="1"/>
    <col min="4610" max="4610" width="17.7109375" customWidth="1"/>
    <col min="4611" max="4611" width="23" customWidth="1"/>
    <col min="4612" max="4614" width="17.7109375" customWidth="1"/>
    <col min="4615" max="4615" width="36.140625" customWidth="1"/>
    <col min="4616" max="4617" width="17.7109375" customWidth="1"/>
    <col min="4618" max="4618" width="17" bestFit="1" customWidth="1"/>
    <col min="4619" max="4619" width="15.85546875" customWidth="1"/>
    <col min="4865" max="4865" width="43" customWidth="1"/>
    <col min="4866" max="4866" width="17.7109375" customWidth="1"/>
    <col min="4867" max="4867" width="23" customWidth="1"/>
    <col min="4868" max="4870" width="17.7109375" customWidth="1"/>
    <col min="4871" max="4871" width="36.140625" customWidth="1"/>
    <col min="4872" max="4873" width="17.7109375" customWidth="1"/>
    <col min="4874" max="4874" width="17" bestFit="1" customWidth="1"/>
    <col min="4875" max="4875" width="15.85546875" customWidth="1"/>
    <col min="5121" max="5121" width="43" customWidth="1"/>
    <col min="5122" max="5122" width="17.7109375" customWidth="1"/>
    <col min="5123" max="5123" width="23" customWidth="1"/>
    <col min="5124" max="5126" width="17.7109375" customWidth="1"/>
    <col min="5127" max="5127" width="36.140625" customWidth="1"/>
    <col min="5128" max="5129" width="17.7109375" customWidth="1"/>
    <col min="5130" max="5130" width="17" bestFit="1" customWidth="1"/>
    <col min="5131" max="5131" width="15.85546875" customWidth="1"/>
    <col min="5377" max="5377" width="43" customWidth="1"/>
    <col min="5378" max="5378" width="17.7109375" customWidth="1"/>
    <col min="5379" max="5379" width="23" customWidth="1"/>
    <col min="5380" max="5382" width="17.7109375" customWidth="1"/>
    <col min="5383" max="5383" width="36.140625" customWidth="1"/>
    <col min="5384" max="5385" width="17.7109375" customWidth="1"/>
    <col min="5386" max="5386" width="17" bestFit="1" customWidth="1"/>
    <col min="5387" max="5387" width="15.85546875" customWidth="1"/>
    <col min="5633" max="5633" width="43" customWidth="1"/>
    <col min="5634" max="5634" width="17.7109375" customWidth="1"/>
    <col min="5635" max="5635" width="23" customWidth="1"/>
    <col min="5636" max="5638" width="17.7109375" customWidth="1"/>
    <col min="5639" max="5639" width="36.140625" customWidth="1"/>
    <col min="5640" max="5641" width="17.7109375" customWidth="1"/>
    <col min="5642" max="5642" width="17" bestFit="1" customWidth="1"/>
    <col min="5643" max="5643" width="15.85546875" customWidth="1"/>
    <col min="5889" max="5889" width="43" customWidth="1"/>
    <col min="5890" max="5890" width="17.7109375" customWidth="1"/>
    <col min="5891" max="5891" width="23" customWidth="1"/>
    <col min="5892" max="5894" width="17.7109375" customWidth="1"/>
    <col min="5895" max="5895" width="36.140625" customWidth="1"/>
    <col min="5896" max="5897" width="17.7109375" customWidth="1"/>
    <col min="5898" max="5898" width="17" bestFit="1" customWidth="1"/>
    <col min="5899" max="5899" width="15.85546875" customWidth="1"/>
    <col min="6145" max="6145" width="43" customWidth="1"/>
    <col min="6146" max="6146" width="17.7109375" customWidth="1"/>
    <col min="6147" max="6147" width="23" customWidth="1"/>
    <col min="6148" max="6150" width="17.7109375" customWidth="1"/>
    <col min="6151" max="6151" width="36.140625" customWidth="1"/>
    <col min="6152" max="6153" width="17.7109375" customWidth="1"/>
    <col min="6154" max="6154" width="17" bestFit="1" customWidth="1"/>
    <col min="6155" max="6155" width="15.85546875" customWidth="1"/>
    <col min="6401" max="6401" width="43" customWidth="1"/>
    <col min="6402" max="6402" width="17.7109375" customWidth="1"/>
    <col min="6403" max="6403" width="23" customWidth="1"/>
    <col min="6404" max="6406" width="17.7109375" customWidth="1"/>
    <col min="6407" max="6407" width="36.140625" customWidth="1"/>
    <col min="6408" max="6409" width="17.7109375" customWidth="1"/>
    <col min="6410" max="6410" width="17" bestFit="1" customWidth="1"/>
    <col min="6411" max="6411" width="15.85546875" customWidth="1"/>
    <col min="6657" max="6657" width="43" customWidth="1"/>
    <col min="6658" max="6658" width="17.7109375" customWidth="1"/>
    <col min="6659" max="6659" width="23" customWidth="1"/>
    <col min="6660" max="6662" width="17.7109375" customWidth="1"/>
    <col min="6663" max="6663" width="36.140625" customWidth="1"/>
    <col min="6664" max="6665" width="17.7109375" customWidth="1"/>
    <col min="6666" max="6666" width="17" bestFit="1" customWidth="1"/>
    <col min="6667" max="6667" width="15.85546875" customWidth="1"/>
    <col min="6913" max="6913" width="43" customWidth="1"/>
    <col min="6914" max="6914" width="17.7109375" customWidth="1"/>
    <col min="6915" max="6915" width="23" customWidth="1"/>
    <col min="6916" max="6918" width="17.7109375" customWidth="1"/>
    <col min="6919" max="6919" width="36.140625" customWidth="1"/>
    <col min="6920" max="6921" width="17.7109375" customWidth="1"/>
    <col min="6922" max="6922" width="17" bestFit="1" customWidth="1"/>
    <col min="6923" max="6923" width="15.85546875" customWidth="1"/>
    <col min="7169" max="7169" width="43" customWidth="1"/>
    <col min="7170" max="7170" width="17.7109375" customWidth="1"/>
    <col min="7171" max="7171" width="23" customWidth="1"/>
    <col min="7172" max="7174" width="17.7109375" customWidth="1"/>
    <col min="7175" max="7175" width="36.140625" customWidth="1"/>
    <col min="7176" max="7177" width="17.7109375" customWidth="1"/>
    <col min="7178" max="7178" width="17" bestFit="1" customWidth="1"/>
    <col min="7179" max="7179" width="15.85546875" customWidth="1"/>
    <col min="7425" max="7425" width="43" customWidth="1"/>
    <col min="7426" max="7426" width="17.7109375" customWidth="1"/>
    <col min="7427" max="7427" width="23" customWidth="1"/>
    <col min="7428" max="7430" width="17.7109375" customWidth="1"/>
    <col min="7431" max="7431" width="36.140625" customWidth="1"/>
    <col min="7432" max="7433" width="17.7109375" customWidth="1"/>
    <col min="7434" max="7434" width="17" bestFit="1" customWidth="1"/>
    <col min="7435" max="7435" width="15.85546875" customWidth="1"/>
    <col min="7681" max="7681" width="43" customWidth="1"/>
    <col min="7682" max="7682" width="17.7109375" customWidth="1"/>
    <col min="7683" max="7683" width="23" customWidth="1"/>
    <col min="7684" max="7686" width="17.7109375" customWidth="1"/>
    <col min="7687" max="7687" width="36.140625" customWidth="1"/>
    <col min="7688" max="7689" width="17.7109375" customWidth="1"/>
    <col min="7690" max="7690" width="17" bestFit="1" customWidth="1"/>
    <col min="7691" max="7691" width="15.85546875" customWidth="1"/>
    <col min="7937" max="7937" width="43" customWidth="1"/>
    <col min="7938" max="7938" width="17.7109375" customWidth="1"/>
    <col min="7939" max="7939" width="23" customWidth="1"/>
    <col min="7940" max="7942" width="17.7109375" customWidth="1"/>
    <col min="7943" max="7943" width="36.140625" customWidth="1"/>
    <col min="7944" max="7945" width="17.7109375" customWidth="1"/>
    <col min="7946" max="7946" width="17" bestFit="1" customWidth="1"/>
    <col min="7947" max="7947" width="15.85546875" customWidth="1"/>
    <col min="8193" max="8193" width="43" customWidth="1"/>
    <col min="8194" max="8194" width="17.7109375" customWidth="1"/>
    <col min="8195" max="8195" width="23" customWidth="1"/>
    <col min="8196" max="8198" width="17.7109375" customWidth="1"/>
    <col min="8199" max="8199" width="36.140625" customWidth="1"/>
    <col min="8200" max="8201" width="17.7109375" customWidth="1"/>
    <col min="8202" max="8202" width="17" bestFit="1" customWidth="1"/>
    <col min="8203" max="8203" width="15.85546875" customWidth="1"/>
    <col min="8449" max="8449" width="43" customWidth="1"/>
    <col min="8450" max="8450" width="17.7109375" customWidth="1"/>
    <col min="8451" max="8451" width="23" customWidth="1"/>
    <col min="8452" max="8454" width="17.7109375" customWidth="1"/>
    <col min="8455" max="8455" width="36.140625" customWidth="1"/>
    <col min="8456" max="8457" width="17.7109375" customWidth="1"/>
    <col min="8458" max="8458" width="17" bestFit="1" customWidth="1"/>
    <col min="8459" max="8459" width="15.85546875" customWidth="1"/>
    <col min="8705" max="8705" width="43" customWidth="1"/>
    <col min="8706" max="8706" width="17.7109375" customWidth="1"/>
    <col min="8707" max="8707" width="23" customWidth="1"/>
    <col min="8708" max="8710" width="17.7109375" customWidth="1"/>
    <col min="8711" max="8711" width="36.140625" customWidth="1"/>
    <col min="8712" max="8713" width="17.7109375" customWidth="1"/>
    <col min="8714" max="8714" width="17" bestFit="1" customWidth="1"/>
    <col min="8715" max="8715" width="15.85546875" customWidth="1"/>
    <col min="8961" max="8961" width="43" customWidth="1"/>
    <col min="8962" max="8962" width="17.7109375" customWidth="1"/>
    <col min="8963" max="8963" width="23" customWidth="1"/>
    <col min="8964" max="8966" width="17.7109375" customWidth="1"/>
    <col min="8967" max="8967" width="36.140625" customWidth="1"/>
    <col min="8968" max="8969" width="17.7109375" customWidth="1"/>
    <col min="8970" max="8970" width="17" bestFit="1" customWidth="1"/>
    <col min="8971" max="8971" width="15.85546875" customWidth="1"/>
    <col min="9217" max="9217" width="43" customWidth="1"/>
    <col min="9218" max="9218" width="17.7109375" customWidth="1"/>
    <col min="9219" max="9219" width="23" customWidth="1"/>
    <col min="9220" max="9222" width="17.7109375" customWidth="1"/>
    <col min="9223" max="9223" width="36.140625" customWidth="1"/>
    <col min="9224" max="9225" width="17.7109375" customWidth="1"/>
    <col min="9226" max="9226" width="17" bestFit="1" customWidth="1"/>
    <col min="9227" max="9227" width="15.85546875" customWidth="1"/>
    <col min="9473" max="9473" width="43" customWidth="1"/>
    <col min="9474" max="9474" width="17.7109375" customWidth="1"/>
    <col min="9475" max="9475" width="23" customWidth="1"/>
    <col min="9476" max="9478" width="17.7109375" customWidth="1"/>
    <col min="9479" max="9479" width="36.140625" customWidth="1"/>
    <col min="9480" max="9481" width="17.7109375" customWidth="1"/>
    <col min="9482" max="9482" width="17" bestFit="1" customWidth="1"/>
    <col min="9483" max="9483" width="15.85546875" customWidth="1"/>
    <col min="9729" max="9729" width="43" customWidth="1"/>
    <col min="9730" max="9730" width="17.7109375" customWidth="1"/>
    <col min="9731" max="9731" width="23" customWidth="1"/>
    <col min="9732" max="9734" width="17.7109375" customWidth="1"/>
    <col min="9735" max="9735" width="36.140625" customWidth="1"/>
    <col min="9736" max="9737" width="17.7109375" customWidth="1"/>
    <col min="9738" max="9738" width="17" bestFit="1" customWidth="1"/>
    <col min="9739" max="9739" width="15.85546875" customWidth="1"/>
    <col min="9985" max="9985" width="43" customWidth="1"/>
    <col min="9986" max="9986" width="17.7109375" customWidth="1"/>
    <col min="9987" max="9987" width="23" customWidth="1"/>
    <col min="9988" max="9990" width="17.7109375" customWidth="1"/>
    <col min="9991" max="9991" width="36.140625" customWidth="1"/>
    <col min="9992" max="9993" width="17.7109375" customWidth="1"/>
    <col min="9994" max="9994" width="17" bestFit="1" customWidth="1"/>
    <col min="9995" max="9995" width="15.85546875" customWidth="1"/>
    <col min="10241" max="10241" width="43" customWidth="1"/>
    <col min="10242" max="10242" width="17.7109375" customWidth="1"/>
    <col min="10243" max="10243" width="23" customWidth="1"/>
    <col min="10244" max="10246" width="17.7109375" customWidth="1"/>
    <col min="10247" max="10247" width="36.140625" customWidth="1"/>
    <col min="10248" max="10249" width="17.7109375" customWidth="1"/>
    <col min="10250" max="10250" width="17" bestFit="1" customWidth="1"/>
    <col min="10251" max="10251" width="15.85546875" customWidth="1"/>
    <col min="10497" max="10497" width="43" customWidth="1"/>
    <col min="10498" max="10498" width="17.7109375" customWidth="1"/>
    <col min="10499" max="10499" width="23" customWidth="1"/>
    <col min="10500" max="10502" width="17.7109375" customWidth="1"/>
    <col min="10503" max="10503" width="36.140625" customWidth="1"/>
    <col min="10504" max="10505" width="17.7109375" customWidth="1"/>
    <col min="10506" max="10506" width="17" bestFit="1" customWidth="1"/>
    <col min="10507" max="10507" width="15.85546875" customWidth="1"/>
    <col min="10753" max="10753" width="43" customWidth="1"/>
    <col min="10754" max="10754" width="17.7109375" customWidth="1"/>
    <col min="10755" max="10755" width="23" customWidth="1"/>
    <col min="10756" max="10758" width="17.7109375" customWidth="1"/>
    <col min="10759" max="10759" width="36.140625" customWidth="1"/>
    <col min="10760" max="10761" width="17.7109375" customWidth="1"/>
    <col min="10762" max="10762" width="17" bestFit="1" customWidth="1"/>
    <col min="10763" max="10763" width="15.85546875" customWidth="1"/>
    <col min="11009" max="11009" width="43" customWidth="1"/>
    <col min="11010" max="11010" width="17.7109375" customWidth="1"/>
    <col min="11011" max="11011" width="23" customWidth="1"/>
    <col min="11012" max="11014" width="17.7109375" customWidth="1"/>
    <col min="11015" max="11015" width="36.140625" customWidth="1"/>
    <col min="11016" max="11017" width="17.7109375" customWidth="1"/>
    <col min="11018" max="11018" width="17" bestFit="1" customWidth="1"/>
    <col min="11019" max="11019" width="15.85546875" customWidth="1"/>
    <col min="11265" max="11265" width="43" customWidth="1"/>
    <col min="11266" max="11266" width="17.7109375" customWidth="1"/>
    <col min="11267" max="11267" width="23" customWidth="1"/>
    <col min="11268" max="11270" width="17.7109375" customWidth="1"/>
    <col min="11271" max="11271" width="36.140625" customWidth="1"/>
    <col min="11272" max="11273" width="17.7109375" customWidth="1"/>
    <col min="11274" max="11274" width="17" bestFit="1" customWidth="1"/>
    <col min="11275" max="11275" width="15.85546875" customWidth="1"/>
    <col min="11521" max="11521" width="43" customWidth="1"/>
    <col min="11522" max="11522" width="17.7109375" customWidth="1"/>
    <col min="11523" max="11523" width="23" customWidth="1"/>
    <col min="11524" max="11526" width="17.7109375" customWidth="1"/>
    <col min="11527" max="11527" width="36.140625" customWidth="1"/>
    <col min="11528" max="11529" width="17.7109375" customWidth="1"/>
    <col min="11530" max="11530" width="17" bestFit="1" customWidth="1"/>
    <col min="11531" max="11531" width="15.85546875" customWidth="1"/>
    <col min="11777" max="11777" width="43" customWidth="1"/>
    <col min="11778" max="11778" width="17.7109375" customWidth="1"/>
    <col min="11779" max="11779" width="23" customWidth="1"/>
    <col min="11780" max="11782" width="17.7109375" customWidth="1"/>
    <col min="11783" max="11783" width="36.140625" customWidth="1"/>
    <col min="11784" max="11785" width="17.7109375" customWidth="1"/>
    <col min="11786" max="11786" width="17" bestFit="1" customWidth="1"/>
    <col min="11787" max="11787" width="15.85546875" customWidth="1"/>
    <col min="12033" max="12033" width="43" customWidth="1"/>
    <col min="12034" max="12034" width="17.7109375" customWidth="1"/>
    <col min="12035" max="12035" width="23" customWidth="1"/>
    <col min="12036" max="12038" width="17.7109375" customWidth="1"/>
    <col min="12039" max="12039" width="36.140625" customWidth="1"/>
    <col min="12040" max="12041" width="17.7109375" customWidth="1"/>
    <col min="12042" max="12042" width="17" bestFit="1" customWidth="1"/>
    <col min="12043" max="12043" width="15.85546875" customWidth="1"/>
    <col min="12289" max="12289" width="43" customWidth="1"/>
    <col min="12290" max="12290" width="17.7109375" customWidth="1"/>
    <col min="12291" max="12291" width="23" customWidth="1"/>
    <col min="12292" max="12294" width="17.7109375" customWidth="1"/>
    <col min="12295" max="12295" width="36.140625" customWidth="1"/>
    <col min="12296" max="12297" width="17.7109375" customWidth="1"/>
    <col min="12298" max="12298" width="17" bestFit="1" customWidth="1"/>
    <col min="12299" max="12299" width="15.85546875" customWidth="1"/>
    <col min="12545" max="12545" width="43" customWidth="1"/>
    <col min="12546" max="12546" width="17.7109375" customWidth="1"/>
    <col min="12547" max="12547" width="23" customWidth="1"/>
    <col min="12548" max="12550" width="17.7109375" customWidth="1"/>
    <col min="12551" max="12551" width="36.140625" customWidth="1"/>
    <col min="12552" max="12553" width="17.7109375" customWidth="1"/>
    <col min="12554" max="12554" width="17" bestFit="1" customWidth="1"/>
    <col min="12555" max="12555" width="15.85546875" customWidth="1"/>
    <col min="12801" max="12801" width="43" customWidth="1"/>
    <col min="12802" max="12802" width="17.7109375" customWidth="1"/>
    <col min="12803" max="12803" width="23" customWidth="1"/>
    <col min="12804" max="12806" width="17.7109375" customWidth="1"/>
    <col min="12807" max="12807" width="36.140625" customWidth="1"/>
    <col min="12808" max="12809" width="17.7109375" customWidth="1"/>
    <col min="12810" max="12810" width="17" bestFit="1" customWidth="1"/>
    <col min="12811" max="12811" width="15.85546875" customWidth="1"/>
    <col min="13057" max="13057" width="43" customWidth="1"/>
    <col min="13058" max="13058" width="17.7109375" customWidth="1"/>
    <col min="13059" max="13059" width="23" customWidth="1"/>
    <col min="13060" max="13062" width="17.7109375" customWidth="1"/>
    <col min="13063" max="13063" width="36.140625" customWidth="1"/>
    <col min="13064" max="13065" width="17.7109375" customWidth="1"/>
    <col min="13066" max="13066" width="17" bestFit="1" customWidth="1"/>
    <col min="13067" max="13067" width="15.85546875" customWidth="1"/>
    <col min="13313" max="13313" width="43" customWidth="1"/>
    <col min="13314" max="13314" width="17.7109375" customWidth="1"/>
    <col min="13315" max="13315" width="23" customWidth="1"/>
    <col min="13316" max="13318" width="17.7109375" customWidth="1"/>
    <col min="13319" max="13319" width="36.140625" customWidth="1"/>
    <col min="13320" max="13321" width="17.7109375" customWidth="1"/>
    <col min="13322" max="13322" width="17" bestFit="1" customWidth="1"/>
    <col min="13323" max="13323" width="15.85546875" customWidth="1"/>
    <col min="13569" max="13569" width="43" customWidth="1"/>
    <col min="13570" max="13570" width="17.7109375" customWidth="1"/>
    <col min="13571" max="13571" width="23" customWidth="1"/>
    <col min="13572" max="13574" width="17.7109375" customWidth="1"/>
    <col min="13575" max="13575" width="36.140625" customWidth="1"/>
    <col min="13576" max="13577" width="17.7109375" customWidth="1"/>
    <col min="13578" max="13578" width="17" bestFit="1" customWidth="1"/>
    <col min="13579" max="13579" width="15.85546875" customWidth="1"/>
    <col min="13825" max="13825" width="43" customWidth="1"/>
    <col min="13826" max="13826" width="17.7109375" customWidth="1"/>
    <col min="13827" max="13827" width="23" customWidth="1"/>
    <col min="13828" max="13830" width="17.7109375" customWidth="1"/>
    <col min="13831" max="13831" width="36.140625" customWidth="1"/>
    <col min="13832" max="13833" width="17.7109375" customWidth="1"/>
    <col min="13834" max="13834" width="17" bestFit="1" customWidth="1"/>
    <col min="13835" max="13835" width="15.85546875" customWidth="1"/>
    <col min="14081" max="14081" width="43" customWidth="1"/>
    <col min="14082" max="14082" width="17.7109375" customWidth="1"/>
    <col min="14083" max="14083" width="23" customWidth="1"/>
    <col min="14084" max="14086" width="17.7109375" customWidth="1"/>
    <col min="14087" max="14087" width="36.140625" customWidth="1"/>
    <col min="14088" max="14089" width="17.7109375" customWidth="1"/>
    <col min="14090" max="14090" width="17" bestFit="1" customWidth="1"/>
    <col min="14091" max="14091" width="15.85546875" customWidth="1"/>
    <col min="14337" max="14337" width="43" customWidth="1"/>
    <col min="14338" max="14338" width="17.7109375" customWidth="1"/>
    <col min="14339" max="14339" width="23" customWidth="1"/>
    <col min="14340" max="14342" width="17.7109375" customWidth="1"/>
    <col min="14343" max="14343" width="36.140625" customWidth="1"/>
    <col min="14344" max="14345" width="17.7109375" customWidth="1"/>
    <col min="14346" max="14346" width="17" bestFit="1" customWidth="1"/>
    <col min="14347" max="14347" width="15.85546875" customWidth="1"/>
    <col min="14593" max="14593" width="43" customWidth="1"/>
    <col min="14594" max="14594" width="17.7109375" customWidth="1"/>
    <col min="14595" max="14595" width="23" customWidth="1"/>
    <col min="14596" max="14598" width="17.7109375" customWidth="1"/>
    <col min="14599" max="14599" width="36.140625" customWidth="1"/>
    <col min="14600" max="14601" width="17.7109375" customWidth="1"/>
    <col min="14602" max="14602" width="17" bestFit="1" customWidth="1"/>
    <col min="14603" max="14603" width="15.85546875" customWidth="1"/>
    <col min="14849" max="14849" width="43" customWidth="1"/>
    <col min="14850" max="14850" width="17.7109375" customWidth="1"/>
    <col min="14851" max="14851" width="23" customWidth="1"/>
    <col min="14852" max="14854" width="17.7109375" customWidth="1"/>
    <col min="14855" max="14855" width="36.140625" customWidth="1"/>
    <col min="14856" max="14857" width="17.7109375" customWidth="1"/>
    <col min="14858" max="14858" width="17" bestFit="1" customWidth="1"/>
    <col min="14859" max="14859" width="15.85546875" customWidth="1"/>
    <col min="15105" max="15105" width="43" customWidth="1"/>
    <col min="15106" max="15106" width="17.7109375" customWidth="1"/>
    <col min="15107" max="15107" width="23" customWidth="1"/>
    <col min="15108" max="15110" width="17.7109375" customWidth="1"/>
    <col min="15111" max="15111" width="36.140625" customWidth="1"/>
    <col min="15112" max="15113" width="17.7109375" customWidth="1"/>
    <col min="15114" max="15114" width="17" bestFit="1" customWidth="1"/>
    <col min="15115" max="15115" width="15.85546875" customWidth="1"/>
    <col min="15361" max="15361" width="43" customWidth="1"/>
    <col min="15362" max="15362" width="17.7109375" customWidth="1"/>
    <col min="15363" max="15363" width="23" customWidth="1"/>
    <col min="15364" max="15366" width="17.7109375" customWidth="1"/>
    <col min="15367" max="15367" width="36.140625" customWidth="1"/>
    <col min="15368" max="15369" width="17.7109375" customWidth="1"/>
    <col min="15370" max="15370" width="17" bestFit="1" customWidth="1"/>
    <col min="15371" max="15371" width="15.85546875" customWidth="1"/>
    <col min="15617" max="15617" width="43" customWidth="1"/>
    <col min="15618" max="15618" width="17.7109375" customWidth="1"/>
    <col min="15619" max="15619" width="23" customWidth="1"/>
    <col min="15620" max="15622" width="17.7109375" customWidth="1"/>
    <col min="15623" max="15623" width="36.140625" customWidth="1"/>
    <col min="15624" max="15625" width="17.7109375" customWidth="1"/>
    <col min="15626" max="15626" width="17" bestFit="1" customWidth="1"/>
    <col min="15627" max="15627" width="15.85546875" customWidth="1"/>
    <col min="15873" max="15873" width="43" customWidth="1"/>
    <col min="15874" max="15874" width="17.7109375" customWidth="1"/>
    <col min="15875" max="15875" width="23" customWidth="1"/>
    <col min="15876" max="15878" width="17.7109375" customWidth="1"/>
    <col min="15879" max="15879" width="36.140625" customWidth="1"/>
    <col min="15880" max="15881" width="17.7109375" customWidth="1"/>
    <col min="15882" max="15882" width="17" bestFit="1" customWidth="1"/>
    <col min="15883" max="15883" width="15.85546875" customWidth="1"/>
    <col min="16129" max="16129" width="43" customWidth="1"/>
    <col min="16130" max="16130" width="17.7109375" customWidth="1"/>
    <col min="16131" max="16131" width="23" customWidth="1"/>
    <col min="16132" max="16134" width="17.7109375" customWidth="1"/>
    <col min="16135" max="16135" width="36.140625" customWidth="1"/>
    <col min="16136" max="16137" width="17.7109375" customWidth="1"/>
    <col min="16138" max="16138" width="17" bestFit="1" customWidth="1"/>
    <col min="16139" max="16139" width="15.85546875" customWidth="1"/>
  </cols>
  <sheetData>
    <row r="1" spans="1:11" s="16" customFormat="1" x14ac:dyDescent="0.25">
      <c r="B1" s="386"/>
      <c r="C1" s="386"/>
      <c r="G1" s="585"/>
      <c r="K1" s="343"/>
    </row>
    <row r="2" spans="1:11" s="16" customFormat="1" x14ac:dyDescent="0.25">
      <c r="A2" s="17" t="s">
        <v>42</v>
      </c>
      <c r="B2" s="385"/>
      <c r="C2" s="385"/>
      <c r="D2" s="18"/>
      <c r="E2" s="18"/>
      <c r="F2" s="18"/>
      <c r="G2" s="331"/>
      <c r="H2" s="18"/>
      <c r="I2" s="18"/>
      <c r="J2" s="18"/>
      <c r="K2" s="344" t="s">
        <v>19</v>
      </c>
    </row>
    <row r="3" spans="1:11" s="16" customFormat="1" ht="15.75" x14ac:dyDescent="0.25">
      <c r="A3" s="381" t="s">
        <v>2865</v>
      </c>
      <c r="B3" s="385"/>
      <c r="C3" s="385"/>
      <c r="D3" s="18"/>
      <c r="E3" s="18"/>
      <c r="F3" s="18"/>
      <c r="G3" s="331"/>
      <c r="H3" s="18"/>
      <c r="I3" s="18"/>
      <c r="J3" s="18"/>
      <c r="K3" s="345"/>
    </row>
    <row r="4" spans="1:11" s="16" customFormat="1" x14ac:dyDescent="0.25">
      <c r="A4" s="17" t="s">
        <v>2868</v>
      </c>
      <c r="B4" s="385"/>
      <c r="C4" s="385"/>
      <c r="D4" s="18"/>
      <c r="E4" s="18"/>
      <c r="F4" s="18"/>
      <c r="G4" s="331"/>
      <c r="H4" s="18"/>
      <c r="I4" s="18"/>
      <c r="J4" s="18"/>
      <c r="K4" s="345"/>
    </row>
    <row r="5" spans="1:11" s="16" customFormat="1" x14ac:dyDescent="0.25">
      <c r="A5" s="17"/>
      <c r="B5" s="385"/>
      <c r="C5" s="385"/>
      <c r="D5" s="18"/>
      <c r="E5" s="18"/>
      <c r="F5" s="18"/>
      <c r="G5" s="331"/>
      <c r="H5" s="18"/>
      <c r="I5" s="18"/>
      <c r="J5" s="18"/>
      <c r="K5" s="345"/>
    </row>
    <row r="6" spans="1:11" s="16" customFormat="1" x14ac:dyDescent="0.25">
      <c r="A6" s="51"/>
      <c r="B6" s="386"/>
      <c r="C6" s="386"/>
      <c r="D6" s="527"/>
      <c r="E6" s="527"/>
      <c r="F6" s="527"/>
      <c r="G6" s="909"/>
      <c r="H6" s="527"/>
      <c r="I6" s="527"/>
      <c r="K6" s="671"/>
    </row>
    <row r="7" spans="1:11" s="16" customFormat="1" x14ac:dyDescent="0.25">
      <c r="A7" s="526" t="s">
        <v>20</v>
      </c>
      <c r="B7" s="856" t="s">
        <v>21</v>
      </c>
      <c r="C7" s="856" t="s">
        <v>22</v>
      </c>
      <c r="D7" s="526"/>
      <c r="E7" s="20" t="s">
        <v>23</v>
      </c>
      <c r="F7" s="20"/>
      <c r="G7" s="856" t="s">
        <v>24</v>
      </c>
      <c r="H7" s="1417" t="s">
        <v>25</v>
      </c>
      <c r="I7" s="1417"/>
      <c r="J7" s="526" t="s">
        <v>26</v>
      </c>
      <c r="K7" s="859" t="s">
        <v>27</v>
      </c>
    </row>
    <row r="8" spans="1:11" s="52" customFormat="1" x14ac:dyDescent="0.25">
      <c r="A8" s="1418" t="s">
        <v>28</v>
      </c>
      <c r="B8" s="1415" t="s">
        <v>29</v>
      </c>
      <c r="C8" s="1415" t="s">
        <v>30</v>
      </c>
      <c r="D8" s="1415" t="s">
        <v>31</v>
      </c>
      <c r="E8" s="1415" t="s">
        <v>32</v>
      </c>
      <c r="F8" s="1415"/>
      <c r="G8" s="1415" t="s">
        <v>33</v>
      </c>
      <c r="H8" s="1415" t="s">
        <v>34</v>
      </c>
      <c r="I8" s="1415"/>
      <c r="J8" s="1415" t="s">
        <v>211</v>
      </c>
      <c r="K8" s="1443" t="s">
        <v>35</v>
      </c>
    </row>
    <row r="9" spans="1:11" s="52" customFormat="1" x14ac:dyDescent="0.25">
      <c r="A9" s="1418"/>
      <c r="B9" s="1415"/>
      <c r="C9" s="1415"/>
      <c r="D9" s="1415"/>
      <c r="E9" s="478" t="s">
        <v>36</v>
      </c>
      <c r="F9" s="478" t="s">
        <v>37</v>
      </c>
      <c r="G9" s="1415"/>
      <c r="H9" s="478" t="s">
        <v>36</v>
      </c>
      <c r="I9" s="478" t="s">
        <v>37</v>
      </c>
      <c r="J9" s="1415"/>
      <c r="K9" s="1443"/>
    </row>
    <row r="10" spans="1:11" x14ac:dyDescent="0.25">
      <c r="A10" s="479" t="s">
        <v>43</v>
      </c>
      <c r="B10" s="498"/>
      <c r="C10" s="498"/>
      <c r="D10" s="480"/>
      <c r="E10" s="480"/>
      <c r="F10" s="480"/>
      <c r="G10" s="480"/>
      <c r="H10" s="480"/>
      <c r="I10" s="480"/>
      <c r="J10" s="480"/>
      <c r="K10" s="481">
        <v>0</v>
      </c>
    </row>
    <row r="11" spans="1:11" x14ac:dyDescent="0.25">
      <c r="A11" s="492"/>
      <c r="B11" s="499"/>
      <c r="C11" s="499"/>
      <c r="D11" s="471"/>
      <c r="E11" s="471"/>
      <c r="F11" s="471"/>
      <c r="G11" s="471"/>
      <c r="H11" s="471"/>
      <c r="I11" s="471"/>
      <c r="J11" s="471"/>
      <c r="K11" s="483"/>
    </row>
    <row r="12" spans="1:11" x14ac:dyDescent="0.25">
      <c r="A12" s="479" t="s">
        <v>44</v>
      </c>
      <c r="B12" s="498"/>
      <c r="C12" s="498"/>
      <c r="D12" s="484"/>
      <c r="E12" s="484"/>
      <c r="F12" s="484"/>
      <c r="G12" s="480"/>
      <c r="H12" s="480"/>
      <c r="I12" s="480"/>
      <c r="J12" s="480"/>
      <c r="K12" s="481">
        <f>SUM(K13:K15)</f>
        <v>6556322.2700000005</v>
      </c>
    </row>
    <row r="13" spans="1:11" ht="30" x14ac:dyDescent="0.25">
      <c r="A13" s="547" t="s">
        <v>2324</v>
      </c>
      <c r="B13" s="505" t="s">
        <v>2156</v>
      </c>
      <c r="C13" s="505" t="s">
        <v>2325</v>
      </c>
      <c r="D13" s="506">
        <v>0.01</v>
      </c>
      <c r="E13" s="506"/>
      <c r="F13" s="506"/>
      <c r="G13" s="548" t="s">
        <v>2326</v>
      </c>
      <c r="H13" s="471"/>
      <c r="I13" s="471"/>
      <c r="J13" s="522" t="s">
        <v>2327</v>
      </c>
      <c r="K13" s="507">
        <f>+'[1]definitivo AIF'!$R$14</f>
        <v>2845625.64</v>
      </c>
    </row>
    <row r="14" spans="1:11" ht="75" x14ac:dyDescent="0.25">
      <c r="A14" s="473" t="s">
        <v>212</v>
      </c>
      <c r="B14" s="505" t="s">
        <v>295</v>
      </c>
      <c r="C14" s="505" t="s">
        <v>2328</v>
      </c>
      <c r="D14" s="506" t="s">
        <v>1010</v>
      </c>
      <c r="E14" s="506">
        <v>0.02</v>
      </c>
      <c r="F14" s="549">
        <v>3.2500000000000001E-2</v>
      </c>
      <c r="G14" s="522" t="s">
        <v>2329</v>
      </c>
      <c r="H14" s="548" t="s">
        <v>2330</v>
      </c>
      <c r="I14" s="548" t="s">
        <v>2331</v>
      </c>
      <c r="J14" s="522" t="s">
        <v>2327</v>
      </c>
      <c r="K14" s="507">
        <f>+'[1]definitivo AIF'!$R$15</f>
        <v>2562317.66</v>
      </c>
    </row>
    <row r="15" spans="1:11" ht="30" x14ac:dyDescent="0.25">
      <c r="A15" s="473" t="s">
        <v>2332</v>
      </c>
      <c r="B15" s="505" t="s">
        <v>2333</v>
      </c>
      <c r="C15" s="738" t="s">
        <v>2334</v>
      </c>
      <c r="D15" s="506" t="s">
        <v>1010</v>
      </c>
      <c r="E15" s="506"/>
      <c r="F15" s="506"/>
      <c r="G15" s="522"/>
      <c r="H15" s="551">
        <v>80</v>
      </c>
      <c r="I15" s="551">
        <v>120</v>
      </c>
      <c r="J15" s="522" t="s">
        <v>2327</v>
      </c>
      <c r="K15" s="507">
        <f>+'[1]definitivo AIF'!$R$13</f>
        <v>1148378.97</v>
      </c>
    </row>
    <row r="16" spans="1:11" x14ac:dyDescent="0.25">
      <c r="A16" s="473"/>
      <c r="B16" s="505"/>
      <c r="C16" s="738"/>
      <c r="D16" s="506"/>
      <c r="E16" s="506"/>
      <c r="F16" s="506"/>
      <c r="G16" s="522"/>
      <c r="H16" s="551"/>
      <c r="I16" s="551"/>
      <c r="J16" s="522"/>
      <c r="K16" s="507"/>
    </row>
    <row r="17" spans="1:11" s="16" customFormat="1" x14ac:dyDescent="0.25">
      <c r="A17" s="487" t="s">
        <v>45</v>
      </c>
      <c r="B17" s="501"/>
      <c r="C17" s="501"/>
      <c r="D17" s="488"/>
      <c r="E17" s="488"/>
      <c r="F17" s="488"/>
      <c r="G17" s="528"/>
      <c r="H17" s="528"/>
      <c r="I17" s="528"/>
      <c r="J17" s="528"/>
      <c r="K17" s="489">
        <f>SUM(K18:K18)</f>
        <v>2648886.2200000002</v>
      </c>
    </row>
    <row r="18" spans="1:11" s="16" customFormat="1" ht="30" x14ac:dyDescent="0.25">
      <c r="A18" s="473" t="s">
        <v>2335</v>
      </c>
      <c r="B18" s="509" t="s">
        <v>2336</v>
      </c>
      <c r="C18" s="509" t="s">
        <v>214</v>
      </c>
      <c r="D18" s="552">
        <v>8.6956000000000006E-2</v>
      </c>
      <c r="E18" s="533"/>
      <c r="F18" s="533"/>
      <c r="G18" s="474" t="s">
        <v>1010</v>
      </c>
      <c r="H18" s="474"/>
      <c r="I18" s="474"/>
      <c r="J18" s="553" t="s">
        <v>2337</v>
      </c>
      <c r="K18" s="540">
        <f>+'[1]definitivo AIF'!$R$33</f>
        <v>2648886.2200000002</v>
      </c>
    </row>
    <row r="19" spans="1:11" s="16" customFormat="1" x14ac:dyDescent="0.25">
      <c r="A19" s="473"/>
      <c r="B19" s="509"/>
      <c r="C19" s="509"/>
      <c r="D19" s="552"/>
      <c r="E19" s="533"/>
      <c r="F19" s="533"/>
      <c r="G19" s="474"/>
      <c r="H19" s="474"/>
      <c r="I19" s="474"/>
      <c r="J19" s="553"/>
      <c r="K19" s="540"/>
    </row>
    <row r="20" spans="1:11" x14ac:dyDescent="0.25">
      <c r="A20" s="479" t="s">
        <v>46</v>
      </c>
      <c r="B20" s="498"/>
      <c r="C20" s="498"/>
      <c r="D20" s="484"/>
      <c r="E20" s="484"/>
      <c r="F20" s="484"/>
      <c r="G20" s="480"/>
      <c r="H20" s="480"/>
      <c r="I20" s="480"/>
      <c r="J20" s="480"/>
      <c r="K20" s="481">
        <f>+K21+K22+K23</f>
        <v>766294.56</v>
      </c>
    </row>
    <row r="21" spans="1:11" x14ac:dyDescent="0.25">
      <c r="A21" s="473" t="s">
        <v>2338</v>
      </c>
      <c r="B21" s="505" t="s">
        <v>1010</v>
      </c>
      <c r="C21" s="505" t="s">
        <v>272</v>
      </c>
      <c r="D21" s="506" t="s">
        <v>1010</v>
      </c>
      <c r="E21" s="506"/>
      <c r="F21" s="506"/>
      <c r="G21" s="548"/>
      <c r="H21" s="551">
        <v>150</v>
      </c>
      <c r="I21" s="551">
        <v>600</v>
      </c>
      <c r="J21" s="522" t="s">
        <v>2327</v>
      </c>
      <c r="K21" s="507">
        <f>+'[1]definitivo AIF'!$R$21</f>
        <v>396040</v>
      </c>
    </row>
    <row r="22" spans="1:11" x14ac:dyDescent="0.25">
      <c r="A22" s="473" t="s">
        <v>40</v>
      </c>
      <c r="B22" s="505" t="s">
        <v>1010</v>
      </c>
      <c r="C22" s="505" t="s">
        <v>272</v>
      </c>
      <c r="D22" s="506" t="s">
        <v>1010</v>
      </c>
      <c r="E22" s="506"/>
      <c r="F22" s="506"/>
      <c r="G22" s="548"/>
      <c r="H22" s="551">
        <v>50</v>
      </c>
      <c r="I22" s="551">
        <v>1500</v>
      </c>
      <c r="J22" s="522" t="s">
        <v>2327</v>
      </c>
      <c r="K22" s="507">
        <f>+'[1]definitivo AIF'!$R$20</f>
        <v>327224.56</v>
      </c>
    </row>
    <row r="23" spans="1:11" x14ac:dyDescent="0.25">
      <c r="A23" s="473" t="s">
        <v>2339</v>
      </c>
      <c r="B23" s="505" t="s">
        <v>1010</v>
      </c>
      <c r="C23" s="505" t="s">
        <v>272</v>
      </c>
      <c r="D23" s="506" t="s">
        <v>1010</v>
      </c>
      <c r="E23" s="506"/>
      <c r="F23" s="506"/>
      <c r="G23" s="551"/>
      <c r="H23" s="551">
        <v>80</v>
      </c>
      <c r="I23" s="551">
        <v>300</v>
      </c>
      <c r="J23" s="522" t="s">
        <v>2327</v>
      </c>
      <c r="K23" s="507">
        <f>+'[1]definitivo AIF'!$R$18</f>
        <v>43030</v>
      </c>
    </row>
    <row r="24" spans="1:11" x14ac:dyDescent="0.25">
      <c r="A24" s="473"/>
      <c r="B24" s="505"/>
      <c r="C24" s="505"/>
      <c r="D24" s="506"/>
      <c r="E24" s="506"/>
      <c r="F24" s="506"/>
      <c r="G24" s="551"/>
      <c r="H24" s="551"/>
      <c r="I24" s="551"/>
      <c r="J24" s="522"/>
      <c r="K24" s="507"/>
    </row>
    <row r="25" spans="1:11" ht="15.95" customHeight="1" x14ac:dyDescent="0.25">
      <c r="A25" s="479" t="s">
        <v>47</v>
      </c>
      <c r="B25" s="498"/>
      <c r="C25" s="498"/>
      <c r="D25" s="484"/>
      <c r="E25" s="484"/>
      <c r="F25" s="484"/>
      <c r="G25" s="480"/>
      <c r="H25" s="480"/>
      <c r="I25" s="480"/>
      <c r="J25" s="480"/>
      <c r="K25" s="481">
        <v>0</v>
      </c>
    </row>
    <row r="26" spans="1:11" x14ac:dyDescent="0.25">
      <c r="A26" s="492"/>
      <c r="B26" s="499"/>
      <c r="C26" s="499"/>
      <c r="D26" s="482"/>
      <c r="E26" s="482"/>
      <c r="F26" s="482"/>
      <c r="G26" s="471"/>
      <c r="H26" s="471"/>
      <c r="I26" s="471"/>
      <c r="J26" s="471"/>
      <c r="K26" s="483"/>
    </row>
    <row r="27" spans="1:11" ht="15.95" customHeight="1" x14ac:dyDescent="0.25">
      <c r="A27" s="479" t="s">
        <v>48</v>
      </c>
      <c r="B27" s="498"/>
      <c r="C27" s="498"/>
      <c r="D27" s="484"/>
      <c r="E27" s="484"/>
      <c r="F27" s="484"/>
      <c r="G27" s="480"/>
      <c r="H27" s="480"/>
      <c r="I27" s="480"/>
      <c r="J27" s="480"/>
      <c r="K27" s="481">
        <f>SUM(K28:K28)</f>
        <v>431474.45999999996</v>
      </c>
    </row>
    <row r="28" spans="1:11" ht="60" x14ac:dyDescent="0.25">
      <c r="A28" s="473" t="s">
        <v>2340</v>
      </c>
      <c r="B28" s="505" t="s">
        <v>1010</v>
      </c>
      <c r="C28" s="505" t="s">
        <v>272</v>
      </c>
      <c r="D28" s="506" t="s">
        <v>1010</v>
      </c>
      <c r="E28" s="506"/>
      <c r="F28" s="506"/>
      <c r="G28" s="548" t="s">
        <v>2341</v>
      </c>
      <c r="H28" s="471"/>
      <c r="I28" s="471"/>
      <c r="J28" s="548" t="s">
        <v>2342</v>
      </c>
      <c r="K28" s="507">
        <f>+'[1]definitivo AIF'!$R$16</f>
        <v>431474.45999999996</v>
      </c>
    </row>
    <row r="29" spans="1:11" x14ac:dyDescent="0.25">
      <c r="A29" s="473"/>
      <c r="B29" s="505"/>
      <c r="C29" s="505"/>
      <c r="D29" s="506"/>
      <c r="E29" s="506"/>
      <c r="F29" s="506"/>
      <c r="G29" s="548"/>
      <c r="H29" s="471"/>
      <c r="I29" s="471"/>
      <c r="J29" s="548"/>
      <c r="K29" s="507"/>
    </row>
    <row r="30" spans="1:11" s="16" customFormat="1" ht="15.95" customHeight="1" x14ac:dyDescent="0.25">
      <c r="A30" s="487" t="s">
        <v>49</v>
      </c>
      <c r="B30" s="501"/>
      <c r="C30" s="501"/>
      <c r="D30" s="488"/>
      <c r="E30" s="488"/>
      <c r="F30" s="488"/>
      <c r="G30" s="528"/>
      <c r="H30" s="528"/>
      <c r="I30" s="528"/>
      <c r="J30" s="528"/>
      <c r="K30" s="489">
        <v>0</v>
      </c>
    </row>
    <row r="31" spans="1:11" s="16" customFormat="1" ht="15.95" customHeight="1" x14ac:dyDescent="0.25">
      <c r="A31" s="493"/>
      <c r="B31" s="502"/>
      <c r="C31" s="502"/>
      <c r="D31" s="490"/>
      <c r="E31" s="490"/>
      <c r="F31" s="490"/>
      <c r="G31" s="474"/>
      <c r="H31" s="474"/>
      <c r="I31" s="474"/>
      <c r="J31" s="474"/>
      <c r="K31" s="491"/>
    </row>
    <row r="32" spans="1:11" ht="15.95" customHeight="1" x14ac:dyDescent="0.25">
      <c r="A32" s="479" t="s">
        <v>50</v>
      </c>
      <c r="B32" s="498"/>
      <c r="C32" s="498"/>
      <c r="D32" s="484"/>
      <c r="E32" s="484"/>
      <c r="F32" s="484"/>
      <c r="G32" s="480"/>
      <c r="H32" s="480"/>
      <c r="I32" s="480"/>
      <c r="J32" s="480"/>
      <c r="K32" s="481">
        <f>SUM(K33:K36)</f>
        <v>2807974.91</v>
      </c>
    </row>
    <row r="33" spans="1:11" ht="15.95" customHeight="1" x14ac:dyDescent="0.25">
      <c r="A33" s="473" t="s">
        <v>1538</v>
      </c>
      <c r="B33" s="505" t="s">
        <v>1010</v>
      </c>
      <c r="C33" s="505" t="s">
        <v>272</v>
      </c>
      <c r="D33" s="506" t="s">
        <v>1010</v>
      </c>
      <c r="E33" s="506"/>
      <c r="F33" s="506"/>
      <c r="G33" s="471" t="s">
        <v>1010</v>
      </c>
      <c r="H33" s="471"/>
      <c r="I33" s="471"/>
      <c r="J33" s="522" t="s">
        <v>2343</v>
      </c>
      <c r="K33" s="507">
        <f>+'[1]definitivo AIF'!$R$24</f>
        <v>2667048.02</v>
      </c>
    </row>
    <row r="34" spans="1:11" ht="15.95" customHeight="1" x14ac:dyDescent="0.25">
      <c r="A34" s="473" t="s">
        <v>2344</v>
      </c>
      <c r="B34" s="505" t="s">
        <v>1010</v>
      </c>
      <c r="C34" s="505" t="s">
        <v>2325</v>
      </c>
      <c r="D34" s="506">
        <v>0.03</v>
      </c>
      <c r="E34" s="506"/>
      <c r="F34" s="506"/>
      <c r="G34" s="522" t="s">
        <v>1010</v>
      </c>
      <c r="H34" s="471"/>
      <c r="I34" s="471"/>
      <c r="J34" s="522" t="s">
        <v>2343</v>
      </c>
      <c r="K34" s="507">
        <f>+'[1]definitivo AIF'!$R$17</f>
        <v>135469.32999999999</v>
      </c>
    </row>
    <row r="35" spans="1:11" ht="15.95" customHeight="1" x14ac:dyDescent="0.25">
      <c r="A35" s="473" t="s">
        <v>2345</v>
      </c>
      <c r="B35" s="505" t="s">
        <v>1010</v>
      </c>
      <c r="C35" s="505" t="s">
        <v>272</v>
      </c>
      <c r="D35" s="506" t="s">
        <v>1010</v>
      </c>
      <c r="E35" s="506"/>
      <c r="F35" s="506"/>
      <c r="G35" s="471" t="s">
        <v>1010</v>
      </c>
      <c r="H35" s="471"/>
      <c r="I35" s="471"/>
      <c r="J35" s="522" t="s">
        <v>2343</v>
      </c>
      <c r="K35" s="507">
        <f>+'[1]definitivo AIF'!$R$19</f>
        <v>4800</v>
      </c>
    </row>
    <row r="36" spans="1:11" ht="15.95" customHeight="1" x14ac:dyDescent="0.25">
      <c r="A36" s="473" t="s">
        <v>2346</v>
      </c>
      <c r="B36" s="505" t="s">
        <v>1010</v>
      </c>
      <c r="C36" s="505" t="s">
        <v>272</v>
      </c>
      <c r="D36" s="506" t="s">
        <v>1010</v>
      </c>
      <c r="E36" s="506"/>
      <c r="F36" s="506"/>
      <c r="G36" s="471" t="s">
        <v>1010</v>
      </c>
      <c r="H36" s="471"/>
      <c r="I36" s="471"/>
      <c r="J36" s="522" t="s">
        <v>2343</v>
      </c>
      <c r="K36" s="507">
        <f>+'[1]definitivo AIF'!$R$22</f>
        <v>657.56</v>
      </c>
    </row>
    <row r="37" spans="1:11" ht="15.95" customHeight="1" x14ac:dyDescent="0.25">
      <c r="A37" s="473"/>
      <c r="B37" s="505"/>
      <c r="C37" s="505"/>
      <c r="D37" s="506"/>
      <c r="E37" s="506"/>
      <c r="F37" s="506"/>
      <c r="G37" s="471"/>
      <c r="H37" s="471"/>
      <c r="I37" s="471"/>
      <c r="J37" s="522"/>
      <c r="K37" s="507"/>
    </row>
    <row r="38" spans="1:11" ht="15.95" customHeight="1" x14ac:dyDescent="0.25">
      <c r="A38" s="494" t="s">
        <v>51</v>
      </c>
      <c r="B38" s="503"/>
      <c r="C38" s="503"/>
      <c r="D38" s="495"/>
      <c r="E38" s="495"/>
      <c r="F38" s="495"/>
      <c r="G38" s="857"/>
      <c r="H38" s="554"/>
      <c r="I38" s="554"/>
      <c r="J38" s="554"/>
      <c r="K38" s="496">
        <f>+K12+K17+K20+K25+K27+K30+K32</f>
        <v>13210952.420000002</v>
      </c>
    </row>
    <row r="39" spans="1:11" x14ac:dyDescent="0.25">
      <c r="A39" s="72"/>
      <c r="B39" s="391"/>
      <c r="C39" s="391"/>
      <c r="D39" s="73"/>
      <c r="E39" s="73"/>
      <c r="F39" s="73"/>
      <c r="G39" s="338"/>
      <c r="H39" s="73"/>
      <c r="I39" s="73"/>
      <c r="J39" s="73"/>
      <c r="K39" s="349"/>
    </row>
  </sheetData>
  <mergeCells count="10">
    <mergeCell ref="J8:J9"/>
    <mergeCell ref="K8:K9"/>
    <mergeCell ref="H7:I7"/>
    <mergeCell ref="G8:G9"/>
    <mergeCell ref="H8:I8"/>
    <mergeCell ref="A8:A9"/>
    <mergeCell ref="B8:B9"/>
    <mergeCell ref="C8:C9"/>
    <mergeCell ref="D8:D9"/>
    <mergeCell ref="E8:F8"/>
  </mergeCells>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78" zoomScaleNormal="78" workbookViewId="0">
      <selection activeCell="C21" sqref="C21"/>
    </sheetView>
  </sheetViews>
  <sheetFormatPr baseColWidth="10" defaultRowHeight="15" x14ac:dyDescent="0.25"/>
  <cols>
    <col min="1" max="1" width="60.140625" bestFit="1" customWidth="1"/>
    <col min="2" max="3" width="17.85546875" style="392" bestFit="1" customWidth="1"/>
    <col min="4" max="4" width="17" bestFit="1" customWidth="1"/>
    <col min="5" max="5" width="10.5703125" customWidth="1"/>
    <col min="6" max="6" width="10.42578125" customWidth="1"/>
    <col min="7" max="7" width="10" bestFit="1" customWidth="1"/>
    <col min="8" max="8" width="15.7109375" style="384" bestFit="1" customWidth="1"/>
    <col min="9" max="9" width="19.140625" style="384" bestFit="1" customWidth="1"/>
    <col min="10" max="10" width="19.5703125" bestFit="1" customWidth="1"/>
    <col min="11" max="11" width="17.85546875" style="384"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x14ac:dyDescent="0.25">
      <c r="A1" s="74"/>
      <c r="B1" s="386"/>
      <c r="C1" s="386"/>
      <c r="H1" s="343"/>
      <c r="I1" s="343"/>
      <c r="K1" s="343"/>
    </row>
    <row r="2" spans="1:11" s="16" customFormat="1" x14ac:dyDescent="0.25">
      <c r="A2" s="17" t="s">
        <v>42</v>
      </c>
      <c r="B2" s="385"/>
      <c r="C2" s="385"/>
      <c r="D2" s="18"/>
      <c r="E2" s="18"/>
      <c r="F2" s="18"/>
      <c r="G2" s="18"/>
      <c r="H2" s="345"/>
      <c r="I2" s="345"/>
      <c r="J2" s="18"/>
      <c r="K2" s="344" t="s">
        <v>19</v>
      </c>
    </row>
    <row r="3" spans="1:11" s="16" customFormat="1" x14ac:dyDescent="0.25">
      <c r="A3" s="134" t="s">
        <v>863</v>
      </c>
      <c r="B3" s="385"/>
      <c r="C3" s="385"/>
      <c r="D3" s="18"/>
      <c r="E3" s="18"/>
      <c r="F3" s="18"/>
      <c r="G3" s="18"/>
      <c r="H3" s="345"/>
      <c r="I3" s="345"/>
      <c r="J3" s="18"/>
      <c r="K3" s="345"/>
    </row>
    <row r="4" spans="1:11" s="16" customFormat="1" x14ac:dyDescent="0.25">
      <c r="A4" s="17" t="s">
        <v>865</v>
      </c>
      <c r="B4" s="385"/>
      <c r="C4" s="385"/>
      <c r="D4" s="18"/>
      <c r="E4" s="18"/>
      <c r="F4" s="18"/>
      <c r="G4" s="18"/>
      <c r="H4" s="345"/>
      <c r="I4" s="345"/>
      <c r="J4" s="18"/>
      <c r="K4" s="345"/>
    </row>
    <row r="5" spans="1:11" s="16" customFormat="1" x14ac:dyDescent="0.25">
      <c r="A5" s="51"/>
      <c r="B5" s="386"/>
      <c r="C5" s="386"/>
      <c r="D5" s="50"/>
      <c r="E5" s="50"/>
      <c r="F5" s="50"/>
      <c r="G5" s="51"/>
      <c r="H5" s="671"/>
      <c r="I5" s="671"/>
      <c r="K5" s="671"/>
    </row>
    <row r="6" spans="1:11" s="16" customFormat="1" x14ac:dyDescent="0.25">
      <c r="A6" s="45" t="s">
        <v>20</v>
      </c>
      <c r="B6" s="856" t="s">
        <v>21</v>
      </c>
      <c r="C6" s="856" t="s">
        <v>22</v>
      </c>
      <c r="D6" s="45"/>
      <c r="E6" s="20" t="s">
        <v>23</v>
      </c>
      <c r="F6" s="20"/>
      <c r="G6" s="45" t="s">
        <v>24</v>
      </c>
      <c r="H6" s="1417" t="s">
        <v>25</v>
      </c>
      <c r="I6" s="1417"/>
      <c r="J6" s="45" t="s">
        <v>26</v>
      </c>
      <c r="K6" s="859" t="s">
        <v>27</v>
      </c>
    </row>
    <row r="7" spans="1:11" s="52" customFormat="1" ht="31.5" customHeight="1" x14ac:dyDescent="0.25">
      <c r="A7" s="1426" t="s">
        <v>28</v>
      </c>
      <c r="B7" s="1423" t="s">
        <v>29</v>
      </c>
      <c r="C7" s="1423" t="s">
        <v>30</v>
      </c>
      <c r="D7" s="1423" t="s">
        <v>31</v>
      </c>
      <c r="E7" s="1423" t="s">
        <v>32</v>
      </c>
      <c r="F7" s="1423"/>
      <c r="G7" s="1423" t="s">
        <v>33</v>
      </c>
      <c r="H7" s="1423" t="s">
        <v>34</v>
      </c>
      <c r="I7" s="1423"/>
      <c r="J7" s="1423" t="s">
        <v>211</v>
      </c>
      <c r="K7" s="1444" t="s">
        <v>35</v>
      </c>
    </row>
    <row r="8" spans="1:11" s="52" customFormat="1" ht="18.75" customHeight="1" x14ac:dyDescent="0.25">
      <c r="A8" s="1426"/>
      <c r="B8" s="1423"/>
      <c r="C8" s="1423"/>
      <c r="D8" s="1423"/>
      <c r="E8" s="53" t="s">
        <v>36</v>
      </c>
      <c r="F8" s="53" t="s">
        <v>37</v>
      </c>
      <c r="G8" s="1423"/>
      <c r="H8" s="861" t="s">
        <v>36</v>
      </c>
      <c r="I8" s="861" t="s">
        <v>37</v>
      </c>
      <c r="J8" s="1423"/>
      <c r="K8" s="1444"/>
    </row>
    <row r="9" spans="1:11" ht="15.95" customHeight="1" x14ac:dyDescent="0.25">
      <c r="A9" s="54" t="s">
        <v>43</v>
      </c>
      <c r="B9" s="513"/>
      <c r="C9" s="513"/>
      <c r="D9" s="55"/>
      <c r="E9" s="55"/>
      <c r="F9" s="55"/>
      <c r="G9" s="55"/>
      <c r="H9" s="56"/>
      <c r="I9" s="56"/>
      <c r="J9" s="55"/>
      <c r="K9" s="56">
        <f>SUM(K10)</f>
        <v>0</v>
      </c>
    </row>
    <row r="10" spans="1:11" ht="19.5" customHeight="1" x14ac:dyDescent="0.25">
      <c r="A10" s="57" t="s">
        <v>238</v>
      </c>
      <c r="B10" s="377"/>
      <c r="C10" s="377"/>
      <c r="D10" s="83"/>
      <c r="E10" s="83"/>
      <c r="F10" s="83"/>
      <c r="G10" s="82"/>
      <c r="H10" s="874"/>
      <c r="I10" s="874"/>
      <c r="J10" s="82"/>
      <c r="K10" s="874"/>
    </row>
    <row r="11" spans="1:11" ht="15.95" customHeight="1" x14ac:dyDescent="0.25">
      <c r="A11" s="54" t="s">
        <v>44</v>
      </c>
      <c r="B11" s="513"/>
      <c r="C11" s="513"/>
      <c r="D11" s="61"/>
      <c r="E11" s="61"/>
      <c r="F11" s="61"/>
      <c r="G11" s="55"/>
      <c r="H11" s="56"/>
      <c r="I11" s="56"/>
      <c r="J11" s="55"/>
      <c r="K11" s="56">
        <f>SUM(K12:K15)</f>
        <v>2351549.37</v>
      </c>
    </row>
    <row r="12" spans="1:11" ht="15.95" customHeight="1" x14ac:dyDescent="0.25">
      <c r="A12" s="57" t="s">
        <v>239</v>
      </c>
      <c r="B12" s="377" t="s">
        <v>240</v>
      </c>
      <c r="C12" s="377" t="s">
        <v>60</v>
      </c>
      <c r="D12" s="83">
        <v>0.14000000000000001</v>
      </c>
      <c r="E12" s="83"/>
      <c r="F12" s="83"/>
      <c r="G12" s="145"/>
      <c r="H12" s="874"/>
      <c r="I12" s="874"/>
      <c r="J12" s="140" t="s">
        <v>241</v>
      </c>
      <c r="K12" s="874">
        <v>1095278.26</v>
      </c>
    </row>
    <row r="13" spans="1:11" ht="15.95" customHeight="1" x14ac:dyDescent="0.25">
      <c r="A13" s="57" t="s">
        <v>242</v>
      </c>
      <c r="B13" s="377" t="s">
        <v>243</v>
      </c>
      <c r="C13" s="377" t="s">
        <v>60</v>
      </c>
      <c r="D13" s="83" t="s">
        <v>244</v>
      </c>
      <c r="E13" s="83" t="s">
        <v>245</v>
      </c>
      <c r="F13" s="83" t="s">
        <v>246</v>
      </c>
      <c r="G13" s="145">
        <v>0</v>
      </c>
      <c r="H13" s="30">
        <v>0.3</v>
      </c>
      <c r="I13" s="874">
        <v>2010</v>
      </c>
      <c r="J13" s="140" t="s">
        <v>247</v>
      </c>
      <c r="K13" s="874">
        <v>733991.23</v>
      </c>
    </row>
    <row r="14" spans="1:11" ht="15.95" customHeight="1" x14ac:dyDescent="0.25">
      <c r="A14" s="57" t="s">
        <v>248</v>
      </c>
      <c r="B14" s="377" t="s">
        <v>249</v>
      </c>
      <c r="C14" s="377" t="s">
        <v>52</v>
      </c>
      <c r="D14" s="83" t="s">
        <v>250</v>
      </c>
      <c r="E14" s="83"/>
      <c r="F14" s="83"/>
      <c r="G14" s="145"/>
      <c r="H14" s="874">
        <v>65</v>
      </c>
      <c r="I14" s="874">
        <v>565</v>
      </c>
      <c r="J14" s="140" t="s">
        <v>247</v>
      </c>
      <c r="K14" s="874">
        <v>403839.88</v>
      </c>
    </row>
    <row r="15" spans="1:11" ht="15.95" customHeight="1" x14ac:dyDescent="0.25">
      <c r="A15" s="57" t="s">
        <v>40</v>
      </c>
      <c r="B15" s="377" t="s">
        <v>251</v>
      </c>
      <c r="C15" s="377" t="s">
        <v>252</v>
      </c>
      <c r="D15" s="83"/>
      <c r="E15" s="83"/>
      <c r="F15" s="83"/>
      <c r="G15" s="146"/>
      <c r="H15" s="30">
        <v>80</v>
      </c>
      <c r="I15" s="30">
        <v>1600</v>
      </c>
      <c r="J15" s="140" t="s">
        <v>247</v>
      </c>
      <c r="K15" s="874">
        <v>118440</v>
      </c>
    </row>
    <row r="16" spans="1:11" ht="15.95" customHeight="1" x14ac:dyDescent="0.25">
      <c r="A16" s="65"/>
      <c r="B16" s="389"/>
      <c r="C16" s="389"/>
      <c r="D16" s="59"/>
      <c r="E16" s="59"/>
      <c r="F16" s="59"/>
      <c r="G16" s="76"/>
      <c r="H16" s="28"/>
      <c r="I16" s="28"/>
      <c r="J16" s="363"/>
      <c r="K16" s="60"/>
    </row>
    <row r="17" spans="1:11" s="16" customFormat="1" ht="15.95" customHeight="1" x14ac:dyDescent="0.25">
      <c r="A17" s="21" t="s">
        <v>45</v>
      </c>
      <c r="B17" s="387"/>
      <c r="C17" s="387"/>
      <c r="D17" s="25"/>
      <c r="E17" s="25"/>
      <c r="F17" s="25"/>
      <c r="G17" s="24"/>
      <c r="H17" s="26"/>
      <c r="I17" s="26"/>
      <c r="J17" s="1384"/>
      <c r="K17" s="26">
        <f>SUM(K18:K18)</f>
        <v>0</v>
      </c>
    </row>
    <row r="18" spans="1:11" s="16" customFormat="1" ht="15.95" customHeight="1" x14ac:dyDescent="0.25">
      <c r="A18" s="57" t="s">
        <v>238</v>
      </c>
      <c r="B18" s="390"/>
      <c r="C18" s="390"/>
      <c r="D18" s="64"/>
      <c r="E18" s="64"/>
      <c r="F18" s="64"/>
      <c r="G18" s="63"/>
      <c r="H18" s="28"/>
      <c r="I18" s="28"/>
      <c r="J18" s="365"/>
      <c r="K18" s="28"/>
    </row>
    <row r="19" spans="1:11" ht="15.95" customHeight="1" x14ac:dyDescent="0.25">
      <c r="A19" s="54" t="s">
        <v>46</v>
      </c>
      <c r="B19" s="513"/>
      <c r="C19" s="513"/>
      <c r="D19" s="61"/>
      <c r="E19" s="61"/>
      <c r="F19" s="61"/>
      <c r="G19" s="55"/>
      <c r="H19" s="56"/>
      <c r="I19" s="56"/>
      <c r="J19" s="364"/>
      <c r="K19" s="56">
        <f>SUM(K20:K20)</f>
        <v>0</v>
      </c>
    </row>
    <row r="20" spans="1:11" ht="15.95" customHeight="1" x14ac:dyDescent="0.25">
      <c r="A20" s="65"/>
      <c r="B20" s="389"/>
      <c r="C20" s="389"/>
      <c r="D20" s="59"/>
      <c r="E20" s="59"/>
      <c r="F20" s="59"/>
      <c r="G20" s="75"/>
      <c r="H20" s="60"/>
      <c r="I20" s="60"/>
      <c r="J20" s="363"/>
      <c r="K20" s="60"/>
    </row>
    <row r="21" spans="1:11" ht="15.95" customHeight="1" x14ac:dyDescent="0.25">
      <c r="A21" s="54" t="s">
        <v>47</v>
      </c>
      <c r="B21" s="513"/>
      <c r="C21" s="513"/>
      <c r="D21" s="61"/>
      <c r="E21" s="61"/>
      <c r="F21" s="61"/>
      <c r="G21" s="55"/>
      <c r="H21" s="56"/>
      <c r="I21" s="56"/>
      <c r="J21" s="364"/>
      <c r="K21" s="56">
        <f>SUM(K22)</f>
        <v>5410</v>
      </c>
    </row>
    <row r="22" spans="1:11" ht="15.95" customHeight="1" x14ac:dyDescent="0.25">
      <c r="A22" s="57" t="s">
        <v>253</v>
      </c>
      <c r="B22" s="377" t="s">
        <v>254</v>
      </c>
      <c r="C22" s="377" t="s">
        <v>252</v>
      </c>
      <c r="D22" s="83"/>
      <c r="E22" s="83"/>
      <c r="F22" s="83"/>
      <c r="G22" s="145"/>
      <c r="H22" s="874">
        <v>400</v>
      </c>
      <c r="I22" s="874">
        <v>2700</v>
      </c>
      <c r="J22" s="140" t="s">
        <v>247</v>
      </c>
      <c r="K22" s="874">
        <v>5410</v>
      </c>
    </row>
    <row r="23" spans="1:11" ht="15.95" customHeight="1" x14ac:dyDescent="0.25">
      <c r="A23" s="65"/>
      <c r="B23" s="389"/>
      <c r="C23" s="389"/>
      <c r="D23" s="59"/>
      <c r="E23" s="59"/>
      <c r="F23" s="59"/>
      <c r="G23" s="58"/>
      <c r="H23" s="60"/>
      <c r="I23" s="60"/>
      <c r="J23" s="363"/>
      <c r="K23" s="60"/>
    </row>
    <row r="24" spans="1:11" ht="15.95" customHeight="1" x14ac:dyDescent="0.25">
      <c r="A24" s="54" t="s">
        <v>48</v>
      </c>
      <c r="B24" s="513"/>
      <c r="C24" s="513"/>
      <c r="D24" s="61"/>
      <c r="E24" s="61"/>
      <c r="F24" s="61"/>
      <c r="G24" s="55"/>
      <c r="H24" s="56"/>
      <c r="I24" s="56"/>
      <c r="J24" s="364"/>
      <c r="K24" s="56">
        <f>SUM(K25:K27)</f>
        <v>87404.51</v>
      </c>
    </row>
    <row r="25" spans="1:11" ht="15.95" customHeight="1" x14ac:dyDescent="0.25">
      <c r="A25" s="143" t="s">
        <v>1978</v>
      </c>
      <c r="B25" s="377" t="s">
        <v>255</v>
      </c>
      <c r="C25" s="377" t="s">
        <v>256</v>
      </c>
      <c r="D25" s="83"/>
      <c r="E25" s="83"/>
      <c r="F25" s="83"/>
      <c r="G25" s="145">
        <v>160</v>
      </c>
      <c r="H25" s="874"/>
      <c r="I25" s="874"/>
      <c r="J25" s="140" t="s">
        <v>247</v>
      </c>
      <c r="K25" s="874">
        <v>29923.96</v>
      </c>
    </row>
    <row r="26" spans="1:11" ht="15.95" customHeight="1" x14ac:dyDescent="0.25">
      <c r="A26" s="143" t="s">
        <v>1979</v>
      </c>
      <c r="B26" s="377" t="s">
        <v>255</v>
      </c>
      <c r="C26" s="377" t="s">
        <v>256</v>
      </c>
      <c r="D26" s="83"/>
      <c r="E26" s="83"/>
      <c r="F26" s="83"/>
      <c r="G26" s="145">
        <v>80</v>
      </c>
      <c r="H26" s="874"/>
      <c r="I26" s="874"/>
      <c r="J26" s="140" t="s">
        <v>247</v>
      </c>
      <c r="K26" s="874">
        <v>29330.55</v>
      </c>
    </row>
    <row r="27" spans="1:11" ht="15.95" customHeight="1" x14ac:dyDescent="0.25">
      <c r="A27" s="57" t="s">
        <v>257</v>
      </c>
      <c r="B27" s="377" t="s">
        <v>258</v>
      </c>
      <c r="C27" s="377" t="s">
        <v>259</v>
      </c>
      <c r="D27" s="83"/>
      <c r="E27" s="83"/>
      <c r="F27" s="83"/>
      <c r="G27" s="145"/>
      <c r="H27" s="874" t="s">
        <v>260</v>
      </c>
      <c r="I27" s="874" t="s">
        <v>261</v>
      </c>
      <c r="J27" s="140" t="s">
        <v>262</v>
      </c>
      <c r="K27" s="874">
        <v>28150</v>
      </c>
    </row>
    <row r="28" spans="1:11" ht="15.95" customHeight="1" x14ac:dyDescent="0.25">
      <c r="A28" s="57"/>
      <c r="B28" s="377"/>
      <c r="C28" s="377"/>
      <c r="D28" s="83"/>
      <c r="E28" s="83"/>
      <c r="F28" s="83"/>
      <c r="G28" s="145"/>
      <c r="H28" s="874"/>
      <c r="I28" s="874"/>
      <c r="J28" s="140"/>
      <c r="K28" s="874"/>
    </row>
    <row r="29" spans="1:11" s="16" customFormat="1" ht="15.95" customHeight="1" x14ac:dyDescent="0.25">
      <c r="A29" s="21" t="s">
        <v>49</v>
      </c>
      <c r="B29" s="387"/>
      <c r="C29" s="387"/>
      <c r="D29" s="25"/>
      <c r="E29" s="25"/>
      <c r="F29" s="25"/>
      <c r="G29" s="24"/>
      <c r="H29" s="26"/>
      <c r="I29" s="26"/>
      <c r="J29" s="1384"/>
      <c r="K29" s="26">
        <f>SUM(K30)</f>
        <v>0</v>
      </c>
    </row>
    <row r="30" spans="1:11" s="16" customFormat="1" ht="15.95" customHeight="1" x14ac:dyDescent="0.25">
      <c r="A30" s="22" t="s">
        <v>238</v>
      </c>
      <c r="B30" s="701"/>
      <c r="C30" s="701"/>
      <c r="D30" s="29"/>
      <c r="E30" s="29"/>
      <c r="F30" s="29"/>
      <c r="G30" s="27"/>
      <c r="H30" s="30"/>
      <c r="I30" s="30"/>
      <c r="J30" s="141"/>
      <c r="K30" s="30"/>
    </row>
    <row r="31" spans="1:11" ht="15.95" customHeight="1" x14ac:dyDescent="0.25">
      <c r="A31" s="54" t="s">
        <v>50</v>
      </c>
      <c r="B31" s="513"/>
      <c r="C31" s="513"/>
      <c r="D31" s="61"/>
      <c r="E31" s="61"/>
      <c r="F31" s="61"/>
      <c r="G31" s="55"/>
      <c r="H31" s="56"/>
      <c r="I31" s="56"/>
      <c r="J31" s="364"/>
      <c r="K31" s="56">
        <f>SUM(K32)</f>
        <v>55540.01</v>
      </c>
    </row>
    <row r="32" spans="1:11" ht="15.95" customHeight="1" x14ac:dyDescent="0.25">
      <c r="A32" s="57" t="s">
        <v>263</v>
      </c>
      <c r="B32" s="377" t="s">
        <v>264</v>
      </c>
      <c r="C32" s="377" t="s">
        <v>256</v>
      </c>
      <c r="D32" s="83">
        <v>0.04</v>
      </c>
      <c r="E32" s="83"/>
      <c r="F32" s="83"/>
      <c r="G32" s="82"/>
      <c r="H32" s="874"/>
      <c r="I32" s="874"/>
      <c r="J32" s="140" t="s">
        <v>247</v>
      </c>
      <c r="K32" s="874">
        <v>55540.01</v>
      </c>
    </row>
    <row r="33" spans="1:11" ht="15.95" customHeight="1" x14ac:dyDescent="0.25">
      <c r="A33" s="57"/>
      <c r="B33" s="377"/>
      <c r="C33" s="377"/>
      <c r="D33" s="83"/>
      <c r="E33" s="83"/>
      <c r="F33" s="83"/>
      <c r="G33" s="82"/>
      <c r="H33" s="874"/>
      <c r="I33" s="874"/>
      <c r="J33" s="140"/>
      <c r="K33" s="874"/>
    </row>
    <row r="34" spans="1:11" ht="15.95" customHeight="1" x14ac:dyDescent="0.25">
      <c r="A34" s="67" t="s">
        <v>51</v>
      </c>
      <c r="B34" s="388"/>
      <c r="C34" s="388"/>
      <c r="D34" s="69"/>
      <c r="E34" s="69"/>
      <c r="F34" s="69"/>
      <c r="G34" s="68"/>
      <c r="H34" s="864"/>
      <c r="I34" s="864"/>
      <c r="J34" s="68"/>
      <c r="K34" s="864">
        <f>+K9+K11+K17+K19+K21+K24+K29+K31</f>
        <v>2499903.8899999997</v>
      </c>
    </row>
    <row r="35" spans="1:11" x14ac:dyDescent="0.25">
      <c r="A35" s="72"/>
      <c r="B35" s="391"/>
      <c r="C35" s="391"/>
      <c r="D35" s="73"/>
      <c r="E35" s="73"/>
      <c r="F35" s="73"/>
      <c r="G35" s="73"/>
      <c r="H35" s="349"/>
      <c r="I35" s="349"/>
      <c r="J35" s="73"/>
      <c r="K35" s="349"/>
    </row>
    <row r="36" spans="1:11" x14ac:dyDescent="0.25">
      <c r="A36" s="65" t="s">
        <v>265</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87" zoomScaleNormal="87" workbookViewId="0">
      <selection activeCell="K18" sqref="A18:K18"/>
    </sheetView>
  </sheetViews>
  <sheetFormatPr baseColWidth="10" defaultRowHeight="15" x14ac:dyDescent="0.25"/>
  <cols>
    <col min="1" max="1" width="98.140625" style="95" customWidth="1"/>
    <col min="2" max="2" width="13.85546875" customWidth="1"/>
    <col min="3" max="3" width="23.85546875" style="95" customWidth="1"/>
    <col min="4" max="4" width="9.7109375" customWidth="1"/>
    <col min="5" max="5" width="9.5703125" customWidth="1"/>
    <col min="6" max="6" width="9.85546875" customWidth="1"/>
    <col min="7" max="7" width="14.28515625" style="95" customWidth="1"/>
    <col min="8" max="8" width="9.28515625" customWidth="1"/>
    <col min="9" max="9" width="9.7109375" customWidth="1"/>
    <col min="10" max="10" width="25.140625" style="95" customWidth="1"/>
    <col min="11" max="11" width="17.42578125" style="255" customWidth="1"/>
    <col min="257" max="257" width="58.28515625" customWidth="1"/>
    <col min="258" max="258" width="13.85546875" customWidth="1"/>
    <col min="259" max="259" width="15.28515625" customWidth="1"/>
    <col min="260" max="260" width="9.7109375" customWidth="1"/>
    <col min="261" max="261" width="9.5703125" customWidth="1"/>
    <col min="262" max="262" width="8.28515625" customWidth="1"/>
    <col min="263" max="263" width="10.85546875" customWidth="1"/>
    <col min="264" max="264" width="9.28515625" customWidth="1"/>
    <col min="265" max="265" width="7.140625" customWidth="1"/>
    <col min="266" max="266" width="15.28515625" customWidth="1"/>
    <col min="267" max="267" width="14.28515625" customWidth="1"/>
    <col min="513" max="513" width="58.28515625" customWidth="1"/>
    <col min="514" max="514" width="13.85546875" customWidth="1"/>
    <col min="515" max="515" width="15.28515625" customWidth="1"/>
    <col min="516" max="516" width="9.7109375" customWidth="1"/>
    <col min="517" max="517" width="9.5703125" customWidth="1"/>
    <col min="518" max="518" width="8.28515625" customWidth="1"/>
    <col min="519" max="519" width="10.85546875" customWidth="1"/>
    <col min="520" max="520" width="9.28515625" customWidth="1"/>
    <col min="521" max="521" width="7.140625" customWidth="1"/>
    <col min="522" max="522" width="15.28515625" customWidth="1"/>
    <col min="523" max="523" width="14.28515625" customWidth="1"/>
    <col min="769" max="769" width="58.28515625" customWidth="1"/>
    <col min="770" max="770" width="13.85546875" customWidth="1"/>
    <col min="771" max="771" width="15.28515625" customWidth="1"/>
    <col min="772" max="772" width="9.7109375" customWidth="1"/>
    <col min="773" max="773" width="9.5703125" customWidth="1"/>
    <col min="774" max="774" width="8.28515625" customWidth="1"/>
    <col min="775" max="775" width="10.85546875" customWidth="1"/>
    <col min="776" max="776" width="9.28515625" customWidth="1"/>
    <col min="777" max="777" width="7.140625" customWidth="1"/>
    <col min="778" max="778" width="15.28515625" customWidth="1"/>
    <col min="779" max="779" width="14.28515625" customWidth="1"/>
    <col min="1025" max="1025" width="58.28515625" customWidth="1"/>
    <col min="1026" max="1026" width="13.85546875" customWidth="1"/>
    <col min="1027" max="1027" width="15.28515625" customWidth="1"/>
    <col min="1028" max="1028" width="9.7109375" customWidth="1"/>
    <col min="1029" max="1029" width="9.5703125" customWidth="1"/>
    <col min="1030" max="1030" width="8.28515625" customWidth="1"/>
    <col min="1031" max="1031" width="10.85546875" customWidth="1"/>
    <col min="1032" max="1032" width="9.28515625" customWidth="1"/>
    <col min="1033" max="1033" width="7.140625" customWidth="1"/>
    <col min="1034" max="1034" width="15.28515625" customWidth="1"/>
    <col min="1035" max="1035" width="14.28515625" customWidth="1"/>
    <col min="1281" max="1281" width="58.28515625" customWidth="1"/>
    <col min="1282" max="1282" width="13.85546875" customWidth="1"/>
    <col min="1283" max="1283" width="15.28515625" customWidth="1"/>
    <col min="1284" max="1284" width="9.7109375" customWidth="1"/>
    <col min="1285" max="1285" width="9.5703125" customWidth="1"/>
    <col min="1286" max="1286" width="8.28515625" customWidth="1"/>
    <col min="1287" max="1287" width="10.85546875" customWidth="1"/>
    <col min="1288" max="1288" width="9.28515625" customWidth="1"/>
    <col min="1289" max="1289" width="7.140625" customWidth="1"/>
    <col min="1290" max="1290" width="15.28515625" customWidth="1"/>
    <col min="1291" max="1291" width="14.28515625" customWidth="1"/>
    <col min="1537" max="1537" width="58.28515625" customWidth="1"/>
    <col min="1538" max="1538" width="13.85546875" customWidth="1"/>
    <col min="1539" max="1539" width="15.28515625" customWidth="1"/>
    <col min="1540" max="1540" width="9.7109375" customWidth="1"/>
    <col min="1541" max="1541" width="9.5703125" customWidth="1"/>
    <col min="1542" max="1542" width="8.28515625" customWidth="1"/>
    <col min="1543" max="1543" width="10.85546875" customWidth="1"/>
    <col min="1544" max="1544" width="9.28515625" customWidth="1"/>
    <col min="1545" max="1545" width="7.140625" customWidth="1"/>
    <col min="1546" max="1546" width="15.28515625" customWidth="1"/>
    <col min="1547" max="1547" width="14.28515625" customWidth="1"/>
    <col min="1793" max="1793" width="58.28515625" customWidth="1"/>
    <col min="1794" max="1794" width="13.85546875" customWidth="1"/>
    <col min="1795" max="1795" width="15.28515625" customWidth="1"/>
    <col min="1796" max="1796" width="9.7109375" customWidth="1"/>
    <col min="1797" max="1797" width="9.5703125" customWidth="1"/>
    <col min="1798" max="1798" width="8.28515625" customWidth="1"/>
    <col min="1799" max="1799" width="10.85546875" customWidth="1"/>
    <col min="1800" max="1800" width="9.28515625" customWidth="1"/>
    <col min="1801" max="1801" width="7.140625" customWidth="1"/>
    <col min="1802" max="1802" width="15.28515625" customWidth="1"/>
    <col min="1803" max="1803" width="14.28515625" customWidth="1"/>
    <col min="2049" max="2049" width="58.28515625" customWidth="1"/>
    <col min="2050" max="2050" width="13.85546875" customWidth="1"/>
    <col min="2051" max="2051" width="15.28515625" customWidth="1"/>
    <col min="2052" max="2052" width="9.7109375" customWidth="1"/>
    <col min="2053" max="2053" width="9.5703125" customWidth="1"/>
    <col min="2054" max="2054" width="8.28515625" customWidth="1"/>
    <col min="2055" max="2055" width="10.85546875" customWidth="1"/>
    <col min="2056" max="2056" width="9.28515625" customWidth="1"/>
    <col min="2057" max="2057" width="7.140625" customWidth="1"/>
    <col min="2058" max="2058" width="15.28515625" customWidth="1"/>
    <col min="2059" max="2059" width="14.28515625" customWidth="1"/>
    <col min="2305" max="2305" width="58.28515625" customWidth="1"/>
    <col min="2306" max="2306" width="13.85546875" customWidth="1"/>
    <col min="2307" max="2307" width="15.28515625" customWidth="1"/>
    <col min="2308" max="2308" width="9.7109375" customWidth="1"/>
    <col min="2309" max="2309" width="9.5703125" customWidth="1"/>
    <col min="2310" max="2310" width="8.28515625" customWidth="1"/>
    <col min="2311" max="2311" width="10.85546875" customWidth="1"/>
    <col min="2312" max="2312" width="9.28515625" customWidth="1"/>
    <col min="2313" max="2313" width="7.140625" customWidth="1"/>
    <col min="2314" max="2314" width="15.28515625" customWidth="1"/>
    <col min="2315" max="2315" width="14.28515625" customWidth="1"/>
    <col min="2561" max="2561" width="58.28515625" customWidth="1"/>
    <col min="2562" max="2562" width="13.85546875" customWidth="1"/>
    <col min="2563" max="2563" width="15.28515625" customWidth="1"/>
    <col min="2564" max="2564" width="9.7109375" customWidth="1"/>
    <col min="2565" max="2565" width="9.5703125" customWidth="1"/>
    <col min="2566" max="2566" width="8.28515625" customWidth="1"/>
    <col min="2567" max="2567" width="10.85546875" customWidth="1"/>
    <col min="2568" max="2568" width="9.28515625" customWidth="1"/>
    <col min="2569" max="2569" width="7.140625" customWidth="1"/>
    <col min="2570" max="2570" width="15.28515625" customWidth="1"/>
    <col min="2571" max="2571" width="14.28515625" customWidth="1"/>
    <col min="2817" max="2817" width="58.28515625" customWidth="1"/>
    <col min="2818" max="2818" width="13.85546875" customWidth="1"/>
    <col min="2819" max="2819" width="15.28515625" customWidth="1"/>
    <col min="2820" max="2820" width="9.7109375" customWidth="1"/>
    <col min="2821" max="2821" width="9.5703125" customWidth="1"/>
    <col min="2822" max="2822" width="8.28515625" customWidth="1"/>
    <col min="2823" max="2823" width="10.85546875" customWidth="1"/>
    <col min="2824" max="2824" width="9.28515625" customWidth="1"/>
    <col min="2825" max="2825" width="7.140625" customWidth="1"/>
    <col min="2826" max="2826" width="15.28515625" customWidth="1"/>
    <col min="2827" max="2827" width="14.28515625" customWidth="1"/>
    <col min="3073" max="3073" width="58.28515625" customWidth="1"/>
    <col min="3074" max="3074" width="13.85546875" customWidth="1"/>
    <col min="3075" max="3075" width="15.28515625" customWidth="1"/>
    <col min="3076" max="3076" width="9.7109375" customWidth="1"/>
    <col min="3077" max="3077" width="9.5703125" customWidth="1"/>
    <col min="3078" max="3078" width="8.28515625" customWidth="1"/>
    <col min="3079" max="3079" width="10.85546875" customWidth="1"/>
    <col min="3080" max="3080" width="9.28515625" customWidth="1"/>
    <col min="3081" max="3081" width="7.140625" customWidth="1"/>
    <col min="3082" max="3082" width="15.28515625" customWidth="1"/>
    <col min="3083" max="3083" width="14.28515625" customWidth="1"/>
    <col min="3329" max="3329" width="58.28515625" customWidth="1"/>
    <col min="3330" max="3330" width="13.85546875" customWidth="1"/>
    <col min="3331" max="3331" width="15.28515625" customWidth="1"/>
    <col min="3332" max="3332" width="9.7109375" customWidth="1"/>
    <col min="3333" max="3333" width="9.5703125" customWidth="1"/>
    <col min="3334" max="3334" width="8.28515625" customWidth="1"/>
    <col min="3335" max="3335" width="10.85546875" customWidth="1"/>
    <col min="3336" max="3336" width="9.28515625" customWidth="1"/>
    <col min="3337" max="3337" width="7.140625" customWidth="1"/>
    <col min="3338" max="3338" width="15.28515625" customWidth="1"/>
    <col min="3339" max="3339" width="14.28515625" customWidth="1"/>
    <col min="3585" max="3585" width="58.28515625" customWidth="1"/>
    <col min="3586" max="3586" width="13.85546875" customWidth="1"/>
    <col min="3587" max="3587" width="15.28515625" customWidth="1"/>
    <col min="3588" max="3588" width="9.7109375" customWidth="1"/>
    <col min="3589" max="3589" width="9.5703125" customWidth="1"/>
    <col min="3590" max="3590" width="8.28515625" customWidth="1"/>
    <col min="3591" max="3591" width="10.85546875" customWidth="1"/>
    <col min="3592" max="3592" width="9.28515625" customWidth="1"/>
    <col min="3593" max="3593" width="7.140625" customWidth="1"/>
    <col min="3594" max="3594" width="15.28515625" customWidth="1"/>
    <col min="3595" max="3595" width="14.28515625" customWidth="1"/>
    <col min="3841" max="3841" width="58.28515625" customWidth="1"/>
    <col min="3842" max="3842" width="13.85546875" customWidth="1"/>
    <col min="3843" max="3843" width="15.28515625" customWidth="1"/>
    <col min="3844" max="3844" width="9.7109375" customWidth="1"/>
    <col min="3845" max="3845" width="9.5703125" customWidth="1"/>
    <col min="3846" max="3846" width="8.28515625" customWidth="1"/>
    <col min="3847" max="3847" width="10.85546875" customWidth="1"/>
    <col min="3848" max="3848" width="9.28515625" customWidth="1"/>
    <col min="3849" max="3849" width="7.140625" customWidth="1"/>
    <col min="3850" max="3850" width="15.28515625" customWidth="1"/>
    <col min="3851" max="3851" width="14.28515625" customWidth="1"/>
    <col min="4097" max="4097" width="58.28515625" customWidth="1"/>
    <col min="4098" max="4098" width="13.85546875" customWidth="1"/>
    <col min="4099" max="4099" width="15.28515625" customWidth="1"/>
    <col min="4100" max="4100" width="9.7109375" customWidth="1"/>
    <col min="4101" max="4101" width="9.5703125" customWidth="1"/>
    <col min="4102" max="4102" width="8.28515625" customWidth="1"/>
    <col min="4103" max="4103" width="10.85546875" customWidth="1"/>
    <col min="4104" max="4104" width="9.28515625" customWidth="1"/>
    <col min="4105" max="4105" width="7.140625" customWidth="1"/>
    <col min="4106" max="4106" width="15.28515625" customWidth="1"/>
    <col min="4107" max="4107" width="14.28515625" customWidth="1"/>
    <col min="4353" max="4353" width="58.28515625" customWidth="1"/>
    <col min="4354" max="4354" width="13.85546875" customWidth="1"/>
    <col min="4355" max="4355" width="15.28515625" customWidth="1"/>
    <col min="4356" max="4356" width="9.7109375" customWidth="1"/>
    <col min="4357" max="4357" width="9.5703125" customWidth="1"/>
    <col min="4358" max="4358" width="8.28515625" customWidth="1"/>
    <col min="4359" max="4359" width="10.85546875" customWidth="1"/>
    <col min="4360" max="4360" width="9.28515625" customWidth="1"/>
    <col min="4361" max="4361" width="7.140625" customWidth="1"/>
    <col min="4362" max="4362" width="15.28515625" customWidth="1"/>
    <col min="4363" max="4363" width="14.28515625" customWidth="1"/>
    <col min="4609" max="4609" width="58.28515625" customWidth="1"/>
    <col min="4610" max="4610" width="13.85546875" customWidth="1"/>
    <col min="4611" max="4611" width="15.28515625" customWidth="1"/>
    <col min="4612" max="4612" width="9.7109375" customWidth="1"/>
    <col min="4613" max="4613" width="9.5703125" customWidth="1"/>
    <col min="4614" max="4614" width="8.28515625" customWidth="1"/>
    <col min="4615" max="4615" width="10.85546875" customWidth="1"/>
    <col min="4616" max="4616" width="9.28515625" customWidth="1"/>
    <col min="4617" max="4617" width="7.140625" customWidth="1"/>
    <col min="4618" max="4618" width="15.28515625" customWidth="1"/>
    <col min="4619" max="4619" width="14.28515625" customWidth="1"/>
    <col min="4865" max="4865" width="58.28515625" customWidth="1"/>
    <col min="4866" max="4866" width="13.85546875" customWidth="1"/>
    <col min="4867" max="4867" width="15.28515625" customWidth="1"/>
    <col min="4868" max="4868" width="9.7109375" customWidth="1"/>
    <col min="4869" max="4869" width="9.5703125" customWidth="1"/>
    <col min="4870" max="4870" width="8.28515625" customWidth="1"/>
    <col min="4871" max="4871" width="10.85546875" customWidth="1"/>
    <col min="4872" max="4872" width="9.28515625" customWidth="1"/>
    <col min="4873" max="4873" width="7.140625" customWidth="1"/>
    <col min="4874" max="4874" width="15.28515625" customWidth="1"/>
    <col min="4875" max="4875" width="14.28515625" customWidth="1"/>
    <col min="5121" max="5121" width="58.28515625" customWidth="1"/>
    <col min="5122" max="5122" width="13.85546875" customWidth="1"/>
    <col min="5123" max="5123" width="15.28515625" customWidth="1"/>
    <col min="5124" max="5124" width="9.7109375" customWidth="1"/>
    <col min="5125" max="5125" width="9.5703125" customWidth="1"/>
    <col min="5126" max="5126" width="8.28515625" customWidth="1"/>
    <col min="5127" max="5127" width="10.85546875" customWidth="1"/>
    <col min="5128" max="5128" width="9.28515625" customWidth="1"/>
    <col min="5129" max="5129" width="7.140625" customWidth="1"/>
    <col min="5130" max="5130" width="15.28515625" customWidth="1"/>
    <col min="5131" max="5131" width="14.28515625" customWidth="1"/>
    <col min="5377" max="5377" width="58.28515625" customWidth="1"/>
    <col min="5378" max="5378" width="13.85546875" customWidth="1"/>
    <col min="5379" max="5379" width="15.28515625" customWidth="1"/>
    <col min="5380" max="5380" width="9.7109375" customWidth="1"/>
    <col min="5381" max="5381" width="9.5703125" customWidth="1"/>
    <col min="5382" max="5382" width="8.28515625" customWidth="1"/>
    <col min="5383" max="5383" width="10.85546875" customWidth="1"/>
    <col min="5384" max="5384" width="9.28515625" customWidth="1"/>
    <col min="5385" max="5385" width="7.140625" customWidth="1"/>
    <col min="5386" max="5386" width="15.28515625" customWidth="1"/>
    <col min="5387" max="5387" width="14.28515625" customWidth="1"/>
    <col min="5633" max="5633" width="58.28515625" customWidth="1"/>
    <col min="5634" max="5634" width="13.85546875" customWidth="1"/>
    <col min="5635" max="5635" width="15.28515625" customWidth="1"/>
    <col min="5636" max="5636" width="9.7109375" customWidth="1"/>
    <col min="5637" max="5637" width="9.5703125" customWidth="1"/>
    <col min="5638" max="5638" width="8.28515625" customWidth="1"/>
    <col min="5639" max="5639" width="10.85546875" customWidth="1"/>
    <col min="5640" max="5640" width="9.28515625" customWidth="1"/>
    <col min="5641" max="5641" width="7.140625" customWidth="1"/>
    <col min="5642" max="5642" width="15.28515625" customWidth="1"/>
    <col min="5643" max="5643" width="14.28515625" customWidth="1"/>
    <col min="5889" max="5889" width="58.28515625" customWidth="1"/>
    <col min="5890" max="5890" width="13.85546875" customWidth="1"/>
    <col min="5891" max="5891" width="15.28515625" customWidth="1"/>
    <col min="5892" max="5892" width="9.7109375" customWidth="1"/>
    <col min="5893" max="5893" width="9.5703125" customWidth="1"/>
    <col min="5894" max="5894" width="8.28515625" customWidth="1"/>
    <col min="5895" max="5895" width="10.85546875" customWidth="1"/>
    <col min="5896" max="5896" width="9.28515625" customWidth="1"/>
    <col min="5897" max="5897" width="7.140625" customWidth="1"/>
    <col min="5898" max="5898" width="15.28515625" customWidth="1"/>
    <col min="5899" max="5899" width="14.28515625" customWidth="1"/>
    <col min="6145" max="6145" width="58.28515625" customWidth="1"/>
    <col min="6146" max="6146" width="13.85546875" customWidth="1"/>
    <col min="6147" max="6147" width="15.28515625" customWidth="1"/>
    <col min="6148" max="6148" width="9.7109375" customWidth="1"/>
    <col min="6149" max="6149" width="9.5703125" customWidth="1"/>
    <col min="6150" max="6150" width="8.28515625" customWidth="1"/>
    <col min="6151" max="6151" width="10.85546875" customWidth="1"/>
    <col min="6152" max="6152" width="9.28515625" customWidth="1"/>
    <col min="6153" max="6153" width="7.140625" customWidth="1"/>
    <col min="6154" max="6154" width="15.28515625" customWidth="1"/>
    <col min="6155" max="6155" width="14.28515625" customWidth="1"/>
    <col min="6401" max="6401" width="58.28515625" customWidth="1"/>
    <col min="6402" max="6402" width="13.85546875" customWidth="1"/>
    <col min="6403" max="6403" width="15.28515625" customWidth="1"/>
    <col min="6404" max="6404" width="9.7109375" customWidth="1"/>
    <col min="6405" max="6405" width="9.5703125" customWidth="1"/>
    <col min="6406" max="6406" width="8.28515625" customWidth="1"/>
    <col min="6407" max="6407" width="10.85546875" customWidth="1"/>
    <col min="6408" max="6408" width="9.28515625" customWidth="1"/>
    <col min="6409" max="6409" width="7.140625" customWidth="1"/>
    <col min="6410" max="6410" width="15.28515625" customWidth="1"/>
    <col min="6411" max="6411" width="14.28515625" customWidth="1"/>
    <col min="6657" max="6657" width="58.28515625" customWidth="1"/>
    <col min="6658" max="6658" width="13.85546875" customWidth="1"/>
    <col min="6659" max="6659" width="15.28515625" customWidth="1"/>
    <col min="6660" max="6660" width="9.7109375" customWidth="1"/>
    <col min="6661" max="6661" width="9.5703125" customWidth="1"/>
    <col min="6662" max="6662" width="8.28515625" customWidth="1"/>
    <col min="6663" max="6663" width="10.85546875" customWidth="1"/>
    <col min="6664" max="6664" width="9.28515625" customWidth="1"/>
    <col min="6665" max="6665" width="7.140625" customWidth="1"/>
    <col min="6666" max="6666" width="15.28515625" customWidth="1"/>
    <col min="6667" max="6667" width="14.28515625" customWidth="1"/>
    <col min="6913" max="6913" width="58.28515625" customWidth="1"/>
    <col min="6914" max="6914" width="13.85546875" customWidth="1"/>
    <col min="6915" max="6915" width="15.28515625" customWidth="1"/>
    <col min="6916" max="6916" width="9.7109375" customWidth="1"/>
    <col min="6917" max="6917" width="9.5703125" customWidth="1"/>
    <col min="6918" max="6918" width="8.28515625" customWidth="1"/>
    <col min="6919" max="6919" width="10.85546875" customWidth="1"/>
    <col min="6920" max="6920" width="9.28515625" customWidth="1"/>
    <col min="6921" max="6921" width="7.140625" customWidth="1"/>
    <col min="6922" max="6922" width="15.28515625" customWidth="1"/>
    <col min="6923" max="6923" width="14.28515625" customWidth="1"/>
    <col min="7169" max="7169" width="58.28515625" customWidth="1"/>
    <col min="7170" max="7170" width="13.85546875" customWidth="1"/>
    <col min="7171" max="7171" width="15.28515625" customWidth="1"/>
    <col min="7172" max="7172" width="9.7109375" customWidth="1"/>
    <col min="7173" max="7173" width="9.5703125" customWidth="1"/>
    <col min="7174" max="7174" width="8.28515625" customWidth="1"/>
    <col min="7175" max="7175" width="10.85546875" customWidth="1"/>
    <col min="7176" max="7176" width="9.28515625" customWidth="1"/>
    <col min="7177" max="7177" width="7.140625" customWidth="1"/>
    <col min="7178" max="7178" width="15.28515625" customWidth="1"/>
    <col min="7179" max="7179" width="14.28515625" customWidth="1"/>
    <col min="7425" max="7425" width="58.28515625" customWidth="1"/>
    <col min="7426" max="7426" width="13.85546875" customWidth="1"/>
    <col min="7427" max="7427" width="15.28515625" customWidth="1"/>
    <col min="7428" max="7428" width="9.7109375" customWidth="1"/>
    <col min="7429" max="7429" width="9.5703125" customWidth="1"/>
    <col min="7430" max="7430" width="8.28515625" customWidth="1"/>
    <col min="7431" max="7431" width="10.85546875" customWidth="1"/>
    <col min="7432" max="7432" width="9.28515625" customWidth="1"/>
    <col min="7433" max="7433" width="7.140625" customWidth="1"/>
    <col min="7434" max="7434" width="15.28515625" customWidth="1"/>
    <col min="7435" max="7435" width="14.28515625" customWidth="1"/>
    <col min="7681" max="7681" width="58.28515625" customWidth="1"/>
    <col min="7682" max="7682" width="13.85546875" customWidth="1"/>
    <col min="7683" max="7683" width="15.28515625" customWidth="1"/>
    <col min="7684" max="7684" width="9.7109375" customWidth="1"/>
    <col min="7685" max="7685" width="9.5703125" customWidth="1"/>
    <col min="7686" max="7686" width="8.28515625" customWidth="1"/>
    <col min="7687" max="7687" width="10.85546875" customWidth="1"/>
    <col min="7688" max="7688" width="9.28515625" customWidth="1"/>
    <col min="7689" max="7689" width="7.140625" customWidth="1"/>
    <col min="7690" max="7690" width="15.28515625" customWidth="1"/>
    <col min="7691" max="7691" width="14.28515625" customWidth="1"/>
    <col min="7937" max="7937" width="58.28515625" customWidth="1"/>
    <col min="7938" max="7938" width="13.85546875" customWidth="1"/>
    <col min="7939" max="7939" width="15.28515625" customWidth="1"/>
    <col min="7940" max="7940" width="9.7109375" customWidth="1"/>
    <col min="7941" max="7941" width="9.5703125" customWidth="1"/>
    <col min="7942" max="7942" width="8.28515625" customWidth="1"/>
    <col min="7943" max="7943" width="10.85546875" customWidth="1"/>
    <col min="7944" max="7944" width="9.28515625" customWidth="1"/>
    <col min="7945" max="7945" width="7.140625" customWidth="1"/>
    <col min="7946" max="7946" width="15.28515625" customWidth="1"/>
    <col min="7947" max="7947" width="14.28515625" customWidth="1"/>
    <col min="8193" max="8193" width="58.28515625" customWidth="1"/>
    <col min="8194" max="8194" width="13.85546875" customWidth="1"/>
    <col min="8195" max="8195" width="15.28515625" customWidth="1"/>
    <col min="8196" max="8196" width="9.7109375" customWidth="1"/>
    <col min="8197" max="8197" width="9.5703125" customWidth="1"/>
    <col min="8198" max="8198" width="8.28515625" customWidth="1"/>
    <col min="8199" max="8199" width="10.85546875" customWidth="1"/>
    <col min="8200" max="8200" width="9.28515625" customWidth="1"/>
    <col min="8201" max="8201" width="7.140625" customWidth="1"/>
    <col min="8202" max="8202" width="15.28515625" customWidth="1"/>
    <col min="8203" max="8203" width="14.28515625" customWidth="1"/>
    <col min="8449" max="8449" width="58.28515625" customWidth="1"/>
    <col min="8450" max="8450" width="13.85546875" customWidth="1"/>
    <col min="8451" max="8451" width="15.28515625" customWidth="1"/>
    <col min="8452" max="8452" width="9.7109375" customWidth="1"/>
    <col min="8453" max="8453" width="9.5703125" customWidth="1"/>
    <col min="8454" max="8454" width="8.28515625" customWidth="1"/>
    <col min="8455" max="8455" width="10.85546875" customWidth="1"/>
    <col min="8456" max="8456" width="9.28515625" customWidth="1"/>
    <col min="8457" max="8457" width="7.140625" customWidth="1"/>
    <col min="8458" max="8458" width="15.28515625" customWidth="1"/>
    <col min="8459" max="8459" width="14.28515625" customWidth="1"/>
    <col min="8705" max="8705" width="58.28515625" customWidth="1"/>
    <col min="8706" max="8706" width="13.85546875" customWidth="1"/>
    <col min="8707" max="8707" width="15.28515625" customWidth="1"/>
    <col min="8708" max="8708" width="9.7109375" customWidth="1"/>
    <col min="8709" max="8709" width="9.5703125" customWidth="1"/>
    <col min="8710" max="8710" width="8.28515625" customWidth="1"/>
    <col min="8711" max="8711" width="10.85546875" customWidth="1"/>
    <col min="8712" max="8712" width="9.28515625" customWidth="1"/>
    <col min="8713" max="8713" width="7.140625" customWidth="1"/>
    <col min="8714" max="8714" width="15.28515625" customWidth="1"/>
    <col min="8715" max="8715" width="14.28515625" customWidth="1"/>
    <col min="8961" max="8961" width="58.28515625" customWidth="1"/>
    <col min="8962" max="8962" width="13.85546875" customWidth="1"/>
    <col min="8963" max="8963" width="15.28515625" customWidth="1"/>
    <col min="8964" max="8964" width="9.7109375" customWidth="1"/>
    <col min="8965" max="8965" width="9.5703125" customWidth="1"/>
    <col min="8966" max="8966" width="8.28515625" customWidth="1"/>
    <col min="8967" max="8967" width="10.85546875" customWidth="1"/>
    <col min="8968" max="8968" width="9.28515625" customWidth="1"/>
    <col min="8969" max="8969" width="7.140625" customWidth="1"/>
    <col min="8970" max="8970" width="15.28515625" customWidth="1"/>
    <col min="8971" max="8971" width="14.28515625" customWidth="1"/>
    <col min="9217" max="9217" width="58.28515625" customWidth="1"/>
    <col min="9218" max="9218" width="13.85546875" customWidth="1"/>
    <col min="9219" max="9219" width="15.28515625" customWidth="1"/>
    <col min="9220" max="9220" width="9.7109375" customWidth="1"/>
    <col min="9221" max="9221" width="9.5703125" customWidth="1"/>
    <col min="9222" max="9222" width="8.28515625" customWidth="1"/>
    <col min="9223" max="9223" width="10.85546875" customWidth="1"/>
    <col min="9224" max="9224" width="9.28515625" customWidth="1"/>
    <col min="9225" max="9225" width="7.140625" customWidth="1"/>
    <col min="9226" max="9226" width="15.28515625" customWidth="1"/>
    <col min="9227" max="9227" width="14.28515625" customWidth="1"/>
    <col min="9473" max="9473" width="58.28515625" customWidth="1"/>
    <col min="9474" max="9474" width="13.85546875" customWidth="1"/>
    <col min="9475" max="9475" width="15.28515625" customWidth="1"/>
    <col min="9476" max="9476" width="9.7109375" customWidth="1"/>
    <col min="9477" max="9477" width="9.5703125" customWidth="1"/>
    <col min="9478" max="9478" width="8.28515625" customWidth="1"/>
    <col min="9479" max="9479" width="10.85546875" customWidth="1"/>
    <col min="9480" max="9480" width="9.28515625" customWidth="1"/>
    <col min="9481" max="9481" width="7.140625" customWidth="1"/>
    <col min="9482" max="9482" width="15.28515625" customWidth="1"/>
    <col min="9483" max="9483" width="14.28515625" customWidth="1"/>
    <col min="9729" max="9729" width="58.28515625" customWidth="1"/>
    <col min="9730" max="9730" width="13.85546875" customWidth="1"/>
    <col min="9731" max="9731" width="15.28515625" customWidth="1"/>
    <col min="9732" max="9732" width="9.7109375" customWidth="1"/>
    <col min="9733" max="9733" width="9.5703125" customWidth="1"/>
    <col min="9734" max="9734" width="8.28515625" customWidth="1"/>
    <col min="9735" max="9735" width="10.85546875" customWidth="1"/>
    <col min="9736" max="9736" width="9.28515625" customWidth="1"/>
    <col min="9737" max="9737" width="7.140625" customWidth="1"/>
    <col min="9738" max="9738" width="15.28515625" customWidth="1"/>
    <col min="9739" max="9739" width="14.28515625" customWidth="1"/>
    <col min="9985" max="9985" width="58.28515625" customWidth="1"/>
    <col min="9986" max="9986" width="13.85546875" customWidth="1"/>
    <col min="9987" max="9987" width="15.28515625" customWidth="1"/>
    <col min="9988" max="9988" width="9.7109375" customWidth="1"/>
    <col min="9989" max="9989" width="9.5703125" customWidth="1"/>
    <col min="9990" max="9990" width="8.28515625" customWidth="1"/>
    <col min="9991" max="9991" width="10.85546875" customWidth="1"/>
    <col min="9992" max="9992" width="9.28515625" customWidth="1"/>
    <col min="9993" max="9993" width="7.140625" customWidth="1"/>
    <col min="9994" max="9994" width="15.28515625" customWidth="1"/>
    <col min="9995" max="9995" width="14.28515625" customWidth="1"/>
    <col min="10241" max="10241" width="58.28515625" customWidth="1"/>
    <col min="10242" max="10242" width="13.85546875" customWidth="1"/>
    <col min="10243" max="10243" width="15.28515625" customWidth="1"/>
    <col min="10244" max="10244" width="9.7109375" customWidth="1"/>
    <col min="10245" max="10245" width="9.5703125" customWidth="1"/>
    <col min="10246" max="10246" width="8.28515625" customWidth="1"/>
    <col min="10247" max="10247" width="10.85546875" customWidth="1"/>
    <col min="10248" max="10248" width="9.28515625" customWidth="1"/>
    <col min="10249" max="10249" width="7.140625" customWidth="1"/>
    <col min="10250" max="10250" width="15.28515625" customWidth="1"/>
    <col min="10251" max="10251" width="14.28515625" customWidth="1"/>
    <col min="10497" max="10497" width="58.28515625" customWidth="1"/>
    <col min="10498" max="10498" width="13.85546875" customWidth="1"/>
    <col min="10499" max="10499" width="15.28515625" customWidth="1"/>
    <col min="10500" max="10500" width="9.7109375" customWidth="1"/>
    <col min="10501" max="10501" width="9.5703125" customWidth="1"/>
    <col min="10502" max="10502" width="8.28515625" customWidth="1"/>
    <col min="10503" max="10503" width="10.85546875" customWidth="1"/>
    <col min="10504" max="10504" width="9.28515625" customWidth="1"/>
    <col min="10505" max="10505" width="7.140625" customWidth="1"/>
    <col min="10506" max="10506" width="15.28515625" customWidth="1"/>
    <col min="10507" max="10507" width="14.28515625" customWidth="1"/>
    <col min="10753" max="10753" width="58.28515625" customWidth="1"/>
    <col min="10754" max="10754" width="13.85546875" customWidth="1"/>
    <col min="10755" max="10755" width="15.28515625" customWidth="1"/>
    <col min="10756" max="10756" width="9.7109375" customWidth="1"/>
    <col min="10757" max="10757" width="9.5703125" customWidth="1"/>
    <col min="10758" max="10758" width="8.28515625" customWidth="1"/>
    <col min="10759" max="10759" width="10.85546875" customWidth="1"/>
    <col min="10760" max="10760" width="9.28515625" customWidth="1"/>
    <col min="10761" max="10761" width="7.140625" customWidth="1"/>
    <col min="10762" max="10762" width="15.28515625" customWidth="1"/>
    <col min="10763" max="10763" width="14.28515625" customWidth="1"/>
    <col min="11009" max="11009" width="58.28515625" customWidth="1"/>
    <col min="11010" max="11010" width="13.85546875" customWidth="1"/>
    <col min="11011" max="11011" width="15.28515625" customWidth="1"/>
    <col min="11012" max="11012" width="9.7109375" customWidth="1"/>
    <col min="11013" max="11013" width="9.5703125" customWidth="1"/>
    <col min="11014" max="11014" width="8.28515625" customWidth="1"/>
    <col min="11015" max="11015" width="10.85546875" customWidth="1"/>
    <col min="11016" max="11016" width="9.28515625" customWidth="1"/>
    <col min="11017" max="11017" width="7.140625" customWidth="1"/>
    <col min="11018" max="11018" width="15.28515625" customWidth="1"/>
    <col min="11019" max="11019" width="14.28515625" customWidth="1"/>
    <col min="11265" max="11265" width="58.28515625" customWidth="1"/>
    <col min="11266" max="11266" width="13.85546875" customWidth="1"/>
    <col min="11267" max="11267" width="15.28515625" customWidth="1"/>
    <col min="11268" max="11268" width="9.7109375" customWidth="1"/>
    <col min="11269" max="11269" width="9.5703125" customWidth="1"/>
    <col min="11270" max="11270" width="8.28515625" customWidth="1"/>
    <col min="11271" max="11271" width="10.85546875" customWidth="1"/>
    <col min="11272" max="11272" width="9.28515625" customWidth="1"/>
    <col min="11273" max="11273" width="7.140625" customWidth="1"/>
    <col min="11274" max="11274" width="15.28515625" customWidth="1"/>
    <col min="11275" max="11275" width="14.28515625" customWidth="1"/>
    <col min="11521" max="11521" width="58.28515625" customWidth="1"/>
    <col min="11522" max="11522" width="13.85546875" customWidth="1"/>
    <col min="11523" max="11523" width="15.28515625" customWidth="1"/>
    <col min="11524" max="11524" width="9.7109375" customWidth="1"/>
    <col min="11525" max="11525" width="9.5703125" customWidth="1"/>
    <col min="11526" max="11526" width="8.28515625" customWidth="1"/>
    <col min="11527" max="11527" width="10.85546875" customWidth="1"/>
    <col min="11528" max="11528" width="9.28515625" customWidth="1"/>
    <col min="11529" max="11529" width="7.140625" customWidth="1"/>
    <col min="11530" max="11530" width="15.28515625" customWidth="1"/>
    <col min="11531" max="11531" width="14.28515625" customWidth="1"/>
    <col min="11777" max="11777" width="58.28515625" customWidth="1"/>
    <col min="11778" max="11778" width="13.85546875" customWidth="1"/>
    <col min="11779" max="11779" width="15.28515625" customWidth="1"/>
    <col min="11780" max="11780" width="9.7109375" customWidth="1"/>
    <col min="11781" max="11781" width="9.5703125" customWidth="1"/>
    <col min="11782" max="11782" width="8.28515625" customWidth="1"/>
    <col min="11783" max="11783" width="10.85546875" customWidth="1"/>
    <col min="11784" max="11784" width="9.28515625" customWidth="1"/>
    <col min="11785" max="11785" width="7.140625" customWidth="1"/>
    <col min="11786" max="11786" width="15.28515625" customWidth="1"/>
    <col min="11787" max="11787" width="14.28515625" customWidth="1"/>
    <col min="12033" max="12033" width="58.28515625" customWidth="1"/>
    <col min="12034" max="12034" width="13.85546875" customWidth="1"/>
    <col min="12035" max="12035" width="15.28515625" customWidth="1"/>
    <col min="12036" max="12036" width="9.7109375" customWidth="1"/>
    <col min="12037" max="12037" width="9.5703125" customWidth="1"/>
    <col min="12038" max="12038" width="8.28515625" customWidth="1"/>
    <col min="12039" max="12039" width="10.85546875" customWidth="1"/>
    <col min="12040" max="12040" width="9.28515625" customWidth="1"/>
    <col min="12041" max="12041" width="7.140625" customWidth="1"/>
    <col min="12042" max="12042" width="15.28515625" customWidth="1"/>
    <col min="12043" max="12043" width="14.28515625" customWidth="1"/>
    <col min="12289" max="12289" width="58.28515625" customWidth="1"/>
    <col min="12290" max="12290" width="13.85546875" customWidth="1"/>
    <col min="12291" max="12291" width="15.28515625" customWidth="1"/>
    <col min="12292" max="12292" width="9.7109375" customWidth="1"/>
    <col min="12293" max="12293" width="9.5703125" customWidth="1"/>
    <col min="12294" max="12294" width="8.28515625" customWidth="1"/>
    <col min="12295" max="12295" width="10.85546875" customWidth="1"/>
    <col min="12296" max="12296" width="9.28515625" customWidth="1"/>
    <col min="12297" max="12297" width="7.140625" customWidth="1"/>
    <col min="12298" max="12298" width="15.28515625" customWidth="1"/>
    <col min="12299" max="12299" width="14.28515625" customWidth="1"/>
    <col min="12545" max="12545" width="58.28515625" customWidth="1"/>
    <col min="12546" max="12546" width="13.85546875" customWidth="1"/>
    <col min="12547" max="12547" width="15.28515625" customWidth="1"/>
    <col min="12548" max="12548" width="9.7109375" customWidth="1"/>
    <col min="12549" max="12549" width="9.5703125" customWidth="1"/>
    <col min="12550" max="12550" width="8.28515625" customWidth="1"/>
    <col min="12551" max="12551" width="10.85546875" customWidth="1"/>
    <col min="12552" max="12552" width="9.28515625" customWidth="1"/>
    <col min="12553" max="12553" width="7.140625" customWidth="1"/>
    <col min="12554" max="12554" width="15.28515625" customWidth="1"/>
    <col min="12555" max="12555" width="14.28515625" customWidth="1"/>
    <col min="12801" max="12801" width="58.28515625" customWidth="1"/>
    <col min="12802" max="12802" width="13.85546875" customWidth="1"/>
    <col min="12803" max="12803" width="15.28515625" customWidth="1"/>
    <col min="12804" max="12804" width="9.7109375" customWidth="1"/>
    <col min="12805" max="12805" width="9.5703125" customWidth="1"/>
    <col min="12806" max="12806" width="8.28515625" customWidth="1"/>
    <col min="12807" max="12807" width="10.85546875" customWidth="1"/>
    <col min="12808" max="12808" width="9.28515625" customWidth="1"/>
    <col min="12809" max="12809" width="7.140625" customWidth="1"/>
    <col min="12810" max="12810" width="15.28515625" customWidth="1"/>
    <col min="12811" max="12811" width="14.28515625" customWidth="1"/>
    <col min="13057" max="13057" width="58.28515625" customWidth="1"/>
    <col min="13058" max="13058" width="13.85546875" customWidth="1"/>
    <col min="13059" max="13059" width="15.28515625" customWidth="1"/>
    <col min="13060" max="13060" width="9.7109375" customWidth="1"/>
    <col min="13061" max="13061" width="9.5703125" customWidth="1"/>
    <col min="13062" max="13062" width="8.28515625" customWidth="1"/>
    <col min="13063" max="13063" width="10.85546875" customWidth="1"/>
    <col min="13064" max="13064" width="9.28515625" customWidth="1"/>
    <col min="13065" max="13065" width="7.140625" customWidth="1"/>
    <col min="13066" max="13066" width="15.28515625" customWidth="1"/>
    <col min="13067" max="13067" width="14.28515625" customWidth="1"/>
    <col min="13313" max="13313" width="58.28515625" customWidth="1"/>
    <col min="13314" max="13314" width="13.85546875" customWidth="1"/>
    <col min="13315" max="13315" width="15.28515625" customWidth="1"/>
    <col min="13316" max="13316" width="9.7109375" customWidth="1"/>
    <col min="13317" max="13317" width="9.5703125" customWidth="1"/>
    <col min="13318" max="13318" width="8.28515625" customWidth="1"/>
    <col min="13319" max="13319" width="10.85546875" customWidth="1"/>
    <col min="13320" max="13320" width="9.28515625" customWidth="1"/>
    <col min="13321" max="13321" width="7.140625" customWidth="1"/>
    <col min="13322" max="13322" width="15.28515625" customWidth="1"/>
    <col min="13323" max="13323" width="14.28515625" customWidth="1"/>
    <col min="13569" max="13569" width="58.28515625" customWidth="1"/>
    <col min="13570" max="13570" width="13.85546875" customWidth="1"/>
    <col min="13571" max="13571" width="15.28515625" customWidth="1"/>
    <col min="13572" max="13572" width="9.7109375" customWidth="1"/>
    <col min="13573" max="13573" width="9.5703125" customWidth="1"/>
    <col min="13574" max="13574" width="8.28515625" customWidth="1"/>
    <col min="13575" max="13575" width="10.85546875" customWidth="1"/>
    <col min="13576" max="13576" width="9.28515625" customWidth="1"/>
    <col min="13577" max="13577" width="7.140625" customWidth="1"/>
    <col min="13578" max="13578" width="15.28515625" customWidth="1"/>
    <col min="13579" max="13579" width="14.28515625" customWidth="1"/>
    <col min="13825" max="13825" width="58.28515625" customWidth="1"/>
    <col min="13826" max="13826" width="13.85546875" customWidth="1"/>
    <col min="13827" max="13827" width="15.28515625" customWidth="1"/>
    <col min="13828" max="13828" width="9.7109375" customWidth="1"/>
    <col min="13829" max="13829" width="9.5703125" customWidth="1"/>
    <col min="13830" max="13830" width="8.28515625" customWidth="1"/>
    <col min="13831" max="13831" width="10.85546875" customWidth="1"/>
    <col min="13832" max="13832" width="9.28515625" customWidth="1"/>
    <col min="13833" max="13833" width="7.140625" customWidth="1"/>
    <col min="13834" max="13834" width="15.28515625" customWidth="1"/>
    <col min="13835" max="13835" width="14.28515625" customWidth="1"/>
    <col min="14081" max="14081" width="58.28515625" customWidth="1"/>
    <col min="14082" max="14082" width="13.85546875" customWidth="1"/>
    <col min="14083" max="14083" width="15.28515625" customWidth="1"/>
    <col min="14084" max="14084" width="9.7109375" customWidth="1"/>
    <col min="14085" max="14085" width="9.5703125" customWidth="1"/>
    <col min="14086" max="14086" width="8.28515625" customWidth="1"/>
    <col min="14087" max="14087" width="10.85546875" customWidth="1"/>
    <col min="14088" max="14088" width="9.28515625" customWidth="1"/>
    <col min="14089" max="14089" width="7.140625" customWidth="1"/>
    <col min="14090" max="14090" width="15.28515625" customWidth="1"/>
    <col min="14091" max="14091" width="14.28515625" customWidth="1"/>
    <col min="14337" max="14337" width="58.28515625" customWidth="1"/>
    <col min="14338" max="14338" width="13.85546875" customWidth="1"/>
    <col min="14339" max="14339" width="15.28515625" customWidth="1"/>
    <col min="14340" max="14340" width="9.7109375" customWidth="1"/>
    <col min="14341" max="14341" width="9.5703125" customWidth="1"/>
    <col min="14342" max="14342" width="8.28515625" customWidth="1"/>
    <col min="14343" max="14343" width="10.85546875" customWidth="1"/>
    <col min="14344" max="14344" width="9.28515625" customWidth="1"/>
    <col min="14345" max="14345" width="7.140625" customWidth="1"/>
    <col min="14346" max="14346" width="15.28515625" customWidth="1"/>
    <col min="14347" max="14347" width="14.28515625" customWidth="1"/>
    <col min="14593" max="14593" width="58.28515625" customWidth="1"/>
    <col min="14594" max="14594" width="13.85546875" customWidth="1"/>
    <col min="14595" max="14595" width="15.28515625" customWidth="1"/>
    <col min="14596" max="14596" width="9.7109375" customWidth="1"/>
    <col min="14597" max="14597" width="9.5703125" customWidth="1"/>
    <col min="14598" max="14598" width="8.28515625" customWidth="1"/>
    <col min="14599" max="14599" width="10.85546875" customWidth="1"/>
    <col min="14600" max="14600" width="9.28515625" customWidth="1"/>
    <col min="14601" max="14601" width="7.140625" customWidth="1"/>
    <col min="14602" max="14602" width="15.28515625" customWidth="1"/>
    <col min="14603" max="14603" width="14.28515625" customWidth="1"/>
    <col min="14849" max="14849" width="58.28515625" customWidth="1"/>
    <col min="14850" max="14850" width="13.85546875" customWidth="1"/>
    <col min="14851" max="14851" width="15.28515625" customWidth="1"/>
    <col min="14852" max="14852" width="9.7109375" customWidth="1"/>
    <col min="14853" max="14853" width="9.5703125" customWidth="1"/>
    <col min="14854" max="14854" width="8.28515625" customWidth="1"/>
    <col min="14855" max="14855" width="10.85546875" customWidth="1"/>
    <col min="14856" max="14856" width="9.28515625" customWidth="1"/>
    <col min="14857" max="14857" width="7.140625" customWidth="1"/>
    <col min="14858" max="14858" width="15.28515625" customWidth="1"/>
    <col min="14859" max="14859" width="14.28515625" customWidth="1"/>
    <col min="15105" max="15105" width="58.28515625" customWidth="1"/>
    <col min="15106" max="15106" width="13.85546875" customWidth="1"/>
    <col min="15107" max="15107" width="15.28515625" customWidth="1"/>
    <col min="15108" max="15108" width="9.7109375" customWidth="1"/>
    <col min="15109" max="15109" width="9.5703125" customWidth="1"/>
    <col min="15110" max="15110" width="8.28515625" customWidth="1"/>
    <col min="15111" max="15111" width="10.85546875" customWidth="1"/>
    <col min="15112" max="15112" width="9.28515625" customWidth="1"/>
    <col min="15113" max="15113" width="7.140625" customWidth="1"/>
    <col min="15114" max="15114" width="15.28515625" customWidth="1"/>
    <col min="15115" max="15115" width="14.28515625" customWidth="1"/>
    <col min="15361" max="15361" width="58.28515625" customWidth="1"/>
    <col min="15362" max="15362" width="13.85546875" customWidth="1"/>
    <col min="15363" max="15363" width="15.28515625" customWidth="1"/>
    <col min="15364" max="15364" width="9.7109375" customWidth="1"/>
    <col min="15365" max="15365" width="9.5703125" customWidth="1"/>
    <col min="15366" max="15366" width="8.28515625" customWidth="1"/>
    <col min="15367" max="15367" width="10.85546875" customWidth="1"/>
    <col min="15368" max="15368" width="9.28515625" customWidth="1"/>
    <col min="15369" max="15369" width="7.140625" customWidth="1"/>
    <col min="15370" max="15370" width="15.28515625" customWidth="1"/>
    <col min="15371" max="15371" width="14.28515625" customWidth="1"/>
    <col min="15617" max="15617" width="58.28515625" customWidth="1"/>
    <col min="15618" max="15618" width="13.85546875" customWidth="1"/>
    <col min="15619" max="15619" width="15.28515625" customWidth="1"/>
    <col min="15620" max="15620" width="9.7109375" customWidth="1"/>
    <col min="15621" max="15621" width="9.5703125" customWidth="1"/>
    <col min="15622" max="15622" width="8.28515625" customWidth="1"/>
    <col min="15623" max="15623" width="10.85546875" customWidth="1"/>
    <col min="15624" max="15624" width="9.28515625" customWidth="1"/>
    <col min="15625" max="15625" width="7.140625" customWidth="1"/>
    <col min="15626" max="15626" width="15.28515625" customWidth="1"/>
    <col min="15627" max="15627" width="14.28515625" customWidth="1"/>
    <col min="15873" max="15873" width="58.28515625" customWidth="1"/>
    <col min="15874" max="15874" width="13.85546875" customWidth="1"/>
    <col min="15875" max="15875" width="15.28515625" customWidth="1"/>
    <col min="15876" max="15876" width="9.7109375" customWidth="1"/>
    <col min="15877" max="15877" width="9.5703125" customWidth="1"/>
    <col min="15878" max="15878" width="8.28515625" customWidth="1"/>
    <col min="15879" max="15879" width="10.85546875" customWidth="1"/>
    <col min="15880" max="15880" width="9.28515625" customWidth="1"/>
    <col min="15881" max="15881" width="7.140625" customWidth="1"/>
    <col min="15882" max="15882" width="15.28515625" customWidth="1"/>
    <col min="15883" max="15883" width="14.28515625" customWidth="1"/>
    <col min="16129" max="16129" width="58.28515625" customWidth="1"/>
    <col min="16130" max="16130" width="13.85546875" customWidth="1"/>
    <col min="16131" max="16131" width="15.28515625" customWidth="1"/>
    <col min="16132" max="16132" width="9.7109375" customWidth="1"/>
    <col min="16133" max="16133" width="9.5703125" customWidth="1"/>
    <col min="16134" max="16134" width="8.28515625" customWidth="1"/>
    <col min="16135" max="16135" width="10.85546875" customWidth="1"/>
    <col min="16136" max="16136" width="9.28515625" customWidth="1"/>
    <col min="16137" max="16137" width="7.140625" customWidth="1"/>
    <col min="16138" max="16138" width="15.28515625" customWidth="1"/>
    <col min="16139" max="16139" width="14.28515625" customWidth="1"/>
  </cols>
  <sheetData>
    <row r="1" spans="1:11" s="16" customFormat="1" x14ac:dyDescent="0.25">
      <c r="A1" s="94"/>
      <c r="C1" s="94"/>
      <c r="G1" s="94"/>
      <c r="J1" s="94"/>
      <c r="K1" s="253"/>
    </row>
    <row r="2" spans="1:11" s="16" customFormat="1" x14ac:dyDescent="0.25">
      <c r="A2" s="17" t="s">
        <v>42</v>
      </c>
      <c r="B2" s="1345"/>
      <c r="C2" s="1346"/>
      <c r="D2" s="1345"/>
      <c r="E2" s="1345"/>
      <c r="F2" s="1345"/>
      <c r="G2" s="1346"/>
      <c r="H2" s="1345"/>
      <c r="I2" s="1345"/>
      <c r="J2" s="1346"/>
      <c r="K2" s="1347" t="s">
        <v>19</v>
      </c>
    </row>
    <row r="3" spans="1:11" s="16" customFormat="1" x14ac:dyDescent="0.25">
      <c r="A3" s="134" t="s">
        <v>863</v>
      </c>
      <c r="B3" s="1345"/>
      <c r="C3" s="1346"/>
      <c r="D3" s="1345"/>
      <c r="E3" s="1345"/>
      <c r="F3" s="1345"/>
      <c r="G3" s="1346"/>
      <c r="H3" s="1345"/>
      <c r="I3" s="1345"/>
      <c r="J3" s="1346"/>
      <c r="K3" s="1348"/>
    </row>
    <row r="4" spans="1:11" s="16" customFormat="1" x14ac:dyDescent="0.25">
      <c r="A4" s="17" t="s">
        <v>3040</v>
      </c>
      <c r="B4" s="1345"/>
      <c r="C4" s="1346"/>
      <c r="D4" s="1345"/>
      <c r="E4" s="1345"/>
      <c r="F4" s="1345"/>
      <c r="G4" s="1346"/>
      <c r="H4" s="1345"/>
      <c r="I4" s="1345"/>
      <c r="J4" s="1346"/>
      <c r="K4" s="1348"/>
    </row>
    <row r="5" spans="1:11" s="16" customFormat="1" x14ac:dyDescent="0.25">
      <c r="A5" s="1349"/>
      <c r="B5" s="1345"/>
      <c r="C5" s="1346"/>
      <c r="D5" s="1345"/>
      <c r="E5" s="1345"/>
      <c r="F5" s="1345"/>
      <c r="G5" s="1346"/>
      <c r="H5" s="1345"/>
      <c r="I5" s="1345"/>
      <c r="J5" s="1346"/>
      <c r="K5" s="1348"/>
    </row>
    <row r="6" spans="1:11" s="16" customFormat="1" ht="18.75" customHeight="1" x14ac:dyDescent="0.25">
      <c r="A6" s="1350"/>
      <c r="C6" s="94"/>
      <c r="D6" s="804"/>
      <c r="E6" s="804"/>
      <c r="F6" s="804"/>
      <c r="G6" s="1350"/>
      <c r="H6" s="804"/>
      <c r="I6" s="804"/>
      <c r="J6" s="94"/>
      <c r="K6" s="1351"/>
    </row>
    <row r="7" spans="1:11" s="16" customFormat="1" x14ac:dyDescent="0.25">
      <c r="A7" s="1352" t="s">
        <v>20</v>
      </c>
      <c r="B7" s="1353" t="s">
        <v>21</v>
      </c>
      <c r="C7" s="1352" t="s">
        <v>22</v>
      </c>
      <c r="D7" s="1353"/>
      <c r="E7" s="1354" t="s">
        <v>23</v>
      </c>
      <c r="F7" s="1354"/>
      <c r="G7" s="1352" t="s">
        <v>24</v>
      </c>
      <c r="H7" s="1447" t="s">
        <v>25</v>
      </c>
      <c r="I7" s="1447"/>
      <c r="J7" s="1352" t="s">
        <v>26</v>
      </c>
      <c r="K7" s="1355" t="s">
        <v>27</v>
      </c>
    </row>
    <row r="8" spans="1:11" s="52" customFormat="1" ht="22.5" customHeight="1" x14ac:dyDescent="0.25">
      <c r="A8" s="1448" t="s">
        <v>28</v>
      </c>
      <c r="B8" s="1415" t="s">
        <v>29</v>
      </c>
      <c r="C8" s="1445" t="s">
        <v>30</v>
      </c>
      <c r="D8" s="1415" t="s">
        <v>2350</v>
      </c>
      <c r="E8" s="1445" t="s">
        <v>32</v>
      </c>
      <c r="F8" s="1445"/>
      <c r="G8" s="1445" t="s">
        <v>33</v>
      </c>
      <c r="H8" s="1415" t="s">
        <v>34</v>
      </c>
      <c r="I8" s="1415"/>
      <c r="J8" s="1445" t="s">
        <v>211</v>
      </c>
      <c r="K8" s="1446" t="s">
        <v>35</v>
      </c>
    </row>
    <row r="9" spans="1:11" s="52" customFormat="1" ht="21" customHeight="1" x14ac:dyDescent="0.25">
      <c r="A9" s="1448"/>
      <c r="B9" s="1415"/>
      <c r="C9" s="1445"/>
      <c r="D9" s="1415"/>
      <c r="E9" s="1356" t="s">
        <v>36</v>
      </c>
      <c r="F9" s="1356" t="s">
        <v>37</v>
      </c>
      <c r="G9" s="1445"/>
      <c r="H9" s="1341" t="s">
        <v>36</v>
      </c>
      <c r="I9" s="1356" t="s">
        <v>37</v>
      </c>
      <c r="J9" s="1445"/>
      <c r="K9" s="1446"/>
    </row>
    <row r="10" spans="1:11" ht="15.95" customHeight="1" x14ac:dyDescent="0.25">
      <c r="A10" s="479" t="s">
        <v>43</v>
      </c>
      <c r="B10" s="480"/>
      <c r="C10" s="480"/>
      <c r="D10" s="480"/>
      <c r="E10" s="480"/>
      <c r="F10" s="480"/>
      <c r="G10" s="480"/>
      <c r="H10" s="480"/>
      <c r="I10" s="480"/>
      <c r="J10" s="480"/>
      <c r="K10" s="1368">
        <f>SUM(K11)</f>
        <v>0</v>
      </c>
    </row>
    <row r="11" spans="1:11" ht="19.5" customHeight="1" x14ac:dyDescent="0.25">
      <c r="A11" s="473"/>
      <c r="B11" s="471"/>
      <c r="C11" s="471"/>
      <c r="D11" s="482"/>
      <c r="E11" s="482"/>
      <c r="F11" s="482"/>
      <c r="G11" s="471"/>
      <c r="H11" s="471"/>
      <c r="I11" s="471"/>
      <c r="J11" s="471"/>
      <c r="K11" s="1358"/>
    </row>
    <row r="12" spans="1:11" ht="15.95" customHeight="1" x14ac:dyDescent="0.25">
      <c r="A12" s="479" t="s">
        <v>44</v>
      </c>
      <c r="B12" s="480"/>
      <c r="C12" s="480"/>
      <c r="D12" s="484"/>
      <c r="E12" s="484"/>
      <c r="F12" s="484"/>
      <c r="G12" s="480"/>
      <c r="H12" s="480"/>
      <c r="I12" s="480"/>
      <c r="J12" s="480"/>
      <c r="K12" s="1368">
        <f>SUM(K13:K35)</f>
        <v>125395</v>
      </c>
    </row>
    <row r="13" spans="1:11" ht="15.95" customHeight="1" x14ac:dyDescent="0.25">
      <c r="A13" s="1369" t="s">
        <v>3041</v>
      </c>
      <c r="B13" s="1357"/>
      <c r="C13" s="1357"/>
      <c r="D13" s="754"/>
      <c r="E13" s="754"/>
      <c r="F13" s="754"/>
      <c r="G13" s="1357"/>
      <c r="H13" s="1357"/>
      <c r="I13" s="1357"/>
      <c r="J13" s="1357"/>
      <c r="K13" s="1370">
        <v>53795</v>
      </c>
    </row>
    <row r="14" spans="1:11" ht="15.95" customHeight="1" x14ac:dyDescent="0.25">
      <c r="A14" s="473" t="s">
        <v>3042</v>
      </c>
      <c r="B14" s="471"/>
      <c r="C14" s="796" t="s">
        <v>228</v>
      </c>
      <c r="D14" s="482"/>
      <c r="E14" s="482"/>
      <c r="F14" s="482"/>
      <c r="G14" s="1363">
        <v>360</v>
      </c>
      <c r="H14" s="522"/>
      <c r="I14" s="522"/>
      <c r="J14" s="522" t="s">
        <v>3043</v>
      </c>
      <c r="K14" s="1363"/>
    </row>
    <row r="15" spans="1:11" ht="15.95" customHeight="1" x14ac:dyDescent="0.25">
      <c r="A15" s="473" t="s">
        <v>3044</v>
      </c>
      <c r="B15" s="471"/>
      <c r="C15" s="796" t="s">
        <v>228</v>
      </c>
      <c r="D15" s="482"/>
      <c r="E15" s="482"/>
      <c r="F15" s="482"/>
      <c r="G15" s="1363">
        <v>400</v>
      </c>
      <c r="H15" s="522"/>
      <c r="I15" s="522"/>
      <c r="J15" s="522" t="s">
        <v>3043</v>
      </c>
      <c r="K15" s="1363"/>
    </row>
    <row r="16" spans="1:11" ht="15.95" customHeight="1" x14ac:dyDescent="0.25">
      <c r="A16" s="473" t="s">
        <v>3045</v>
      </c>
      <c r="B16" s="471"/>
      <c r="C16" s="796" t="s">
        <v>228</v>
      </c>
      <c r="D16" s="482"/>
      <c r="E16" s="482"/>
      <c r="F16" s="482"/>
      <c r="G16" s="1363">
        <v>150</v>
      </c>
      <c r="H16" s="522"/>
      <c r="I16" s="522"/>
      <c r="J16" s="522" t="s">
        <v>3043</v>
      </c>
      <c r="K16" s="1363"/>
    </row>
    <row r="17" spans="1:11" ht="15.95" customHeight="1" x14ac:dyDescent="0.25">
      <c r="A17" s="473" t="s">
        <v>3046</v>
      </c>
      <c r="B17" s="471"/>
      <c r="C17" s="796" t="s">
        <v>228</v>
      </c>
      <c r="D17" s="482"/>
      <c r="E17" s="482"/>
      <c r="F17" s="482"/>
      <c r="G17" s="1363">
        <v>1000</v>
      </c>
      <c r="H17" s="522"/>
      <c r="I17" s="522"/>
      <c r="J17" s="522" t="s">
        <v>3043</v>
      </c>
      <c r="K17" s="1363"/>
    </row>
    <row r="18" spans="1:11" ht="15.95" customHeight="1" x14ac:dyDescent="0.25">
      <c r="A18" s="1381" t="s">
        <v>3047</v>
      </c>
      <c r="B18" s="1210"/>
      <c r="C18" s="1382"/>
      <c r="D18" s="1210"/>
      <c r="E18" s="1210"/>
      <c r="F18" s="1210"/>
      <c r="G18" s="1210"/>
      <c r="H18" s="1210"/>
      <c r="I18" s="1210"/>
      <c r="J18" s="1210"/>
      <c r="K18" s="1383">
        <v>47550</v>
      </c>
    </row>
    <row r="19" spans="1:11" ht="15.95" customHeight="1" x14ac:dyDescent="0.25">
      <c r="A19" s="473" t="s">
        <v>3048</v>
      </c>
      <c r="B19" s="471"/>
      <c r="C19" s="796" t="s">
        <v>3049</v>
      </c>
      <c r="D19" s="482"/>
      <c r="E19" s="482"/>
      <c r="F19" s="482"/>
      <c r="G19" s="1363">
        <v>180</v>
      </c>
      <c r="H19" s="522"/>
      <c r="I19" s="522"/>
      <c r="J19" s="522" t="s">
        <v>3043</v>
      </c>
      <c r="K19" s="1363"/>
    </row>
    <row r="20" spans="1:11" ht="15.95" customHeight="1" x14ac:dyDescent="0.25">
      <c r="A20" s="473" t="s">
        <v>3050</v>
      </c>
      <c r="B20" s="471"/>
      <c r="C20" s="796" t="s">
        <v>3049</v>
      </c>
      <c r="D20" s="482"/>
      <c r="E20" s="482"/>
      <c r="F20" s="482"/>
      <c r="G20" s="1363">
        <v>210</v>
      </c>
      <c r="H20" s="522"/>
      <c r="I20" s="522"/>
      <c r="J20" s="522" t="s">
        <v>3043</v>
      </c>
      <c r="K20" s="1363"/>
    </row>
    <row r="21" spans="1:11" ht="15.95" customHeight="1" x14ac:dyDescent="0.25">
      <c r="A21" s="473" t="s">
        <v>3051</v>
      </c>
      <c r="B21" s="471"/>
      <c r="C21" s="796" t="s">
        <v>3049</v>
      </c>
      <c r="D21" s="482"/>
      <c r="E21" s="482"/>
      <c r="F21" s="482"/>
      <c r="G21" s="1363">
        <v>250</v>
      </c>
      <c r="H21" s="522"/>
      <c r="I21" s="522"/>
      <c r="J21" s="522" t="s">
        <v>3043</v>
      </c>
      <c r="K21" s="1363"/>
    </row>
    <row r="22" spans="1:11" ht="15.95" customHeight="1" x14ac:dyDescent="0.25">
      <c r="A22" s="473" t="s">
        <v>3052</v>
      </c>
      <c r="B22" s="471"/>
      <c r="C22" s="796" t="s">
        <v>3049</v>
      </c>
      <c r="D22" s="482"/>
      <c r="E22" s="482"/>
      <c r="F22" s="482"/>
      <c r="G22" s="1363">
        <v>260</v>
      </c>
      <c r="H22" s="522"/>
      <c r="I22" s="522"/>
      <c r="J22" s="522" t="s">
        <v>3043</v>
      </c>
      <c r="K22" s="1363"/>
    </row>
    <row r="23" spans="1:11" ht="15.95" customHeight="1" x14ac:dyDescent="0.25">
      <c r="A23" s="473" t="s">
        <v>3053</v>
      </c>
      <c r="B23" s="471"/>
      <c r="C23" s="796" t="s">
        <v>3049</v>
      </c>
      <c r="D23" s="482"/>
      <c r="E23" s="482"/>
      <c r="F23" s="482"/>
      <c r="G23" s="1363">
        <v>260</v>
      </c>
      <c r="H23" s="522"/>
      <c r="I23" s="522"/>
      <c r="J23" s="522" t="s">
        <v>3043</v>
      </c>
      <c r="K23" s="1363"/>
    </row>
    <row r="24" spans="1:11" ht="15.95" customHeight="1" x14ac:dyDescent="0.25">
      <c r="A24" s="473" t="s">
        <v>3054</v>
      </c>
      <c r="B24" s="471"/>
      <c r="C24" s="796" t="s">
        <v>3049</v>
      </c>
      <c r="D24" s="482"/>
      <c r="E24" s="482"/>
      <c r="F24" s="482"/>
      <c r="G24" s="1363">
        <v>240</v>
      </c>
      <c r="H24" s="522"/>
      <c r="I24" s="522"/>
      <c r="J24" s="522" t="s">
        <v>3043</v>
      </c>
      <c r="K24" s="1363"/>
    </row>
    <row r="25" spans="1:11" ht="15.95" customHeight="1" x14ac:dyDescent="0.25">
      <c r="A25" s="473" t="s">
        <v>3055</v>
      </c>
      <c r="B25" s="471"/>
      <c r="C25" s="796" t="s">
        <v>3049</v>
      </c>
      <c r="D25" s="482"/>
      <c r="E25" s="482"/>
      <c r="F25" s="482"/>
      <c r="G25" s="1363">
        <v>130</v>
      </c>
      <c r="H25" s="522"/>
      <c r="I25" s="522"/>
      <c r="J25" s="522" t="s">
        <v>3043</v>
      </c>
      <c r="K25" s="1363"/>
    </row>
    <row r="26" spans="1:11" ht="15.95" customHeight="1" x14ac:dyDescent="0.25">
      <c r="A26" s="473"/>
      <c r="B26" s="471"/>
      <c r="C26" s="796"/>
      <c r="D26" s="482"/>
      <c r="E26" s="482"/>
      <c r="F26" s="482"/>
      <c r="G26" s="522"/>
      <c r="H26" s="522"/>
      <c r="I26" s="522"/>
      <c r="J26" s="522"/>
      <c r="K26" s="1363"/>
    </row>
    <row r="27" spans="1:11" ht="15.95" customHeight="1" x14ac:dyDescent="0.25">
      <c r="A27" s="1369" t="s">
        <v>3056</v>
      </c>
      <c r="B27" s="1357"/>
      <c r="C27" s="1372"/>
      <c r="D27" s="754"/>
      <c r="E27" s="754"/>
      <c r="F27" s="754"/>
      <c r="G27" s="1365"/>
      <c r="H27" s="1365"/>
      <c r="I27" s="1365"/>
      <c r="J27" s="1365" t="s">
        <v>3057</v>
      </c>
      <c r="K27" s="1370">
        <v>18000</v>
      </c>
    </row>
    <row r="28" spans="1:11" ht="15.95" customHeight="1" x14ac:dyDescent="0.25">
      <c r="A28" s="473" t="s">
        <v>3058</v>
      </c>
      <c r="B28" s="471"/>
      <c r="C28" s="796"/>
      <c r="D28" s="482"/>
      <c r="E28" s="482"/>
      <c r="F28" s="482"/>
      <c r="G28" s="522"/>
      <c r="H28" s="522"/>
      <c r="I28" s="522"/>
      <c r="J28" s="1365"/>
      <c r="K28" s="1363"/>
    </row>
    <row r="29" spans="1:11" ht="15.95" customHeight="1" x14ac:dyDescent="0.25">
      <c r="A29" s="473" t="s">
        <v>3059</v>
      </c>
      <c r="B29" s="471"/>
      <c r="C29" s="796"/>
      <c r="D29" s="482"/>
      <c r="E29" s="482"/>
      <c r="F29" s="482"/>
      <c r="G29" s="522"/>
      <c r="H29" s="522"/>
      <c r="I29" s="522"/>
      <c r="J29" s="1365"/>
      <c r="K29" s="1363"/>
    </row>
    <row r="30" spans="1:11" ht="15.95" customHeight="1" x14ac:dyDescent="0.25">
      <c r="A30" s="473" t="s">
        <v>3060</v>
      </c>
      <c r="B30" s="471"/>
      <c r="C30" s="796"/>
      <c r="D30" s="482"/>
      <c r="E30" s="482"/>
      <c r="F30" s="482"/>
      <c r="G30" s="522"/>
      <c r="H30" s="522"/>
      <c r="I30" s="522"/>
      <c r="J30" s="1365"/>
      <c r="K30" s="1363"/>
    </row>
    <row r="31" spans="1:11" ht="15.95" customHeight="1" x14ac:dyDescent="0.25">
      <c r="A31" s="473" t="s">
        <v>3061</v>
      </c>
      <c r="B31" s="471"/>
      <c r="C31" s="796"/>
      <c r="D31" s="482"/>
      <c r="E31" s="482"/>
      <c r="F31" s="482"/>
      <c r="G31" s="522"/>
      <c r="H31" s="522"/>
      <c r="I31" s="522"/>
      <c r="J31" s="1365"/>
      <c r="K31" s="1363"/>
    </row>
    <row r="32" spans="1:11" ht="15.95" customHeight="1" x14ac:dyDescent="0.25">
      <c r="A32" s="473"/>
      <c r="B32" s="471"/>
      <c r="C32" s="796"/>
      <c r="D32" s="482"/>
      <c r="E32" s="482"/>
      <c r="F32" s="482"/>
      <c r="G32" s="522"/>
      <c r="H32" s="522"/>
      <c r="I32" s="522"/>
      <c r="J32" s="522"/>
      <c r="K32" s="1363"/>
    </row>
    <row r="33" spans="1:11" ht="15.95" customHeight="1" x14ac:dyDescent="0.25">
      <c r="A33" s="473" t="s">
        <v>3062</v>
      </c>
      <c r="B33" s="471"/>
      <c r="C33" s="796"/>
      <c r="D33" s="482"/>
      <c r="E33" s="482"/>
      <c r="F33" s="482"/>
      <c r="G33" s="522"/>
      <c r="H33" s="522"/>
      <c r="I33" s="522"/>
      <c r="J33" s="522" t="s">
        <v>3063</v>
      </c>
      <c r="K33" s="1363">
        <v>0</v>
      </c>
    </row>
    <row r="34" spans="1:11" ht="15.95" customHeight="1" x14ac:dyDescent="0.25">
      <c r="A34" s="473"/>
      <c r="B34" s="471"/>
      <c r="C34" s="796"/>
      <c r="D34" s="482"/>
      <c r="E34" s="482"/>
      <c r="F34" s="482"/>
      <c r="G34" s="522"/>
      <c r="H34" s="522"/>
      <c r="I34" s="522"/>
      <c r="J34" s="522"/>
      <c r="K34" s="1363"/>
    </row>
    <row r="35" spans="1:11" ht="15.95" customHeight="1" x14ac:dyDescent="0.25">
      <c r="A35" s="1369" t="s">
        <v>3064</v>
      </c>
      <c r="B35" s="471"/>
      <c r="C35" s="796" t="s">
        <v>3049</v>
      </c>
      <c r="D35" s="482"/>
      <c r="E35" s="482"/>
      <c r="F35" s="482"/>
      <c r="G35" s="1363">
        <v>100</v>
      </c>
      <c r="H35" s="522"/>
      <c r="I35" s="522"/>
      <c r="J35" s="522" t="s">
        <v>3043</v>
      </c>
      <c r="K35" s="1363">
        <v>6050</v>
      </c>
    </row>
    <row r="36" spans="1:11" s="16" customFormat="1" ht="15.95" customHeight="1" x14ac:dyDescent="0.25">
      <c r="A36" s="487" t="s">
        <v>45</v>
      </c>
      <c r="B36" s="528"/>
      <c r="C36" s="1373"/>
      <c r="D36" s="488"/>
      <c r="E36" s="488"/>
      <c r="F36" s="488"/>
      <c r="G36" s="1366"/>
      <c r="H36" s="1366"/>
      <c r="I36" s="1366"/>
      <c r="J36" s="1366"/>
      <c r="K36" s="1374">
        <f>SUM(K37:K38)</f>
        <v>0</v>
      </c>
    </row>
    <row r="37" spans="1:11" s="16" customFormat="1" ht="15.95" customHeight="1" x14ac:dyDescent="0.25">
      <c r="A37" s="473"/>
      <c r="B37" s="474"/>
      <c r="C37" s="991"/>
      <c r="D37" s="490"/>
      <c r="E37" s="490"/>
      <c r="F37" s="490"/>
      <c r="G37" s="532"/>
      <c r="H37" s="532"/>
      <c r="I37" s="532"/>
      <c r="J37" s="532"/>
      <c r="K37" s="1375"/>
    </row>
    <row r="38" spans="1:11" s="16" customFormat="1" ht="15.95" customHeight="1" x14ac:dyDescent="0.25">
      <c r="A38" s="473"/>
      <c r="B38" s="474"/>
      <c r="C38" s="991"/>
      <c r="D38" s="490"/>
      <c r="E38" s="490"/>
      <c r="F38" s="490"/>
      <c r="G38" s="532"/>
      <c r="H38" s="532"/>
      <c r="I38" s="532"/>
      <c r="J38" s="532"/>
      <c r="K38" s="1375"/>
    </row>
    <row r="39" spans="1:11" ht="15.95" customHeight="1" x14ac:dyDescent="0.25">
      <c r="A39" s="479" t="s">
        <v>46</v>
      </c>
      <c r="B39" s="480"/>
      <c r="C39" s="1376"/>
      <c r="D39" s="484"/>
      <c r="E39" s="484"/>
      <c r="F39" s="484"/>
      <c r="G39" s="1367"/>
      <c r="H39" s="1367"/>
      <c r="I39" s="1367"/>
      <c r="J39" s="1367"/>
      <c r="K39" s="1368">
        <f>SUM(K40:K60)</f>
        <v>1015264.37</v>
      </c>
    </row>
    <row r="40" spans="1:11" ht="15.95" customHeight="1" x14ac:dyDescent="0.25">
      <c r="A40" s="1369" t="s">
        <v>3065</v>
      </c>
      <c r="B40" s="471"/>
      <c r="C40" s="796" t="s">
        <v>214</v>
      </c>
      <c r="D40" s="482"/>
      <c r="E40" s="482"/>
      <c r="F40" s="482"/>
      <c r="G40" s="522"/>
      <c r="H40" s="522"/>
      <c r="I40" s="522"/>
      <c r="J40" s="522" t="s">
        <v>3066</v>
      </c>
      <c r="K40" s="1363">
        <v>1012814.37</v>
      </c>
    </row>
    <row r="41" spans="1:11" ht="15.95" customHeight="1" x14ac:dyDescent="0.25">
      <c r="A41" s="473"/>
      <c r="B41" s="471"/>
      <c r="C41" s="796"/>
      <c r="D41" s="482"/>
      <c r="E41" s="482"/>
      <c r="F41" s="482"/>
      <c r="G41" s="522"/>
      <c r="H41" s="522"/>
      <c r="I41" s="522"/>
      <c r="J41" s="522"/>
      <c r="K41" s="1363"/>
    </row>
    <row r="42" spans="1:11" ht="15.95" customHeight="1" x14ac:dyDescent="0.25">
      <c r="A42" s="473" t="s">
        <v>3067</v>
      </c>
      <c r="B42" s="1364" t="s">
        <v>3068</v>
      </c>
      <c r="C42" s="796" t="s">
        <v>214</v>
      </c>
      <c r="D42" s="1363">
        <v>3</v>
      </c>
      <c r="E42" s="482"/>
      <c r="F42" s="482"/>
      <c r="G42" s="522"/>
      <c r="H42" s="522"/>
      <c r="I42" s="522"/>
      <c r="J42" s="522" t="s">
        <v>3069</v>
      </c>
      <c r="K42" s="1363"/>
    </row>
    <row r="43" spans="1:11" ht="15.95" customHeight="1" x14ac:dyDescent="0.25">
      <c r="A43" s="473" t="s">
        <v>3070</v>
      </c>
      <c r="B43" s="1364" t="s">
        <v>3068</v>
      </c>
      <c r="C43" s="796" t="s">
        <v>214</v>
      </c>
      <c r="D43" s="1363">
        <v>3.97</v>
      </c>
      <c r="E43" s="482"/>
      <c r="F43" s="482"/>
      <c r="G43" s="522"/>
      <c r="H43" s="522"/>
      <c r="I43" s="522"/>
      <c r="J43" s="522" t="s">
        <v>3069</v>
      </c>
      <c r="K43" s="1363"/>
    </row>
    <row r="44" spans="1:11" ht="15.95" customHeight="1" x14ac:dyDescent="0.25">
      <c r="A44" s="473" t="s">
        <v>3071</v>
      </c>
      <c r="B44" s="1364" t="s">
        <v>3068</v>
      </c>
      <c r="C44" s="796" t="s">
        <v>214</v>
      </c>
      <c r="D44" s="1363">
        <v>14.7</v>
      </c>
      <c r="E44" s="482"/>
      <c r="F44" s="482"/>
      <c r="G44" s="522"/>
      <c r="H44" s="522"/>
      <c r="I44" s="522"/>
      <c r="J44" s="522" t="s">
        <v>3069</v>
      </c>
      <c r="K44" s="1363"/>
    </row>
    <row r="45" spans="1:11" ht="15.95" customHeight="1" x14ac:dyDescent="0.25">
      <c r="A45" s="473" t="s">
        <v>3072</v>
      </c>
      <c r="B45" s="1364" t="s">
        <v>3068</v>
      </c>
      <c r="C45" s="796" t="s">
        <v>214</v>
      </c>
      <c r="D45" s="1363">
        <v>1.5</v>
      </c>
      <c r="E45" s="482"/>
      <c r="F45" s="482"/>
      <c r="G45" s="522"/>
      <c r="H45" s="522"/>
      <c r="I45" s="522"/>
      <c r="J45" s="522" t="s">
        <v>3069</v>
      </c>
      <c r="K45" s="1363"/>
    </row>
    <row r="46" spans="1:11" ht="15.95" customHeight="1" x14ac:dyDescent="0.25">
      <c r="A46" s="473" t="s">
        <v>3073</v>
      </c>
      <c r="B46" s="1364" t="s">
        <v>3068</v>
      </c>
      <c r="C46" s="796" t="s">
        <v>214</v>
      </c>
      <c r="D46" s="1363">
        <v>1.65</v>
      </c>
      <c r="E46" s="482"/>
      <c r="F46" s="482"/>
      <c r="G46" s="522"/>
      <c r="H46" s="522"/>
      <c r="I46" s="522"/>
      <c r="J46" s="522" t="s">
        <v>3069</v>
      </c>
      <c r="K46" s="1363"/>
    </row>
    <row r="47" spans="1:11" ht="15.95" customHeight="1" x14ac:dyDescent="0.25">
      <c r="A47" s="473" t="s">
        <v>3074</v>
      </c>
      <c r="B47" s="1364" t="s">
        <v>3068</v>
      </c>
      <c r="C47" s="796" t="s">
        <v>214</v>
      </c>
      <c r="D47" s="1363">
        <v>1.95</v>
      </c>
      <c r="E47" s="482"/>
      <c r="F47" s="482"/>
      <c r="G47" s="522"/>
      <c r="H47" s="522"/>
      <c r="I47" s="522"/>
      <c r="J47" s="522" t="s">
        <v>3069</v>
      </c>
      <c r="K47" s="1363"/>
    </row>
    <row r="48" spans="1:11" ht="15.95" customHeight="1" x14ac:dyDescent="0.25">
      <c r="A48" s="473" t="s">
        <v>3075</v>
      </c>
      <c r="B48" s="1364" t="s">
        <v>3068</v>
      </c>
      <c r="C48" s="796" t="s">
        <v>214</v>
      </c>
      <c r="D48" s="1363">
        <v>1.65</v>
      </c>
      <c r="E48" s="482"/>
      <c r="F48" s="482"/>
      <c r="G48" s="522"/>
      <c r="H48" s="522"/>
      <c r="I48" s="522"/>
      <c r="J48" s="522" t="s">
        <v>3069</v>
      </c>
      <c r="K48" s="1363"/>
    </row>
    <row r="49" spans="1:11" ht="15.95" customHeight="1" x14ac:dyDescent="0.25">
      <c r="A49" s="473" t="s">
        <v>3076</v>
      </c>
      <c r="B49" s="1364" t="s">
        <v>3068</v>
      </c>
      <c r="C49" s="796" t="s">
        <v>214</v>
      </c>
      <c r="D49" s="1363">
        <v>1.2</v>
      </c>
      <c r="E49" s="482"/>
      <c r="F49" s="482"/>
      <c r="G49" s="522"/>
      <c r="H49" s="522"/>
      <c r="I49" s="522"/>
      <c r="J49" s="522" t="s">
        <v>3069</v>
      </c>
      <c r="K49" s="1363"/>
    </row>
    <row r="50" spans="1:11" ht="15.95" customHeight="1" x14ac:dyDescent="0.25">
      <c r="A50" s="473" t="s">
        <v>3077</v>
      </c>
      <c r="B50" s="1364" t="s">
        <v>3068</v>
      </c>
      <c r="C50" s="796" t="s">
        <v>214</v>
      </c>
      <c r="D50" s="1363">
        <v>12.75</v>
      </c>
      <c r="E50" s="482"/>
      <c r="F50" s="482"/>
      <c r="G50" s="522"/>
      <c r="H50" s="522"/>
      <c r="I50" s="522"/>
      <c r="J50" s="522" t="s">
        <v>3069</v>
      </c>
      <c r="K50" s="1363"/>
    </row>
    <row r="51" spans="1:11" ht="15.95" customHeight="1" x14ac:dyDescent="0.25">
      <c r="A51" s="473" t="s">
        <v>3078</v>
      </c>
      <c r="B51" s="1364" t="s">
        <v>3068</v>
      </c>
      <c r="C51" s="796" t="s">
        <v>214</v>
      </c>
      <c r="D51" s="1363">
        <v>4.95</v>
      </c>
      <c r="E51" s="482"/>
      <c r="F51" s="482"/>
      <c r="G51" s="522"/>
      <c r="H51" s="522"/>
      <c r="I51" s="522"/>
      <c r="J51" s="522" t="s">
        <v>3069</v>
      </c>
      <c r="K51" s="1363"/>
    </row>
    <row r="52" spans="1:11" ht="15.95" customHeight="1" x14ac:dyDescent="0.25">
      <c r="A52" s="473" t="s">
        <v>3079</v>
      </c>
      <c r="B52" s="1364" t="s">
        <v>3068</v>
      </c>
      <c r="C52" s="796" t="s">
        <v>214</v>
      </c>
      <c r="D52" s="1363">
        <v>8.02</v>
      </c>
      <c r="E52" s="482"/>
      <c r="F52" s="482"/>
      <c r="G52" s="522"/>
      <c r="H52" s="522"/>
      <c r="I52" s="522"/>
      <c r="J52" s="522" t="s">
        <v>3069</v>
      </c>
      <c r="K52" s="1363"/>
    </row>
    <row r="53" spans="1:11" ht="15.95" customHeight="1" x14ac:dyDescent="0.25">
      <c r="A53" s="473" t="s">
        <v>3080</v>
      </c>
      <c r="B53" s="1364" t="s">
        <v>3068</v>
      </c>
      <c r="C53" s="796" t="s">
        <v>214</v>
      </c>
      <c r="D53" s="1363">
        <v>14.7</v>
      </c>
      <c r="E53" s="482"/>
      <c r="F53" s="482"/>
      <c r="G53" s="522"/>
      <c r="H53" s="522"/>
      <c r="I53" s="522"/>
      <c r="J53" s="522" t="s">
        <v>3069</v>
      </c>
      <c r="K53" s="1363"/>
    </row>
    <row r="54" spans="1:11" ht="15.95" customHeight="1" x14ac:dyDescent="0.25">
      <c r="A54" s="473" t="s">
        <v>3081</v>
      </c>
      <c r="B54" s="1364" t="s">
        <v>3068</v>
      </c>
      <c r="C54" s="796" t="s">
        <v>214</v>
      </c>
      <c r="D54" s="1363">
        <v>14.7</v>
      </c>
      <c r="E54" s="482"/>
      <c r="F54" s="482"/>
      <c r="G54" s="522"/>
      <c r="H54" s="522"/>
      <c r="I54" s="522"/>
      <c r="J54" s="522" t="s">
        <v>3069</v>
      </c>
      <c r="K54" s="1363"/>
    </row>
    <row r="55" spans="1:11" ht="15.95" customHeight="1" x14ac:dyDescent="0.25">
      <c r="A55" s="473" t="s">
        <v>3082</v>
      </c>
      <c r="B55" s="1364" t="s">
        <v>3068</v>
      </c>
      <c r="C55" s="796" t="s">
        <v>214</v>
      </c>
      <c r="D55" s="1363">
        <v>10.8</v>
      </c>
      <c r="E55" s="482"/>
      <c r="F55" s="482"/>
      <c r="G55" s="522"/>
      <c r="H55" s="522"/>
      <c r="I55" s="522"/>
      <c r="J55" s="522" t="s">
        <v>3069</v>
      </c>
      <c r="K55" s="1363"/>
    </row>
    <row r="56" spans="1:11" ht="15.95" customHeight="1" x14ac:dyDescent="0.25">
      <c r="A56" s="473" t="s">
        <v>3083</v>
      </c>
      <c r="B56" s="1364" t="s">
        <v>3068</v>
      </c>
      <c r="C56" s="796" t="s">
        <v>214</v>
      </c>
      <c r="D56" s="506">
        <v>0.05</v>
      </c>
      <c r="E56" s="482"/>
      <c r="F56" s="482"/>
      <c r="G56" s="522"/>
      <c r="H56" s="522"/>
      <c r="I56" s="522"/>
      <c r="J56" s="522" t="s">
        <v>3069</v>
      </c>
      <c r="K56" s="1363"/>
    </row>
    <row r="57" spans="1:11" ht="15.95" customHeight="1" x14ac:dyDescent="0.25">
      <c r="A57" s="473"/>
      <c r="B57" s="1329"/>
      <c r="C57" s="796"/>
      <c r="D57" s="482"/>
      <c r="E57" s="482"/>
      <c r="F57" s="482"/>
      <c r="G57" s="522"/>
      <c r="H57" s="522"/>
      <c r="I57" s="522"/>
      <c r="J57" s="522"/>
      <c r="K57" s="1363"/>
    </row>
    <row r="58" spans="1:11" ht="15.95" customHeight="1" x14ac:dyDescent="0.25">
      <c r="A58" s="1377" t="s">
        <v>3084</v>
      </c>
      <c r="B58" s="1364">
        <v>500</v>
      </c>
      <c r="C58" s="1372" t="s">
        <v>3049</v>
      </c>
      <c r="D58" s="754"/>
      <c r="E58" s="754"/>
      <c r="F58" s="754"/>
      <c r="G58" s="1370">
        <v>500</v>
      </c>
      <c r="H58" s="1365"/>
      <c r="I58" s="1365"/>
      <c r="J58" s="1365" t="s">
        <v>3043</v>
      </c>
      <c r="K58" s="1370">
        <v>1000</v>
      </c>
    </row>
    <row r="59" spans="1:11" ht="15.95" customHeight="1" x14ac:dyDescent="0.25">
      <c r="A59" s="1369" t="s">
        <v>3085</v>
      </c>
      <c r="B59" s="1364">
        <v>600</v>
      </c>
      <c r="C59" s="796" t="s">
        <v>3049</v>
      </c>
      <c r="D59" s="482"/>
      <c r="E59" s="482"/>
      <c r="F59" s="482"/>
      <c r="G59" s="1363">
        <v>600</v>
      </c>
      <c r="H59" s="522"/>
      <c r="I59" s="522"/>
      <c r="J59" s="522" t="s">
        <v>3086</v>
      </c>
      <c r="K59" s="1363">
        <v>1200</v>
      </c>
    </row>
    <row r="60" spans="1:11" ht="15.95" customHeight="1" x14ac:dyDescent="0.25">
      <c r="A60" s="473" t="s">
        <v>3087</v>
      </c>
      <c r="B60" s="1364">
        <v>250</v>
      </c>
      <c r="C60" s="796" t="s">
        <v>3049</v>
      </c>
      <c r="D60" s="482"/>
      <c r="E60" s="482"/>
      <c r="F60" s="482"/>
      <c r="G60" s="1363">
        <v>250</v>
      </c>
      <c r="H60" s="522"/>
      <c r="I60" s="522"/>
      <c r="J60" s="522" t="s">
        <v>3043</v>
      </c>
      <c r="K60" s="1363">
        <v>250</v>
      </c>
    </row>
    <row r="61" spans="1:11" ht="15.95" customHeight="1" x14ac:dyDescent="0.25">
      <c r="A61" s="479" t="s">
        <v>47</v>
      </c>
      <c r="B61" s="480"/>
      <c r="C61" s="480"/>
      <c r="D61" s="484"/>
      <c r="E61" s="484"/>
      <c r="F61" s="484"/>
      <c r="G61" s="1367"/>
      <c r="H61" s="1367"/>
      <c r="I61" s="1367"/>
      <c r="J61" s="1367"/>
      <c r="K61" s="1368">
        <f>SUM(K62:K62)</f>
        <v>0</v>
      </c>
    </row>
    <row r="62" spans="1:11" ht="15.95" customHeight="1" x14ac:dyDescent="0.25">
      <c r="A62" s="492"/>
      <c r="B62" s="471"/>
      <c r="C62" s="471"/>
      <c r="D62" s="482"/>
      <c r="E62" s="482"/>
      <c r="F62" s="482"/>
      <c r="G62" s="522"/>
      <c r="H62" s="522"/>
      <c r="I62" s="522"/>
      <c r="J62" s="522"/>
      <c r="K62" s="1358"/>
    </row>
    <row r="63" spans="1:11" ht="15.95" customHeight="1" x14ac:dyDescent="0.25">
      <c r="A63" s="479" t="s">
        <v>48</v>
      </c>
      <c r="B63" s="480"/>
      <c r="C63" s="480"/>
      <c r="D63" s="484"/>
      <c r="E63" s="484"/>
      <c r="F63" s="484"/>
      <c r="G63" s="1367"/>
      <c r="H63" s="1367"/>
      <c r="I63" s="1367"/>
      <c r="J63" s="1367"/>
      <c r="K63" s="1368">
        <f>SUM(K64:K64)</f>
        <v>0</v>
      </c>
    </row>
    <row r="64" spans="1:11" ht="15.95" customHeight="1" x14ac:dyDescent="0.25">
      <c r="A64" s="492"/>
      <c r="B64" s="471"/>
      <c r="C64" s="471"/>
      <c r="D64" s="482"/>
      <c r="E64" s="482"/>
      <c r="F64" s="482"/>
      <c r="G64" s="522"/>
      <c r="H64" s="522"/>
      <c r="I64" s="522"/>
      <c r="J64" s="522"/>
      <c r="K64" s="1358"/>
    </row>
    <row r="65" spans="1:11" s="16" customFormat="1" ht="15.95" customHeight="1" x14ac:dyDescent="0.25">
      <c r="A65" s="487" t="s">
        <v>49</v>
      </c>
      <c r="B65" s="528"/>
      <c r="C65" s="528"/>
      <c r="D65" s="488"/>
      <c r="E65" s="488"/>
      <c r="F65" s="488"/>
      <c r="G65" s="1366"/>
      <c r="H65" s="1366"/>
      <c r="I65" s="1366"/>
      <c r="J65" s="1366"/>
      <c r="K65" s="1374">
        <f>SUM(K66)</f>
        <v>0</v>
      </c>
    </row>
    <row r="66" spans="1:11" s="16" customFormat="1" ht="15.95" customHeight="1" x14ac:dyDescent="0.25">
      <c r="A66" s="493"/>
      <c r="B66" s="474"/>
      <c r="C66" s="474"/>
      <c r="D66" s="490"/>
      <c r="E66" s="490"/>
      <c r="F66" s="490"/>
      <c r="G66" s="532"/>
      <c r="H66" s="532"/>
      <c r="I66" s="532"/>
      <c r="J66" s="532"/>
      <c r="K66" s="1375"/>
    </row>
    <row r="67" spans="1:11" ht="15.95" customHeight="1" x14ac:dyDescent="0.25">
      <c r="A67" s="479" t="s">
        <v>50</v>
      </c>
      <c r="B67" s="480"/>
      <c r="C67" s="480"/>
      <c r="D67" s="484"/>
      <c r="E67" s="484"/>
      <c r="F67" s="484"/>
      <c r="G67" s="1367"/>
      <c r="H67" s="1367"/>
      <c r="I67" s="1367"/>
      <c r="J67" s="1367"/>
      <c r="K67" s="1368">
        <f>SUM(K68:K72)</f>
        <v>126332.89</v>
      </c>
    </row>
    <row r="68" spans="1:11" ht="15.95" customHeight="1" x14ac:dyDescent="0.25">
      <c r="A68" s="1377" t="s">
        <v>3088</v>
      </c>
      <c r="B68" s="1357"/>
      <c r="C68" s="1357"/>
      <c r="D68" s="754"/>
      <c r="E68" s="754"/>
      <c r="F68" s="754"/>
      <c r="G68" s="1365"/>
      <c r="H68" s="1365"/>
      <c r="I68" s="1365"/>
      <c r="J68" s="1365"/>
      <c r="K68" s="1370">
        <v>0.02</v>
      </c>
    </row>
    <row r="69" spans="1:11" ht="15.95" customHeight="1" x14ac:dyDescent="0.25">
      <c r="A69" s="473" t="s">
        <v>3089</v>
      </c>
      <c r="B69" s="471"/>
      <c r="C69" s="471" t="s">
        <v>214</v>
      </c>
      <c r="D69" s="482"/>
      <c r="E69" s="482"/>
      <c r="F69" s="482"/>
      <c r="G69" s="522"/>
      <c r="H69" s="522"/>
      <c r="I69" s="522"/>
      <c r="J69" s="522"/>
      <c r="K69" s="1363">
        <v>5681.45</v>
      </c>
    </row>
    <row r="70" spans="1:11" ht="15.95" customHeight="1" x14ac:dyDescent="0.25">
      <c r="A70" s="1377" t="s">
        <v>3090</v>
      </c>
      <c r="B70" s="1357"/>
      <c r="C70" s="1357"/>
      <c r="D70" s="754"/>
      <c r="E70" s="754"/>
      <c r="F70" s="754"/>
      <c r="G70" s="1365"/>
      <c r="H70" s="1365"/>
      <c r="I70" s="1365"/>
      <c r="J70" s="1365"/>
      <c r="K70" s="1370">
        <v>11780.5</v>
      </c>
    </row>
    <row r="71" spans="1:11" ht="15.95" customHeight="1" x14ac:dyDescent="0.25">
      <c r="A71" s="1377" t="s">
        <v>3091</v>
      </c>
      <c r="B71" s="1357"/>
      <c r="C71" s="1357"/>
      <c r="D71" s="754"/>
      <c r="E71" s="754"/>
      <c r="F71" s="754"/>
      <c r="G71" s="1365"/>
      <c r="H71" s="1365"/>
      <c r="I71" s="1365"/>
      <c r="J71" s="1365"/>
      <c r="K71" s="1370">
        <v>38870.92</v>
      </c>
    </row>
    <row r="72" spans="1:11" ht="15.95" customHeight="1" x14ac:dyDescent="0.25">
      <c r="A72" s="1378" t="s">
        <v>3092</v>
      </c>
      <c r="B72" s="1371" t="s">
        <v>3093</v>
      </c>
      <c r="C72" s="1371"/>
      <c r="D72" s="1371"/>
      <c r="E72" s="1371"/>
      <c r="F72" s="1371"/>
      <c r="G72" s="1371"/>
      <c r="H72" s="1371"/>
      <c r="I72" s="1371"/>
      <c r="J72" s="1371"/>
      <c r="K72" s="1379">
        <v>70000</v>
      </c>
    </row>
    <row r="73" spans="1:11" ht="15.95" customHeight="1" x14ac:dyDescent="0.25">
      <c r="A73" s="494" t="s">
        <v>51</v>
      </c>
      <c r="B73" s="1340"/>
      <c r="C73" s="1340"/>
      <c r="D73" s="495"/>
      <c r="E73" s="495"/>
      <c r="F73" s="495"/>
      <c r="G73" s="1340"/>
      <c r="H73" s="1340"/>
      <c r="I73" s="1340"/>
      <c r="J73" s="1340"/>
      <c r="K73" s="1380">
        <f>+K10+K12+K36+K39+K61+K63+K65+K67</f>
        <v>1266992.26</v>
      </c>
    </row>
    <row r="74" spans="1:11" x14ac:dyDescent="0.25">
      <c r="A74" s="1359"/>
      <c r="B74" s="1360"/>
      <c r="C74" s="1361"/>
      <c r="D74" s="1360"/>
      <c r="E74" s="1360"/>
      <c r="F74" s="1360"/>
      <c r="G74" s="1361"/>
      <c r="H74" s="1360"/>
      <c r="I74" s="1360"/>
      <c r="J74" s="1361"/>
      <c r="K74" s="1362"/>
    </row>
  </sheetData>
  <mergeCells count="10">
    <mergeCell ref="J8:J9"/>
    <mergeCell ref="K8:K9"/>
    <mergeCell ref="H7:I7"/>
    <mergeCell ref="A8:A9"/>
    <mergeCell ref="B8:B9"/>
    <mergeCell ref="C8:C9"/>
    <mergeCell ref="D8:D9"/>
    <mergeCell ref="E8:F8"/>
    <mergeCell ref="G8:G9"/>
    <mergeCell ref="H8:I8"/>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80" zoomScaleNormal="80" workbookViewId="0">
      <selection activeCell="B4" sqref="B4"/>
    </sheetView>
  </sheetViews>
  <sheetFormatPr baseColWidth="10" defaultRowHeight="15" x14ac:dyDescent="0.25"/>
  <cols>
    <col min="1" max="1" width="61.42578125" bestFit="1" customWidth="1"/>
    <col min="2" max="2" width="40.28515625" style="392" customWidth="1"/>
    <col min="3" max="3" width="16.5703125" style="392" customWidth="1"/>
    <col min="4" max="4" width="17.7109375" bestFit="1" customWidth="1"/>
    <col min="7" max="7" width="12.42578125" style="384" bestFit="1" customWidth="1"/>
    <col min="10" max="10" width="13.5703125" bestFit="1" customWidth="1"/>
    <col min="11" max="11" width="17.42578125" style="384" bestFit="1" customWidth="1"/>
  </cols>
  <sheetData>
    <row r="1" spans="1:11" x14ac:dyDescent="0.25">
      <c r="A1" s="410"/>
      <c r="B1" s="416"/>
      <c r="C1" s="416"/>
      <c r="D1" s="411"/>
      <c r="E1" s="411"/>
      <c r="F1" s="411"/>
      <c r="G1" s="995"/>
      <c r="H1" s="411"/>
      <c r="I1" s="411"/>
      <c r="J1" s="411"/>
      <c r="K1" s="1006"/>
    </row>
    <row r="2" spans="1:11" x14ac:dyDescent="0.25">
      <c r="A2" s="444" t="s">
        <v>42</v>
      </c>
      <c r="B2" s="416"/>
      <c r="C2" s="416"/>
      <c r="D2" s="411"/>
      <c r="E2" s="411"/>
      <c r="F2" s="411"/>
      <c r="G2" s="995"/>
      <c r="H2" s="411"/>
      <c r="I2" s="411"/>
      <c r="J2" s="411"/>
      <c r="K2" s="1006" t="s">
        <v>19</v>
      </c>
    </row>
    <row r="3" spans="1:11" x14ac:dyDescent="0.25">
      <c r="A3" s="445" t="s">
        <v>863</v>
      </c>
      <c r="B3" s="416"/>
      <c r="C3" s="416"/>
      <c r="D3" s="411"/>
      <c r="E3" s="411"/>
      <c r="F3" s="411"/>
      <c r="G3" s="995"/>
      <c r="H3" s="411"/>
      <c r="I3" s="411"/>
      <c r="J3" s="411"/>
      <c r="K3" s="995"/>
    </row>
    <row r="4" spans="1:11" x14ac:dyDescent="0.25">
      <c r="A4" s="444" t="s">
        <v>2122</v>
      </c>
      <c r="B4" s="416"/>
      <c r="C4" s="416"/>
      <c r="D4" s="411"/>
      <c r="E4" s="411"/>
      <c r="F4" s="411"/>
      <c r="G4" s="995"/>
      <c r="H4" s="411"/>
      <c r="I4" s="411"/>
      <c r="J4" s="411"/>
      <c r="K4" s="995"/>
    </row>
    <row r="5" spans="1:11" ht="17.25" x14ac:dyDescent="0.25">
      <c r="A5" s="412"/>
      <c r="B5" s="416"/>
      <c r="C5" s="416"/>
      <c r="D5" s="411"/>
      <c r="E5" s="411"/>
      <c r="F5" s="411"/>
      <c r="G5" s="995"/>
      <c r="H5" s="411"/>
      <c r="I5" s="411"/>
      <c r="J5" s="411"/>
      <c r="K5" s="995"/>
    </row>
    <row r="6" spans="1:11" ht="15.75" x14ac:dyDescent="0.25">
      <c r="A6" s="413"/>
      <c r="B6" s="416"/>
      <c r="C6" s="416"/>
      <c r="D6" s="411"/>
      <c r="E6" s="411"/>
      <c r="F6" s="411"/>
      <c r="G6" s="995"/>
      <c r="H6" s="411"/>
      <c r="I6" s="411"/>
      <c r="J6" s="411"/>
      <c r="K6" s="995"/>
    </row>
    <row r="7" spans="1:11" x14ac:dyDescent="0.25">
      <c r="A7" s="414" t="s">
        <v>20</v>
      </c>
      <c r="B7" s="414" t="s">
        <v>21</v>
      </c>
      <c r="C7" s="414" t="s">
        <v>22</v>
      </c>
      <c r="D7" s="414"/>
      <c r="E7" s="1457" t="s">
        <v>23</v>
      </c>
      <c r="F7" s="1457"/>
      <c r="G7" s="996" t="s">
        <v>24</v>
      </c>
      <c r="H7" s="1457" t="s">
        <v>25</v>
      </c>
      <c r="I7" s="1457"/>
      <c r="J7" s="414" t="s">
        <v>26</v>
      </c>
      <c r="K7" s="996" t="s">
        <v>27</v>
      </c>
    </row>
    <row r="8" spans="1:11" ht="25.5" customHeight="1" x14ac:dyDescent="0.25">
      <c r="A8" s="1449" t="s">
        <v>28</v>
      </c>
      <c r="B8" s="1451" t="s">
        <v>29</v>
      </c>
      <c r="C8" s="1451" t="s">
        <v>30</v>
      </c>
      <c r="D8" s="1451" t="s">
        <v>31</v>
      </c>
      <c r="E8" s="1453" t="s">
        <v>32</v>
      </c>
      <c r="F8" s="1454"/>
      <c r="G8" s="1458" t="s">
        <v>33</v>
      </c>
      <c r="H8" s="1453" t="s">
        <v>34</v>
      </c>
      <c r="I8" s="1454"/>
      <c r="J8" s="1451" t="s">
        <v>211</v>
      </c>
      <c r="K8" s="1455" t="s">
        <v>35</v>
      </c>
    </row>
    <row r="9" spans="1:11" x14ac:dyDescent="0.25">
      <c r="A9" s="1450"/>
      <c r="B9" s="1452"/>
      <c r="C9" s="1452"/>
      <c r="D9" s="1452"/>
      <c r="E9" s="396" t="s">
        <v>36</v>
      </c>
      <c r="F9" s="396" t="s">
        <v>37</v>
      </c>
      <c r="G9" s="1459"/>
      <c r="H9" s="396" t="s">
        <v>36</v>
      </c>
      <c r="I9" s="396" t="s">
        <v>37</v>
      </c>
      <c r="J9" s="1452"/>
      <c r="K9" s="1456"/>
    </row>
    <row r="10" spans="1:11" x14ac:dyDescent="0.25">
      <c r="A10" s="397" t="s">
        <v>43</v>
      </c>
      <c r="B10" s="417"/>
      <c r="C10" s="417"/>
      <c r="D10" s="398"/>
      <c r="E10" s="398"/>
      <c r="F10" s="398"/>
      <c r="G10" s="997"/>
      <c r="H10" s="398"/>
      <c r="I10" s="398"/>
      <c r="J10" s="398"/>
      <c r="K10" s="997">
        <f>SUM(K11)</f>
        <v>0</v>
      </c>
    </row>
    <row r="11" spans="1:11" x14ac:dyDescent="0.25">
      <c r="A11" s="400"/>
      <c r="B11" s="415"/>
      <c r="C11" s="415"/>
      <c r="D11" s="401"/>
      <c r="E11" s="401"/>
      <c r="F11" s="401"/>
      <c r="G11" s="998"/>
      <c r="H11" s="401"/>
      <c r="I11" s="401"/>
      <c r="J11" s="401"/>
      <c r="K11" s="998"/>
    </row>
    <row r="12" spans="1:11" x14ac:dyDescent="0.25">
      <c r="A12" s="397" t="s">
        <v>44</v>
      </c>
      <c r="B12" s="417"/>
      <c r="C12" s="417"/>
      <c r="D12" s="399"/>
      <c r="E12" s="399"/>
      <c r="F12" s="399"/>
      <c r="G12" s="997"/>
      <c r="H12" s="398"/>
      <c r="I12" s="398"/>
      <c r="J12" s="398"/>
      <c r="K12" s="997">
        <f>SUM(K13:K18)</f>
        <v>172509113.34999999</v>
      </c>
    </row>
    <row r="13" spans="1:11" ht="63.75" customHeight="1" x14ac:dyDescent="0.25">
      <c r="A13" s="421" t="s">
        <v>2061</v>
      </c>
      <c r="B13" s="422" t="s">
        <v>2062</v>
      </c>
      <c r="C13" s="431" t="s">
        <v>60</v>
      </c>
      <c r="D13" s="424">
        <v>1.4999999999999999E-2</v>
      </c>
      <c r="E13" s="425">
        <v>2.5000000000000001E-3</v>
      </c>
      <c r="F13" s="425">
        <v>0.1</v>
      </c>
      <c r="G13" s="999">
        <v>624</v>
      </c>
      <c r="H13" s="423"/>
      <c r="I13" s="423"/>
      <c r="J13" s="426" t="s">
        <v>2063</v>
      </c>
      <c r="K13" s="1001">
        <v>103246116.18000001</v>
      </c>
    </row>
    <row r="14" spans="1:11" ht="120" x14ac:dyDescent="0.25">
      <c r="A14" s="421" t="s">
        <v>2064</v>
      </c>
      <c r="B14" s="422" t="s">
        <v>2065</v>
      </c>
      <c r="C14" s="431" t="s">
        <v>60</v>
      </c>
      <c r="D14" s="423"/>
      <c r="E14" s="428" t="s">
        <v>2066</v>
      </c>
      <c r="F14" s="429"/>
      <c r="G14" s="1000"/>
      <c r="H14" s="423"/>
      <c r="I14" s="423"/>
      <c r="J14" s="426" t="s">
        <v>2067</v>
      </c>
      <c r="K14" s="1001">
        <v>37598534.530000001</v>
      </c>
    </row>
    <row r="15" spans="1:11" ht="48" customHeight="1" x14ac:dyDescent="0.25">
      <c r="A15" s="421" t="s">
        <v>2068</v>
      </c>
      <c r="B15" s="422" t="s">
        <v>2069</v>
      </c>
      <c r="C15" s="431" t="s">
        <v>60</v>
      </c>
      <c r="D15" s="424"/>
      <c r="E15" s="425">
        <v>0.01</v>
      </c>
      <c r="F15" s="425">
        <v>3.6700000000000003E-2</v>
      </c>
      <c r="G15" s="999"/>
      <c r="H15" s="430">
        <v>179.4</v>
      </c>
      <c r="I15" s="423"/>
      <c r="J15" s="426" t="s">
        <v>2070</v>
      </c>
      <c r="K15" s="1001">
        <f>30936485.44-737037.1</f>
        <v>30199448.34</v>
      </c>
    </row>
    <row r="16" spans="1:11" ht="30" x14ac:dyDescent="0.25">
      <c r="A16" s="421" t="s">
        <v>688</v>
      </c>
      <c r="B16" s="422" t="s">
        <v>2071</v>
      </c>
      <c r="C16" s="431" t="s">
        <v>60</v>
      </c>
      <c r="D16" s="424"/>
      <c r="E16" s="425"/>
      <c r="F16" s="425"/>
      <c r="G16" s="999">
        <f>4*38.98</f>
        <v>155.91999999999999</v>
      </c>
      <c r="H16" s="429"/>
      <c r="I16" s="429"/>
      <c r="J16" s="426" t="s">
        <v>2072</v>
      </c>
      <c r="K16" s="1001">
        <v>1317330.1499999999</v>
      </c>
    </row>
    <row r="17" spans="1:11" ht="30" x14ac:dyDescent="0.25">
      <c r="A17" s="421" t="s">
        <v>2073</v>
      </c>
      <c r="B17" s="431" t="s">
        <v>2074</v>
      </c>
      <c r="C17" s="422" t="s">
        <v>2075</v>
      </c>
      <c r="D17" s="429">
        <v>0.1</v>
      </c>
      <c r="E17" s="429"/>
      <c r="F17" s="429"/>
      <c r="G17" s="1001"/>
      <c r="H17" s="429">
        <v>0.05</v>
      </c>
      <c r="I17" s="429">
        <v>0.2</v>
      </c>
      <c r="J17" s="426" t="s">
        <v>2076</v>
      </c>
      <c r="K17" s="1001">
        <v>138335.95000000001</v>
      </c>
    </row>
    <row r="18" spans="1:11" ht="88.5" customHeight="1" x14ac:dyDescent="0.25">
      <c r="A18" s="421" t="s">
        <v>2077</v>
      </c>
      <c r="B18" s="422" t="s">
        <v>2121</v>
      </c>
      <c r="C18" s="431" t="s">
        <v>1841</v>
      </c>
      <c r="D18" s="429"/>
      <c r="E18" s="429"/>
      <c r="F18" s="429"/>
      <c r="G18" s="1001"/>
      <c r="H18" s="425"/>
      <c r="I18" s="429"/>
      <c r="J18" s="426" t="s">
        <v>2078</v>
      </c>
      <c r="K18" s="1001">
        <v>9348.2000000000007</v>
      </c>
    </row>
    <row r="19" spans="1:11" x14ac:dyDescent="0.25">
      <c r="A19" s="421"/>
      <c r="B19" s="422"/>
      <c r="C19" s="431"/>
      <c r="D19" s="429"/>
      <c r="E19" s="429"/>
      <c r="F19" s="429"/>
      <c r="G19" s="1001"/>
      <c r="H19" s="425"/>
      <c r="I19" s="429"/>
      <c r="J19" s="426"/>
      <c r="K19" s="1001"/>
    </row>
    <row r="20" spans="1:11" x14ac:dyDescent="0.25">
      <c r="A20" s="402" t="s">
        <v>45</v>
      </c>
      <c r="B20" s="418"/>
      <c r="C20" s="418"/>
      <c r="D20" s="404"/>
      <c r="E20" s="404"/>
      <c r="F20" s="404"/>
      <c r="G20" s="1002"/>
      <c r="H20" s="403"/>
      <c r="I20" s="403"/>
      <c r="J20" s="403"/>
      <c r="K20" s="1002">
        <f>SUM(K21:K21)</f>
        <v>137026.37</v>
      </c>
    </row>
    <row r="21" spans="1:11" ht="45" customHeight="1" x14ac:dyDescent="0.25">
      <c r="A21" s="432" t="s">
        <v>2079</v>
      </c>
      <c r="B21" s="433" t="s">
        <v>2080</v>
      </c>
      <c r="C21" s="441" t="s">
        <v>2081</v>
      </c>
      <c r="D21" s="435"/>
      <c r="E21" s="435"/>
      <c r="F21" s="435"/>
      <c r="G21" s="1003"/>
      <c r="H21" s="436">
        <v>1E-3</v>
      </c>
      <c r="I21" s="435">
        <v>0.01</v>
      </c>
      <c r="J21" s="437" t="s">
        <v>2082</v>
      </c>
      <c r="K21" s="1003">
        <v>137026.37</v>
      </c>
    </row>
    <row r="22" spans="1:11" x14ac:dyDescent="0.25">
      <c r="A22" s="432"/>
      <c r="B22" s="433"/>
      <c r="C22" s="441"/>
      <c r="D22" s="435"/>
      <c r="E22" s="435"/>
      <c r="F22" s="435"/>
      <c r="G22" s="1003"/>
      <c r="H22" s="436"/>
      <c r="I22" s="435"/>
      <c r="J22" s="437"/>
      <c r="K22" s="1003"/>
    </row>
    <row r="23" spans="1:11" ht="46.5" customHeight="1" x14ac:dyDescent="0.25">
      <c r="A23" s="397" t="s">
        <v>46</v>
      </c>
      <c r="B23" s="417"/>
      <c r="C23" s="417"/>
      <c r="D23" s="399"/>
      <c r="E23" s="399"/>
      <c r="F23" s="399"/>
      <c r="G23" s="997"/>
      <c r="H23" s="398"/>
      <c r="I23" s="398"/>
      <c r="J23" s="398"/>
      <c r="K23" s="997">
        <f>SUM(K24:K30)</f>
        <v>4983004.3299999991</v>
      </c>
    </row>
    <row r="24" spans="1:11" ht="45" customHeight="1" x14ac:dyDescent="0.25">
      <c r="A24" s="421" t="s">
        <v>2083</v>
      </c>
      <c r="B24" s="422" t="s">
        <v>2084</v>
      </c>
      <c r="C24" s="431" t="s">
        <v>2081</v>
      </c>
      <c r="D24" s="429"/>
      <c r="E24" s="429"/>
      <c r="F24" s="429"/>
      <c r="G24" s="1001"/>
      <c r="H24" s="425">
        <v>1.5E-3</v>
      </c>
      <c r="I24" s="425">
        <v>3.9E-2</v>
      </c>
      <c r="J24" s="426" t="s">
        <v>2085</v>
      </c>
      <c r="K24" s="1001">
        <v>1756296.56</v>
      </c>
    </row>
    <row r="25" spans="1:11" ht="60" x14ac:dyDescent="0.25">
      <c r="A25" s="421" t="s">
        <v>2086</v>
      </c>
      <c r="B25" s="422" t="s">
        <v>2087</v>
      </c>
      <c r="C25" s="431" t="s">
        <v>60</v>
      </c>
      <c r="D25" s="424"/>
      <c r="E25" s="425"/>
      <c r="F25" s="425"/>
      <c r="G25" s="999"/>
      <c r="H25" s="429">
        <v>0.1</v>
      </c>
      <c r="I25" s="429">
        <v>0.45</v>
      </c>
      <c r="J25" s="426" t="s">
        <v>2088</v>
      </c>
      <c r="K25" s="1001">
        <v>1452125.53</v>
      </c>
    </row>
    <row r="26" spans="1:11" ht="45" x14ac:dyDescent="0.25">
      <c r="A26" s="432" t="s">
        <v>2089</v>
      </c>
      <c r="B26" s="422" t="s">
        <v>2090</v>
      </c>
      <c r="C26" s="422" t="s">
        <v>2091</v>
      </c>
      <c r="D26" s="429"/>
      <c r="E26" s="429"/>
      <c r="F26" s="429"/>
      <c r="G26" s="1001"/>
      <c r="H26" s="427">
        <v>45</v>
      </c>
      <c r="I26" s="427">
        <v>824</v>
      </c>
      <c r="J26" s="426" t="s">
        <v>2092</v>
      </c>
      <c r="K26" s="1001">
        <v>1348226.28</v>
      </c>
    </row>
    <row r="27" spans="1:11" ht="45" x14ac:dyDescent="0.25">
      <c r="A27" s="421" t="s">
        <v>2093</v>
      </c>
      <c r="B27" s="422" t="s">
        <v>2094</v>
      </c>
      <c r="C27" s="431" t="s">
        <v>755</v>
      </c>
      <c r="D27" s="429"/>
      <c r="E27" s="429"/>
      <c r="F27" s="429"/>
      <c r="G27" s="1001"/>
      <c r="H27" s="438">
        <v>1.2799999999999999E-4</v>
      </c>
      <c r="I27" s="439">
        <v>4.4900000000000001E-3</v>
      </c>
      <c r="J27" s="426" t="s">
        <v>2095</v>
      </c>
      <c r="K27" s="1001">
        <v>424913.1</v>
      </c>
    </row>
    <row r="28" spans="1:11" ht="30" x14ac:dyDescent="0.25">
      <c r="A28" s="432" t="s">
        <v>2096</v>
      </c>
      <c r="B28" s="422" t="s">
        <v>2097</v>
      </c>
      <c r="C28" s="431" t="s">
        <v>60</v>
      </c>
      <c r="D28" s="429"/>
      <c r="E28" s="429"/>
      <c r="F28" s="429"/>
      <c r="G28" s="999">
        <f>4*38.98</f>
        <v>155.91999999999999</v>
      </c>
      <c r="H28" s="423"/>
      <c r="I28" s="423"/>
      <c r="J28" s="426" t="s">
        <v>2098</v>
      </c>
      <c r="K28" s="1001">
        <v>761.8</v>
      </c>
    </row>
    <row r="29" spans="1:11" ht="30" x14ac:dyDescent="0.25">
      <c r="A29" s="421" t="s">
        <v>2099</v>
      </c>
      <c r="B29" s="422" t="s">
        <v>2100</v>
      </c>
      <c r="C29" s="431" t="s">
        <v>794</v>
      </c>
      <c r="D29" s="429"/>
      <c r="E29" s="429"/>
      <c r="F29" s="429"/>
      <c r="G29" s="999"/>
      <c r="H29" s="427">
        <v>119</v>
      </c>
      <c r="I29" s="427">
        <v>1165</v>
      </c>
      <c r="J29" s="426" t="s">
        <v>2092</v>
      </c>
      <c r="K29" s="1001">
        <v>681.06</v>
      </c>
    </row>
    <row r="30" spans="1:11" ht="30" x14ac:dyDescent="0.25">
      <c r="A30" s="421" t="s">
        <v>835</v>
      </c>
      <c r="B30" s="422" t="s">
        <v>2101</v>
      </c>
      <c r="C30" s="422" t="s">
        <v>2102</v>
      </c>
      <c r="D30" s="429"/>
      <c r="E30" s="429"/>
      <c r="F30" s="429"/>
      <c r="G30" s="1001"/>
      <c r="H30" s="427">
        <v>154</v>
      </c>
      <c r="I30" s="427">
        <v>359</v>
      </c>
      <c r="J30" s="426" t="s">
        <v>2092</v>
      </c>
      <c r="K30" s="999">
        <v>0</v>
      </c>
    </row>
    <row r="31" spans="1:11" x14ac:dyDescent="0.25">
      <c r="A31" s="421"/>
      <c r="B31" s="422"/>
      <c r="C31" s="422"/>
      <c r="D31" s="429"/>
      <c r="E31" s="429"/>
      <c r="F31" s="429"/>
      <c r="G31" s="1001"/>
      <c r="H31" s="427"/>
      <c r="I31" s="427"/>
      <c r="J31" s="426"/>
      <c r="K31" s="999"/>
    </row>
    <row r="32" spans="1:11" x14ac:dyDescent="0.25">
      <c r="A32" s="397" t="s">
        <v>47</v>
      </c>
      <c r="B32" s="417"/>
      <c r="C32" s="417"/>
      <c r="D32" s="399"/>
      <c r="E32" s="399"/>
      <c r="F32" s="399"/>
      <c r="G32" s="997"/>
      <c r="H32" s="398"/>
      <c r="I32" s="398"/>
      <c r="J32" s="398"/>
      <c r="K32" s="997">
        <f>SUM(K33:K35)</f>
        <v>0</v>
      </c>
    </row>
    <row r="33" spans="1:11" ht="30" x14ac:dyDescent="0.25">
      <c r="A33" s="432" t="s">
        <v>2103</v>
      </c>
      <c r="B33" s="422" t="s">
        <v>2097</v>
      </c>
      <c r="C33" s="431" t="s">
        <v>60</v>
      </c>
      <c r="D33" s="428"/>
      <c r="E33" s="429"/>
      <c r="F33" s="429"/>
      <c r="G33" s="999">
        <v>525</v>
      </c>
      <c r="H33" s="423"/>
      <c r="I33" s="423"/>
      <c r="J33" s="426" t="s">
        <v>2104</v>
      </c>
      <c r="K33" s="1001">
        <v>0</v>
      </c>
    </row>
    <row r="34" spans="1:11" x14ac:dyDescent="0.25">
      <c r="A34" s="432" t="s">
        <v>2105</v>
      </c>
      <c r="B34" s="422" t="s">
        <v>2106</v>
      </c>
      <c r="C34" s="431" t="s">
        <v>360</v>
      </c>
      <c r="D34" s="428"/>
      <c r="E34" s="429"/>
      <c r="F34" s="429"/>
      <c r="G34" s="1001"/>
      <c r="H34" s="423"/>
      <c r="I34" s="423"/>
      <c r="J34" s="423"/>
      <c r="K34" s="1001">
        <v>0</v>
      </c>
    </row>
    <row r="35" spans="1:11" ht="60" x14ac:dyDescent="0.25">
      <c r="A35" s="432" t="s">
        <v>2107</v>
      </c>
      <c r="B35" s="422" t="s">
        <v>2097</v>
      </c>
      <c r="C35" s="431" t="s">
        <v>60</v>
      </c>
      <c r="D35" s="426"/>
      <c r="E35" s="429"/>
      <c r="F35" s="429"/>
      <c r="G35" s="999">
        <f>10*42.12</f>
        <v>421.2</v>
      </c>
      <c r="H35" s="429"/>
      <c r="I35" s="429"/>
      <c r="J35" s="426" t="s">
        <v>2108</v>
      </c>
      <c r="K35" s="1001">
        <v>0</v>
      </c>
    </row>
    <row r="36" spans="1:11" x14ac:dyDescent="0.25">
      <c r="A36" s="432"/>
      <c r="B36" s="422"/>
      <c r="C36" s="431"/>
      <c r="D36" s="426"/>
      <c r="E36" s="429"/>
      <c r="F36" s="429"/>
      <c r="G36" s="999"/>
      <c r="H36" s="429"/>
      <c r="I36" s="429"/>
      <c r="J36" s="426"/>
      <c r="K36" s="1001"/>
    </row>
    <row r="37" spans="1:11" x14ac:dyDescent="0.25">
      <c r="A37" s="397" t="s">
        <v>48</v>
      </c>
      <c r="B37" s="417"/>
      <c r="C37" s="417"/>
      <c r="D37" s="399"/>
      <c r="E37" s="399"/>
      <c r="F37" s="399"/>
      <c r="G37" s="997"/>
      <c r="H37" s="398"/>
      <c r="I37" s="398"/>
      <c r="J37" s="398"/>
      <c r="K37" s="997">
        <f>SUM(K38:K41)</f>
        <v>3715175.85</v>
      </c>
    </row>
    <row r="38" spans="1:11" ht="30" x14ac:dyDescent="0.25">
      <c r="A38" s="432" t="s">
        <v>257</v>
      </c>
      <c r="B38" s="422" t="s">
        <v>2109</v>
      </c>
      <c r="C38" s="443" t="s">
        <v>2110</v>
      </c>
      <c r="D38" s="429"/>
      <c r="E38" s="429"/>
      <c r="F38" s="429"/>
      <c r="G38" s="999">
        <v>46.56</v>
      </c>
      <c r="H38" s="426"/>
      <c r="I38" s="426"/>
      <c r="J38" s="426" t="s">
        <v>2092</v>
      </c>
      <c r="K38" s="1001">
        <v>1344730.98</v>
      </c>
    </row>
    <row r="39" spans="1:11" ht="30" x14ac:dyDescent="0.25">
      <c r="A39" s="421" t="s">
        <v>2111</v>
      </c>
      <c r="B39" s="431" t="s">
        <v>2112</v>
      </c>
      <c r="C39" s="431"/>
      <c r="D39" s="429"/>
      <c r="E39" s="429"/>
      <c r="F39" s="429"/>
      <c r="G39" s="1001"/>
      <c r="H39" s="429">
        <v>0.05</v>
      </c>
      <c r="I39" s="429">
        <v>1</v>
      </c>
      <c r="J39" s="426" t="s">
        <v>2113</v>
      </c>
      <c r="K39" s="1001">
        <v>998660.35</v>
      </c>
    </row>
    <row r="40" spans="1:11" ht="30" x14ac:dyDescent="0.25">
      <c r="A40" s="421" t="s">
        <v>2114</v>
      </c>
      <c r="B40" s="431" t="s">
        <v>2115</v>
      </c>
      <c r="C40" s="431"/>
      <c r="D40" s="429"/>
      <c r="E40" s="429"/>
      <c r="F40" s="429"/>
      <c r="G40" s="1001"/>
      <c r="H40" s="429">
        <v>0.05</v>
      </c>
      <c r="I40" s="429">
        <v>1</v>
      </c>
      <c r="J40" s="426" t="s">
        <v>2113</v>
      </c>
      <c r="K40" s="1001">
        <v>634747.42000000004</v>
      </c>
    </row>
    <row r="41" spans="1:11" ht="30" x14ac:dyDescent="0.25">
      <c r="A41" s="421" t="s">
        <v>2116</v>
      </c>
      <c r="B41" s="431" t="s">
        <v>2115</v>
      </c>
      <c r="C41" s="431"/>
      <c r="D41" s="423"/>
      <c r="E41" s="423"/>
      <c r="F41" s="423"/>
      <c r="G41" s="1001"/>
      <c r="H41" s="429">
        <v>0.05</v>
      </c>
      <c r="I41" s="429">
        <v>1</v>
      </c>
      <c r="J41" s="426" t="s">
        <v>2113</v>
      </c>
      <c r="K41" s="1001">
        <v>737037.1</v>
      </c>
    </row>
    <row r="42" spans="1:11" x14ac:dyDescent="0.25">
      <c r="A42" s="421"/>
      <c r="B42" s="431"/>
      <c r="C42" s="431"/>
      <c r="D42" s="423"/>
      <c r="E42" s="423"/>
      <c r="F42" s="423"/>
      <c r="G42" s="1001"/>
      <c r="H42" s="429"/>
      <c r="I42" s="429"/>
      <c r="J42" s="426"/>
      <c r="K42" s="1001"/>
    </row>
    <row r="43" spans="1:11" x14ac:dyDescent="0.25">
      <c r="A43" s="402" t="s">
        <v>49</v>
      </c>
      <c r="B43" s="418"/>
      <c r="C43" s="418"/>
      <c r="D43" s="404"/>
      <c r="E43" s="404"/>
      <c r="F43" s="404"/>
      <c r="G43" s="1002"/>
      <c r="H43" s="403"/>
      <c r="I43" s="403"/>
      <c r="J43" s="403"/>
      <c r="K43" s="1002">
        <f>SUM(K44)</f>
        <v>0</v>
      </c>
    </row>
    <row r="44" spans="1:11" ht="38.25" x14ac:dyDescent="0.25">
      <c r="A44" s="440" t="s">
        <v>2117</v>
      </c>
      <c r="B44" s="441" t="s">
        <v>2118</v>
      </c>
      <c r="C44" s="441" t="s">
        <v>2119</v>
      </c>
      <c r="D44" s="435"/>
      <c r="E44" s="435"/>
      <c r="F44" s="435"/>
      <c r="G44" s="1003">
        <v>30000</v>
      </c>
      <c r="H44" s="434"/>
      <c r="I44" s="434"/>
      <c r="J44" s="442" t="s">
        <v>2120</v>
      </c>
      <c r="K44" s="1003">
        <v>0</v>
      </c>
    </row>
    <row r="45" spans="1:11" x14ac:dyDescent="0.25">
      <c r="A45" s="397" t="s">
        <v>50</v>
      </c>
      <c r="B45" s="417"/>
      <c r="C45" s="417"/>
      <c r="D45" s="399"/>
      <c r="E45" s="399"/>
      <c r="F45" s="399"/>
      <c r="G45" s="997"/>
      <c r="H45" s="398"/>
      <c r="I45" s="398"/>
      <c r="J45" s="398"/>
      <c r="K45" s="997">
        <f>SUM(K46)</f>
        <v>0</v>
      </c>
    </row>
    <row r="46" spans="1:11" x14ac:dyDescent="0.25">
      <c r="A46" s="405"/>
      <c r="B46" s="419"/>
      <c r="C46" s="419"/>
      <c r="D46" s="407"/>
      <c r="E46" s="407"/>
      <c r="F46" s="407"/>
      <c r="G46" s="1004"/>
      <c r="H46" s="406"/>
      <c r="I46" s="406"/>
      <c r="J46" s="406"/>
      <c r="K46" s="1004"/>
    </row>
    <row r="47" spans="1:11" x14ac:dyDescent="0.25">
      <c r="A47" s="408" t="s">
        <v>51</v>
      </c>
      <c r="B47" s="420"/>
      <c r="C47" s="420"/>
      <c r="D47" s="409"/>
      <c r="E47" s="409"/>
      <c r="F47" s="409"/>
      <c r="G47" s="1005"/>
      <c r="H47" s="395"/>
      <c r="I47" s="395"/>
      <c r="J47" s="395"/>
      <c r="K47" s="1005">
        <f>+K10+K12+K20+K23+K32+K37+K43+K45</f>
        <v>181344319.90000001</v>
      </c>
    </row>
  </sheetData>
  <mergeCells count="11">
    <mergeCell ref="H8:I8"/>
    <mergeCell ref="J8:J9"/>
    <mergeCell ref="K8:K9"/>
    <mergeCell ref="E7:F7"/>
    <mergeCell ref="H7:I7"/>
    <mergeCell ref="G8:G9"/>
    <mergeCell ref="A8:A9"/>
    <mergeCell ref="B8:B9"/>
    <mergeCell ref="C8:C9"/>
    <mergeCell ref="D8:D9"/>
    <mergeCell ref="E8:F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zoomScale="80" zoomScaleNormal="80" workbookViewId="0">
      <selection activeCell="A29" sqref="A29:XFD29"/>
    </sheetView>
  </sheetViews>
  <sheetFormatPr baseColWidth="10" defaultColWidth="9.85546875" defaultRowHeight="15" x14ac:dyDescent="0.25"/>
  <cols>
    <col min="1" max="1" width="62.140625" style="599" bestFit="1" customWidth="1"/>
    <col min="2" max="2" width="26.7109375" style="515" customWidth="1"/>
    <col min="3" max="3" width="26.28515625" style="515" bestFit="1" customWidth="1"/>
    <col min="4" max="4" width="10.28515625" style="598" customWidth="1"/>
    <col min="5" max="5" width="13.5703125" style="598" customWidth="1"/>
    <col min="6" max="6" width="13" style="598" customWidth="1"/>
    <col min="7" max="7" width="12.140625" style="637" customWidth="1"/>
    <col min="8" max="8" width="14.42578125" style="637" customWidth="1"/>
    <col min="9" max="9" width="11.7109375" style="637" customWidth="1"/>
    <col min="10" max="10" width="28.42578125" style="598" customWidth="1"/>
    <col min="11" max="11" width="23.5703125" style="631" bestFit="1" customWidth="1"/>
    <col min="12" max="12" width="75.140625" style="599" bestFit="1" customWidth="1"/>
    <col min="13" max="13" width="13.140625" style="599" bestFit="1" customWidth="1"/>
    <col min="14" max="14" width="9.85546875" style="599"/>
    <col min="15" max="15" width="10.5703125" style="599" bestFit="1" customWidth="1"/>
    <col min="16" max="17" width="9.85546875" style="599"/>
    <col min="18" max="18" width="11.5703125" style="599" bestFit="1" customWidth="1"/>
    <col min="19" max="16384" width="9.85546875" style="599"/>
  </cols>
  <sheetData>
    <row r="1" spans="1:12" x14ac:dyDescent="0.25">
      <c r="A1" s="223"/>
    </row>
    <row r="2" spans="1:12" x14ac:dyDescent="0.25">
      <c r="A2" s="17" t="s">
        <v>42</v>
      </c>
      <c r="K2" s="919" t="s">
        <v>2430</v>
      </c>
      <c r="L2" s="600"/>
    </row>
    <row r="3" spans="1:12" ht="15.75" x14ac:dyDescent="0.25">
      <c r="A3" s="381" t="s">
        <v>2431</v>
      </c>
    </row>
    <row r="4" spans="1:12" x14ac:dyDescent="0.25">
      <c r="A4" s="17" t="s">
        <v>2429</v>
      </c>
    </row>
    <row r="6" spans="1:12" ht="15" customHeight="1" x14ac:dyDescent="0.25">
      <c r="A6" s="1426" t="s">
        <v>28</v>
      </c>
      <c r="B6" s="1463" t="s">
        <v>29</v>
      </c>
      <c r="C6" s="1463" t="s">
        <v>30</v>
      </c>
      <c r="D6" s="1463" t="s">
        <v>2350</v>
      </c>
      <c r="E6" s="1467" t="s">
        <v>2351</v>
      </c>
      <c r="F6" s="1468"/>
      <c r="G6" s="1465" t="s">
        <v>33</v>
      </c>
      <c r="H6" s="1469" t="s">
        <v>34</v>
      </c>
      <c r="I6" s="1470"/>
      <c r="J6" s="1426" t="s">
        <v>211</v>
      </c>
      <c r="K6" s="1460" t="s">
        <v>2352</v>
      </c>
      <c r="L6" s="1426" t="s">
        <v>2353</v>
      </c>
    </row>
    <row r="7" spans="1:12" s="601" customFormat="1" x14ac:dyDescent="0.25">
      <c r="A7" s="1410"/>
      <c r="B7" s="1464"/>
      <c r="C7" s="1464"/>
      <c r="D7" s="1464"/>
      <c r="E7" s="627" t="s">
        <v>2354</v>
      </c>
      <c r="F7" s="626" t="s">
        <v>2355</v>
      </c>
      <c r="G7" s="1466"/>
      <c r="H7" s="644" t="s">
        <v>2354</v>
      </c>
      <c r="I7" s="644" t="s">
        <v>2355</v>
      </c>
      <c r="J7" s="1410"/>
      <c r="K7" s="1461"/>
      <c r="L7" s="1410"/>
    </row>
    <row r="8" spans="1:12" s="601" customFormat="1" x14ac:dyDescent="0.25">
      <c r="A8" s="628" t="s">
        <v>2356</v>
      </c>
      <c r="B8" s="636"/>
      <c r="C8" s="636"/>
      <c r="D8" s="629"/>
      <c r="E8" s="487"/>
      <c r="F8" s="487"/>
      <c r="G8" s="632"/>
      <c r="H8" s="638"/>
      <c r="I8" s="638"/>
      <c r="J8" s="629"/>
      <c r="K8" s="632">
        <f>SUM(K9:K12)</f>
        <v>413568967.28000003</v>
      </c>
      <c r="L8" s="628"/>
    </row>
    <row r="9" spans="1:12" ht="15" customHeight="1" x14ac:dyDescent="0.25">
      <c r="A9" s="470" t="s">
        <v>2357</v>
      </c>
      <c r="B9" s="647" t="s">
        <v>2156</v>
      </c>
      <c r="C9" s="647" t="s">
        <v>214</v>
      </c>
      <c r="D9" s="619"/>
      <c r="E9" s="620">
        <v>7.4999999999999997E-3</v>
      </c>
      <c r="F9" s="621">
        <v>6.5000000000000002E-2</v>
      </c>
      <c r="G9" s="639"/>
      <c r="H9" s="639">
        <v>245</v>
      </c>
      <c r="I9" s="639">
        <v>3040</v>
      </c>
      <c r="J9" s="603" t="s">
        <v>2358</v>
      </c>
      <c r="K9" s="863">
        <v>304312830.55000001</v>
      </c>
      <c r="L9" s="608" t="s">
        <v>2359</v>
      </c>
    </row>
    <row r="10" spans="1:12" x14ac:dyDescent="0.25">
      <c r="A10" s="1471" t="s">
        <v>212</v>
      </c>
      <c r="B10" s="1472" t="s">
        <v>2360</v>
      </c>
      <c r="C10" s="647" t="s">
        <v>214</v>
      </c>
      <c r="D10" s="609"/>
      <c r="E10" s="622" t="s">
        <v>2361</v>
      </c>
      <c r="F10" s="622" t="s">
        <v>2362</v>
      </c>
      <c r="G10" s="639"/>
      <c r="H10" s="639"/>
      <c r="I10" s="639"/>
      <c r="J10" s="1474" t="s">
        <v>2363</v>
      </c>
      <c r="K10" s="1462">
        <v>55757231.539999999</v>
      </c>
      <c r="L10" s="608" t="s">
        <v>2364</v>
      </c>
    </row>
    <row r="11" spans="1:12" x14ac:dyDescent="0.25">
      <c r="A11" s="1471"/>
      <c r="B11" s="1473"/>
      <c r="C11" s="647" t="s">
        <v>214</v>
      </c>
      <c r="D11" s="609"/>
      <c r="E11" s="622" t="s">
        <v>2365</v>
      </c>
      <c r="F11" s="622" t="s">
        <v>2366</v>
      </c>
      <c r="G11" s="639"/>
      <c r="H11" s="639"/>
      <c r="I11" s="639"/>
      <c r="J11" s="1474"/>
      <c r="K11" s="1462"/>
      <c r="L11" s="608" t="s">
        <v>2367</v>
      </c>
    </row>
    <row r="12" spans="1:12" x14ac:dyDescent="0.25">
      <c r="A12" s="470" t="s">
        <v>2368</v>
      </c>
      <c r="B12" s="647" t="s">
        <v>2369</v>
      </c>
      <c r="C12" s="647" t="s">
        <v>214</v>
      </c>
      <c r="D12" s="605"/>
      <c r="E12" s="606">
        <v>0.06</v>
      </c>
      <c r="F12" s="606">
        <v>0.16</v>
      </c>
      <c r="G12" s="639"/>
      <c r="H12" s="639"/>
      <c r="I12" s="639"/>
      <c r="J12" s="603" t="s">
        <v>2370</v>
      </c>
      <c r="K12" s="863">
        <v>53498905.189999998</v>
      </c>
      <c r="L12" s="608"/>
    </row>
    <row r="13" spans="1:12" x14ac:dyDescent="0.25">
      <c r="A13" s="470"/>
      <c r="B13" s="647"/>
      <c r="C13" s="647"/>
      <c r="D13" s="605"/>
      <c r="E13" s="606"/>
      <c r="F13" s="606"/>
      <c r="G13" s="639"/>
      <c r="H13" s="639"/>
      <c r="I13" s="639"/>
      <c r="J13" s="865"/>
      <c r="K13" s="863"/>
      <c r="L13" s="608"/>
    </row>
    <row r="14" spans="1:12" s="601" customFormat="1" ht="12.75" customHeight="1" x14ac:dyDescent="0.25">
      <c r="A14" s="628" t="s">
        <v>2371</v>
      </c>
      <c r="B14" s="636"/>
      <c r="C14" s="636"/>
      <c r="D14" s="629"/>
      <c r="E14" s="487"/>
      <c r="F14" s="487"/>
      <c r="G14" s="632"/>
      <c r="H14" s="638"/>
      <c r="I14" s="638"/>
      <c r="J14" s="629"/>
      <c r="K14" s="632">
        <f>SUM(K15)</f>
        <v>2694507.84</v>
      </c>
      <c r="L14" s="628"/>
    </row>
    <row r="15" spans="1:12" x14ac:dyDescent="0.25">
      <c r="A15" s="470" t="s">
        <v>2372</v>
      </c>
      <c r="B15" s="647" t="s">
        <v>2373</v>
      </c>
      <c r="C15" s="647" t="s">
        <v>214</v>
      </c>
      <c r="D15" s="609"/>
      <c r="E15" s="609"/>
      <c r="F15" s="609"/>
      <c r="G15" s="639"/>
      <c r="H15" s="639"/>
      <c r="I15" s="639"/>
      <c r="J15" s="607"/>
      <c r="K15" s="633">
        <v>2694507.84</v>
      </c>
      <c r="L15" s="612"/>
    </row>
    <row r="16" spans="1:12" x14ac:dyDescent="0.25">
      <c r="A16" s="470"/>
      <c r="B16" s="647"/>
      <c r="C16" s="647"/>
      <c r="D16" s="609"/>
      <c r="E16" s="609"/>
      <c r="F16" s="609"/>
      <c r="G16" s="639"/>
      <c r="H16" s="639"/>
      <c r="I16" s="639"/>
      <c r="J16" s="607"/>
      <c r="K16" s="633"/>
      <c r="L16" s="612"/>
    </row>
    <row r="17" spans="1:15" s="601" customFormat="1" ht="12.75" customHeight="1" x14ac:dyDescent="0.25">
      <c r="A17" s="628" t="s">
        <v>2374</v>
      </c>
      <c r="B17" s="636"/>
      <c r="C17" s="636"/>
      <c r="D17" s="629"/>
      <c r="E17" s="487"/>
      <c r="F17" s="487"/>
      <c r="G17" s="632"/>
      <c r="H17" s="638"/>
      <c r="I17" s="638"/>
      <c r="J17" s="629"/>
      <c r="K17" s="632">
        <f>SUM(K18:K30)</f>
        <v>34894705.770000003</v>
      </c>
      <c r="L17" s="628"/>
    </row>
    <row r="18" spans="1:15" ht="30" x14ac:dyDescent="0.25">
      <c r="A18" s="470" t="s">
        <v>2375</v>
      </c>
      <c r="B18" s="647" t="s">
        <v>2376</v>
      </c>
      <c r="C18" s="647"/>
      <c r="D18" s="609"/>
      <c r="E18" s="606">
        <v>0.05</v>
      </c>
      <c r="F18" s="606">
        <v>0.1</v>
      </c>
      <c r="G18" s="639"/>
      <c r="H18" s="639"/>
      <c r="I18" s="639"/>
      <c r="J18" s="603" t="s">
        <v>2377</v>
      </c>
      <c r="K18" s="633">
        <v>9457512.3200000003</v>
      </c>
      <c r="L18" s="630" t="s">
        <v>2378</v>
      </c>
    </row>
    <row r="19" spans="1:15" x14ac:dyDescent="0.25">
      <c r="A19" s="470" t="s">
        <v>2379</v>
      </c>
      <c r="B19" s="647" t="s">
        <v>579</v>
      </c>
      <c r="C19" s="647" t="s">
        <v>2380</v>
      </c>
      <c r="D19" s="605"/>
      <c r="E19" s="605"/>
      <c r="F19" s="605"/>
      <c r="G19" s="640" t="s">
        <v>2381</v>
      </c>
      <c r="H19" s="639"/>
      <c r="I19" s="639"/>
      <c r="J19" s="611" t="s">
        <v>2382</v>
      </c>
      <c r="K19" s="863">
        <v>7586443.3899999997</v>
      </c>
      <c r="L19" s="612"/>
    </row>
    <row r="20" spans="1:15" x14ac:dyDescent="0.25">
      <c r="A20" s="470" t="s">
        <v>2383</v>
      </c>
      <c r="B20" s="647" t="s">
        <v>2384</v>
      </c>
      <c r="C20" s="647" t="s">
        <v>214</v>
      </c>
      <c r="D20" s="605"/>
      <c r="E20" s="605"/>
      <c r="F20" s="605"/>
      <c r="G20" s="639"/>
      <c r="H20" s="639">
        <v>180</v>
      </c>
      <c r="I20" s="640">
        <v>9750</v>
      </c>
      <c r="J20" s="603" t="s">
        <v>2385</v>
      </c>
      <c r="K20" s="633">
        <v>5548236.9800000004</v>
      </c>
      <c r="L20" s="470"/>
      <c r="M20" s="613"/>
      <c r="O20" s="613"/>
    </row>
    <row r="21" spans="1:15" ht="15" customHeight="1" x14ac:dyDescent="0.25">
      <c r="A21" s="470" t="s">
        <v>2173</v>
      </c>
      <c r="B21" s="648"/>
      <c r="C21" s="647" t="s">
        <v>214</v>
      </c>
      <c r="D21" s="609"/>
      <c r="E21" s="609"/>
      <c r="F21" s="609"/>
      <c r="G21" s="639"/>
      <c r="H21" s="639">
        <v>65</v>
      </c>
      <c r="I21" s="639">
        <v>3170</v>
      </c>
      <c r="J21" s="603" t="s">
        <v>2386</v>
      </c>
      <c r="K21" s="863">
        <v>3349257.89</v>
      </c>
      <c r="L21" s="470" t="s">
        <v>2387</v>
      </c>
    </row>
    <row r="22" spans="1:15" ht="15" customHeight="1" x14ac:dyDescent="0.25">
      <c r="A22" s="470" t="s">
        <v>2388</v>
      </c>
      <c r="B22" s="647"/>
      <c r="C22" s="647" t="s">
        <v>2389</v>
      </c>
      <c r="D22" s="609"/>
      <c r="E22" s="609"/>
      <c r="F22" s="609"/>
      <c r="G22" s="639"/>
      <c r="H22" s="639">
        <v>5</v>
      </c>
      <c r="I22" s="639">
        <v>2845</v>
      </c>
      <c r="J22" s="603" t="s">
        <v>2390</v>
      </c>
      <c r="K22" s="633">
        <v>2953124.97</v>
      </c>
      <c r="L22" s="612"/>
    </row>
    <row r="23" spans="1:15" x14ac:dyDescent="0.25">
      <c r="A23" s="617" t="s">
        <v>2391</v>
      </c>
      <c r="B23" s="649"/>
      <c r="C23" s="652" t="s">
        <v>2389</v>
      </c>
      <c r="D23" s="615"/>
      <c r="E23" s="615"/>
      <c r="F23" s="615"/>
      <c r="G23" s="641"/>
      <c r="H23" s="645">
        <v>60</v>
      </c>
      <c r="I23" s="641">
        <v>6590</v>
      </c>
      <c r="J23" s="624" t="s">
        <v>2392</v>
      </c>
      <c r="K23" s="634">
        <v>2008389.85</v>
      </c>
      <c r="L23" s="617" t="s">
        <v>2393</v>
      </c>
    </row>
    <row r="24" spans="1:15" s="601" customFormat="1" x14ac:dyDescent="0.25">
      <c r="A24" s="470" t="s">
        <v>2394</v>
      </c>
      <c r="B24" s="647" t="s">
        <v>2395</v>
      </c>
      <c r="C24" s="647" t="s">
        <v>2396</v>
      </c>
      <c r="D24" s="612"/>
      <c r="E24" s="606">
        <v>0.03</v>
      </c>
      <c r="F24" s="606">
        <v>0.8</v>
      </c>
      <c r="G24" s="639"/>
      <c r="H24" s="639">
        <v>25</v>
      </c>
      <c r="I24" s="642">
        <v>1950</v>
      </c>
      <c r="J24" s="603" t="s">
        <v>2397</v>
      </c>
      <c r="K24" s="633">
        <v>985811.05</v>
      </c>
      <c r="L24" s="470" t="s">
        <v>2398</v>
      </c>
    </row>
    <row r="25" spans="1:15" ht="30" x14ac:dyDescent="0.25">
      <c r="A25" s="602" t="s">
        <v>2399</v>
      </c>
      <c r="B25" s="650" t="s">
        <v>2400</v>
      </c>
      <c r="C25" s="650" t="s">
        <v>2401</v>
      </c>
      <c r="D25" s="625" t="s">
        <v>2402</v>
      </c>
      <c r="E25" s="625"/>
      <c r="F25" s="625"/>
      <c r="G25" s="646"/>
      <c r="H25" s="643"/>
      <c r="I25" s="643"/>
      <c r="J25" s="610" t="s">
        <v>2403</v>
      </c>
      <c r="K25" s="635">
        <v>964912.12</v>
      </c>
      <c r="L25" s="604"/>
    </row>
    <row r="26" spans="1:15" x14ac:dyDescent="0.25">
      <c r="A26" s="470" t="s">
        <v>688</v>
      </c>
      <c r="B26" s="647" t="s">
        <v>2404</v>
      </c>
      <c r="C26" s="647" t="s">
        <v>270</v>
      </c>
      <c r="D26" s="605"/>
      <c r="E26" s="605"/>
      <c r="F26" s="605"/>
      <c r="G26" s="639"/>
      <c r="H26" s="642">
        <v>295</v>
      </c>
      <c r="I26" s="639">
        <v>1430</v>
      </c>
      <c r="J26" s="603" t="s">
        <v>2405</v>
      </c>
      <c r="K26" s="863">
        <v>631543.84</v>
      </c>
      <c r="L26" s="470" t="s">
        <v>2406</v>
      </c>
    </row>
    <row r="27" spans="1:15" ht="30" x14ac:dyDescent="0.25">
      <c r="A27" s="470" t="s">
        <v>2407</v>
      </c>
      <c r="B27" s="647" t="s">
        <v>2408</v>
      </c>
      <c r="C27" s="647" t="s">
        <v>2409</v>
      </c>
      <c r="D27" s="609"/>
      <c r="E27" s="609"/>
      <c r="F27" s="609"/>
      <c r="G27" s="639"/>
      <c r="H27" s="639">
        <v>0.8</v>
      </c>
      <c r="I27" s="639">
        <v>1560</v>
      </c>
      <c r="J27" s="603" t="s">
        <v>2410</v>
      </c>
      <c r="K27" s="863">
        <v>626419.59999999963</v>
      </c>
      <c r="L27" s="612"/>
      <c r="M27" s="614"/>
    </row>
    <row r="28" spans="1:15" ht="18.75" customHeight="1" x14ac:dyDescent="0.25">
      <c r="A28" s="470" t="s">
        <v>2411</v>
      </c>
      <c r="B28" s="647"/>
      <c r="C28" s="647" t="s">
        <v>2389</v>
      </c>
      <c r="D28" s="612"/>
      <c r="E28" s="605"/>
      <c r="F28" s="605"/>
      <c r="G28" s="639"/>
      <c r="H28" s="639">
        <v>65</v>
      </c>
      <c r="I28" s="639">
        <v>325</v>
      </c>
      <c r="J28" s="603" t="s">
        <v>2412</v>
      </c>
      <c r="K28" s="863">
        <v>604995</v>
      </c>
      <c r="L28" s="470" t="s">
        <v>2413</v>
      </c>
    </row>
    <row r="29" spans="1:15" x14ac:dyDescent="0.25">
      <c r="A29" s="918" t="s">
        <v>2414</v>
      </c>
      <c r="B29" s="648"/>
      <c r="C29" s="647" t="s">
        <v>2389</v>
      </c>
      <c r="D29" s="609"/>
      <c r="E29" s="609"/>
      <c r="F29" s="609"/>
      <c r="G29" s="639"/>
      <c r="H29" s="639"/>
      <c r="I29" s="639"/>
      <c r="J29" s="603" t="s">
        <v>2415</v>
      </c>
      <c r="K29" s="863">
        <v>115573.75999999999</v>
      </c>
      <c r="L29" s="470" t="s">
        <v>2416</v>
      </c>
    </row>
    <row r="30" spans="1:15" x14ac:dyDescent="0.25">
      <c r="A30" s="470" t="s">
        <v>2417</v>
      </c>
      <c r="B30" s="647" t="s">
        <v>2156</v>
      </c>
      <c r="C30" s="647" t="s">
        <v>2418</v>
      </c>
      <c r="D30" s="605"/>
      <c r="E30" s="606">
        <v>0.02</v>
      </c>
      <c r="F30" s="606">
        <v>0.05</v>
      </c>
      <c r="G30" s="639">
        <v>1335</v>
      </c>
      <c r="H30" s="639">
        <v>15</v>
      </c>
      <c r="I30" s="639">
        <v>930</v>
      </c>
      <c r="J30" s="603" t="s">
        <v>2419</v>
      </c>
      <c r="K30" s="863">
        <v>62485</v>
      </c>
      <c r="L30" s="470" t="s">
        <v>2420</v>
      </c>
    </row>
    <row r="31" spans="1:15" x14ac:dyDescent="0.25">
      <c r="A31" s="470"/>
      <c r="B31" s="647"/>
      <c r="C31" s="647"/>
      <c r="D31" s="605"/>
      <c r="E31" s="606"/>
      <c r="F31" s="606"/>
      <c r="G31" s="639"/>
      <c r="H31" s="639"/>
      <c r="I31" s="639"/>
      <c r="J31" s="865"/>
      <c r="K31" s="863"/>
      <c r="L31" s="470"/>
    </row>
    <row r="32" spans="1:15" s="601" customFormat="1" ht="12.75" customHeight="1" x14ac:dyDescent="0.25">
      <c r="A32" s="628" t="s">
        <v>777</v>
      </c>
      <c r="B32" s="636"/>
      <c r="C32" s="636"/>
      <c r="D32" s="629"/>
      <c r="E32" s="487"/>
      <c r="F32" s="487"/>
      <c r="G32" s="632"/>
      <c r="H32" s="638"/>
      <c r="I32" s="638"/>
      <c r="J32" s="629"/>
      <c r="K32" s="632">
        <f>SUM(K33:K37)</f>
        <v>11638590.380000001</v>
      </c>
      <c r="L32" s="628"/>
    </row>
    <row r="33" spans="1:18" s="601" customFormat="1" ht="12.75" customHeight="1" x14ac:dyDescent="0.25">
      <c r="A33" s="470" t="s">
        <v>257</v>
      </c>
      <c r="B33" s="647"/>
      <c r="C33" s="647"/>
      <c r="D33" s="609"/>
      <c r="E33" s="609"/>
      <c r="F33" s="609"/>
      <c r="G33" s="639"/>
      <c r="H33" s="639"/>
      <c r="I33" s="639"/>
      <c r="J33" s="607"/>
      <c r="K33" s="863">
        <v>11629019.92</v>
      </c>
      <c r="L33" s="616"/>
      <c r="R33" s="618"/>
    </row>
    <row r="34" spans="1:18" s="601" customFormat="1" ht="12.75" customHeight="1" x14ac:dyDescent="0.25">
      <c r="A34" s="470" t="s">
        <v>2421</v>
      </c>
      <c r="B34" s="648"/>
      <c r="C34" s="648"/>
      <c r="D34" s="609"/>
      <c r="E34" s="609"/>
      <c r="F34" s="609"/>
      <c r="G34" s="639"/>
      <c r="H34" s="639"/>
      <c r="I34" s="639"/>
      <c r="J34" s="607"/>
      <c r="K34" s="863">
        <v>5909.73</v>
      </c>
      <c r="L34" s="616"/>
    </row>
    <row r="35" spans="1:18" s="601" customFormat="1" ht="12.75" customHeight="1" x14ac:dyDescent="0.25">
      <c r="A35" s="470" t="s">
        <v>2422</v>
      </c>
      <c r="B35" s="647"/>
      <c r="C35" s="647"/>
      <c r="D35" s="609"/>
      <c r="E35" s="609"/>
      <c r="F35" s="609"/>
      <c r="G35" s="639"/>
      <c r="H35" s="639"/>
      <c r="I35" s="639"/>
      <c r="J35" s="607"/>
      <c r="K35" s="863">
        <v>2944.08</v>
      </c>
      <c r="L35" s="470"/>
    </row>
    <row r="36" spans="1:18" s="601" customFormat="1" ht="12" customHeight="1" x14ac:dyDescent="0.25">
      <c r="A36" s="470" t="s">
        <v>2077</v>
      </c>
      <c r="B36" s="648"/>
      <c r="C36" s="648"/>
      <c r="D36" s="609"/>
      <c r="E36" s="609"/>
      <c r="F36" s="609"/>
      <c r="G36" s="639"/>
      <c r="H36" s="639"/>
      <c r="I36" s="639"/>
      <c r="J36" s="607"/>
      <c r="K36" s="863">
        <v>716.65</v>
      </c>
      <c r="L36" s="612"/>
    </row>
    <row r="37" spans="1:18" s="601" customFormat="1" ht="12.75" customHeight="1" x14ac:dyDescent="0.25">
      <c r="A37" s="470" t="s">
        <v>2423</v>
      </c>
      <c r="B37" s="648"/>
      <c r="C37" s="648"/>
      <c r="D37" s="609"/>
      <c r="E37" s="609"/>
      <c r="F37" s="609"/>
      <c r="G37" s="639"/>
      <c r="H37" s="639"/>
      <c r="I37" s="639"/>
      <c r="J37" s="607"/>
      <c r="K37" s="863">
        <v>0</v>
      </c>
      <c r="L37" s="623"/>
    </row>
    <row r="38" spans="1:18" s="601" customFormat="1" ht="12.75" customHeight="1" x14ac:dyDescent="0.25">
      <c r="A38" s="470"/>
      <c r="B38" s="648"/>
      <c r="C38" s="648"/>
      <c r="D38" s="609"/>
      <c r="E38" s="609"/>
      <c r="F38" s="609"/>
      <c r="G38" s="639"/>
      <c r="H38" s="639"/>
      <c r="I38" s="639"/>
      <c r="J38" s="607"/>
      <c r="K38" s="863"/>
      <c r="L38" s="623"/>
    </row>
    <row r="39" spans="1:18" s="601" customFormat="1" ht="12.75" customHeight="1" x14ac:dyDescent="0.25">
      <c r="A39" s="628" t="s">
        <v>720</v>
      </c>
      <c r="B39" s="636"/>
      <c r="C39" s="636"/>
      <c r="D39" s="629"/>
      <c r="E39" s="487"/>
      <c r="F39" s="487"/>
      <c r="G39" s="632"/>
      <c r="H39" s="638"/>
      <c r="I39" s="638"/>
      <c r="J39" s="629"/>
      <c r="K39" s="632">
        <f>SUM(K40:K42)</f>
        <v>102818293.83999999</v>
      </c>
      <c r="L39" s="628"/>
    </row>
    <row r="40" spans="1:18" x14ac:dyDescent="0.25">
      <c r="A40" s="470" t="s">
        <v>2424</v>
      </c>
      <c r="B40" s="648"/>
      <c r="C40" s="648"/>
      <c r="D40" s="609"/>
      <c r="E40" s="609"/>
      <c r="F40" s="609"/>
      <c r="G40" s="639"/>
      <c r="H40" s="639"/>
      <c r="I40" s="639"/>
      <c r="J40" s="607"/>
      <c r="K40" s="863">
        <v>100773984.59999999</v>
      </c>
      <c r="L40" s="470" t="s">
        <v>2425</v>
      </c>
    </row>
    <row r="41" spans="1:18" x14ac:dyDescent="0.25">
      <c r="A41" s="470" t="s">
        <v>2426</v>
      </c>
      <c r="B41" s="647"/>
      <c r="C41" s="647"/>
      <c r="D41" s="609"/>
      <c r="E41" s="609"/>
      <c r="F41" s="609"/>
      <c r="G41" s="639"/>
      <c r="H41" s="639"/>
      <c r="I41" s="639"/>
      <c r="J41" s="607"/>
      <c r="K41" s="863">
        <v>1790770.97</v>
      </c>
      <c r="L41" s="470" t="s">
        <v>2427</v>
      </c>
    </row>
    <row r="42" spans="1:18" x14ac:dyDescent="0.25">
      <c r="A42" s="470" t="s">
        <v>2428</v>
      </c>
      <c r="B42" s="648"/>
      <c r="C42" s="648"/>
      <c r="D42" s="609"/>
      <c r="E42" s="609"/>
      <c r="F42" s="609"/>
      <c r="G42" s="639"/>
      <c r="H42" s="639"/>
      <c r="I42" s="639"/>
      <c r="J42" s="607"/>
      <c r="K42" s="863">
        <v>253538.27</v>
      </c>
      <c r="L42" s="612"/>
    </row>
    <row r="43" spans="1:18" x14ac:dyDescent="0.25">
      <c r="A43" s="470"/>
      <c r="B43" s="648"/>
      <c r="C43" s="648"/>
      <c r="D43" s="609"/>
      <c r="E43" s="609"/>
      <c r="F43" s="609"/>
      <c r="G43" s="639"/>
      <c r="H43" s="639"/>
      <c r="I43" s="639"/>
      <c r="J43" s="607"/>
      <c r="K43" s="863"/>
      <c r="L43" s="612"/>
    </row>
    <row r="44" spans="1:18" x14ac:dyDescent="0.25">
      <c r="A44" s="67" t="s">
        <v>868</v>
      </c>
      <c r="B44" s="651"/>
      <c r="C44" s="651"/>
      <c r="D44" s="587"/>
      <c r="E44" s="587"/>
      <c r="F44" s="587"/>
      <c r="G44" s="70"/>
      <c r="H44" s="70"/>
      <c r="I44" s="70"/>
      <c r="J44" s="587"/>
      <c r="K44" s="864">
        <f>SUM(K8,K14,K17,K32,K39)</f>
        <v>565615065.11000001</v>
      </c>
      <c r="L44" s="70"/>
    </row>
    <row r="57" spans="4:10" x14ac:dyDescent="0.25">
      <c r="D57" s="599"/>
      <c r="E57" s="599"/>
      <c r="F57" s="599"/>
      <c r="G57" s="631"/>
      <c r="H57" s="631"/>
      <c r="I57" s="631"/>
      <c r="J57" s="599"/>
    </row>
    <row r="64" spans="4:10" x14ac:dyDescent="0.25">
      <c r="D64" s="599"/>
      <c r="E64" s="599"/>
      <c r="F64" s="599"/>
      <c r="G64" s="631"/>
      <c r="H64" s="631"/>
      <c r="I64" s="631"/>
      <c r="J64" s="599"/>
    </row>
  </sheetData>
  <mergeCells count="14">
    <mergeCell ref="K6:K7"/>
    <mergeCell ref="L6:L7"/>
    <mergeCell ref="K10:K11"/>
    <mergeCell ref="A6:A7"/>
    <mergeCell ref="B6:B7"/>
    <mergeCell ref="C6:C7"/>
    <mergeCell ref="D6:D7"/>
    <mergeCell ref="G6:G7"/>
    <mergeCell ref="E6:F6"/>
    <mergeCell ref="H6:I6"/>
    <mergeCell ref="A10:A11"/>
    <mergeCell ref="B10:B11"/>
    <mergeCell ref="J10:J11"/>
    <mergeCell ref="J6:J7"/>
  </mergeCells>
  <pageMargins left="0" right="0.11811023622047245" top="0" bottom="0"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0" zoomScaleNormal="80" workbookViewId="0">
      <selection activeCell="G25" sqref="G25:G37"/>
    </sheetView>
  </sheetViews>
  <sheetFormatPr baseColWidth="10" defaultRowHeight="15" x14ac:dyDescent="0.25"/>
  <cols>
    <col min="1" max="1" width="72" bestFit="1" customWidth="1"/>
    <col min="2" max="2" width="15" bestFit="1" customWidth="1"/>
    <col min="3" max="3" width="13.140625" bestFit="1" customWidth="1"/>
    <col min="4" max="4" width="17.7109375" bestFit="1" customWidth="1"/>
    <col min="5" max="5" width="10.5703125" customWidth="1"/>
    <col min="6" max="6" width="11.42578125" customWidth="1"/>
    <col min="7" max="7" width="12.7109375" bestFit="1" customWidth="1"/>
    <col min="8" max="8" width="8.42578125" bestFit="1" customWidth="1"/>
    <col min="9" max="9" width="8.85546875" bestFit="1" customWidth="1"/>
    <col min="10" max="10" width="13.42578125" bestFit="1" customWidth="1"/>
    <col min="11" max="11" width="13.5703125" bestFit="1" customWidth="1"/>
    <col min="257" max="257" width="87.140625" bestFit="1" customWidth="1"/>
    <col min="258" max="258" width="17.7109375" customWidth="1"/>
    <col min="259" max="259" width="19.140625" bestFit="1" customWidth="1"/>
    <col min="260" max="260" width="25.85546875" bestFit="1" customWidth="1"/>
    <col min="261" max="262" width="17.7109375" customWidth="1"/>
    <col min="263" max="263" width="19.42578125" customWidth="1"/>
    <col min="264" max="267" width="17.7109375" customWidth="1"/>
    <col min="513" max="513" width="87.140625" bestFit="1" customWidth="1"/>
    <col min="514" max="514" width="17.7109375" customWidth="1"/>
    <col min="515" max="515" width="19.140625" bestFit="1" customWidth="1"/>
    <col min="516" max="516" width="25.85546875" bestFit="1" customWidth="1"/>
    <col min="517" max="518" width="17.7109375" customWidth="1"/>
    <col min="519" max="519" width="19.42578125" customWidth="1"/>
    <col min="520" max="523" width="17.7109375" customWidth="1"/>
    <col min="769" max="769" width="87.140625" bestFit="1" customWidth="1"/>
    <col min="770" max="770" width="17.7109375" customWidth="1"/>
    <col min="771" max="771" width="19.140625" bestFit="1" customWidth="1"/>
    <col min="772" max="772" width="25.85546875" bestFit="1" customWidth="1"/>
    <col min="773" max="774" width="17.7109375" customWidth="1"/>
    <col min="775" max="775" width="19.42578125" customWidth="1"/>
    <col min="776" max="779" width="17.7109375" customWidth="1"/>
    <col min="1025" max="1025" width="87.140625" bestFit="1" customWidth="1"/>
    <col min="1026" max="1026" width="17.7109375" customWidth="1"/>
    <col min="1027" max="1027" width="19.140625" bestFit="1" customWidth="1"/>
    <col min="1028" max="1028" width="25.85546875" bestFit="1" customWidth="1"/>
    <col min="1029" max="1030" width="17.7109375" customWidth="1"/>
    <col min="1031" max="1031" width="19.42578125" customWidth="1"/>
    <col min="1032" max="1035" width="17.7109375" customWidth="1"/>
    <col min="1281" max="1281" width="87.140625" bestFit="1" customWidth="1"/>
    <col min="1282" max="1282" width="17.7109375" customWidth="1"/>
    <col min="1283" max="1283" width="19.140625" bestFit="1" customWidth="1"/>
    <col min="1284" max="1284" width="25.85546875" bestFit="1" customWidth="1"/>
    <col min="1285" max="1286" width="17.7109375" customWidth="1"/>
    <col min="1287" max="1287" width="19.42578125" customWidth="1"/>
    <col min="1288" max="1291" width="17.7109375" customWidth="1"/>
    <col min="1537" max="1537" width="87.140625" bestFit="1" customWidth="1"/>
    <col min="1538" max="1538" width="17.7109375" customWidth="1"/>
    <col min="1539" max="1539" width="19.140625" bestFit="1" customWidth="1"/>
    <col min="1540" max="1540" width="25.85546875" bestFit="1" customWidth="1"/>
    <col min="1541" max="1542" width="17.7109375" customWidth="1"/>
    <col min="1543" max="1543" width="19.42578125" customWidth="1"/>
    <col min="1544" max="1547" width="17.7109375" customWidth="1"/>
    <col min="1793" max="1793" width="87.140625" bestFit="1" customWidth="1"/>
    <col min="1794" max="1794" width="17.7109375" customWidth="1"/>
    <col min="1795" max="1795" width="19.140625" bestFit="1" customWidth="1"/>
    <col min="1796" max="1796" width="25.85546875" bestFit="1" customWidth="1"/>
    <col min="1797" max="1798" width="17.7109375" customWidth="1"/>
    <col min="1799" max="1799" width="19.42578125" customWidth="1"/>
    <col min="1800" max="1803" width="17.7109375" customWidth="1"/>
    <col min="2049" max="2049" width="87.140625" bestFit="1" customWidth="1"/>
    <col min="2050" max="2050" width="17.7109375" customWidth="1"/>
    <col min="2051" max="2051" width="19.140625" bestFit="1" customWidth="1"/>
    <col min="2052" max="2052" width="25.85546875" bestFit="1" customWidth="1"/>
    <col min="2053" max="2054" width="17.7109375" customWidth="1"/>
    <col min="2055" max="2055" width="19.42578125" customWidth="1"/>
    <col min="2056" max="2059" width="17.7109375" customWidth="1"/>
    <col min="2305" max="2305" width="87.140625" bestFit="1" customWidth="1"/>
    <col min="2306" max="2306" width="17.7109375" customWidth="1"/>
    <col min="2307" max="2307" width="19.140625" bestFit="1" customWidth="1"/>
    <col min="2308" max="2308" width="25.85546875" bestFit="1" customWidth="1"/>
    <col min="2309" max="2310" width="17.7109375" customWidth="1"/>
    <col min="2311" max="2311" width="19.42578125" customWidth="1"/>
    <col min="2312" max="2315" width="17.7109375" customWidth="1"/>
    <col min="2561" max="2561" width="87.140625" bestFit="1" customWidth="1"/>
    <col min="2562" max="2562" width="17.7109375" customWidth="1"/>
    <col min="2563" max="2563" width="19.140625" bestFit="1" customWidth="1"/>
    <col min="2564" max="2564" width="25.85546875" bestFit="1" customWidth="1"/>
    <col min="2565" max="2566" width="17.7109375" customWidth="1"/>
    <col min="2567" max="2567" width="19.42578125" customWidth="1"/>
    <col min="2568" max="2571" width="17.7109375" customWidth="1"/>
    <col min="2817" max="2817" width="87.140625" bestFit="1" customWidth="1"/>
    <col min="2818" max="2818" width="17.7109375" customWidth="1"/>
    <col min="2819" max="2819" width="19.140625" bestFit="1" customWidth="1"/>
    <col min="2820" max="2820" width="25.85546875" bestFit="1" customWidth="1"/>
    <col min="2821" max="2822" width="17.7109375" customWidth="1"/>
    <col min="2823" max="2823" width="19.42578125" customWidth="1"/>
    <col min="2824" max="2827" width="17.7109375" customWidth="1"/>
    <col min="3073" max="3073" width="87.140625" bestFit="1" customWidth="1"/>
    <col min="3074" max="3074" width="17.7109375" customWidth="1"/>
    <col min="3075" max="3075" width="19.140625" bestFit="1" customWidth="1"/>
    <col min="3076" max="3076" width="25.85546875" bestFit="1" customWidth="1"/>
    <col min="3077" max="3078" width="17.7109375" customWidth="1"/>
    <col min="3079" max="3079" width="19.42578125" customWidth="1"/>
    <col min="3080" max="3083" width="17.7109375" customWidth="1"/>
    <col min="3329" max="3329" width="87.140625" bestFit="1" customWidth="1"/>
    <col min="3330" max="3330" width="17.7109375" customWidth="1"/>
    <col min="3331" max="3331" width="19.140625" bestFit="1" customWidth="1"/>
    <col min="3332" max="3332" width="25.85546875" bestFit="1" customWidth="1"/>
    <col min="3333" max="3334" width="17.7109375" customWidth="1"/>
    <col min="3335" max="3335" width="19.42578125" customWidth="1"/>
    <col min="3336" max="3339" width="17.7109375" customWidth="1"/>
    <col min="3585" max="3585" width="87.140625" bestFit="1" customWidth="1"/>
    <col min="3586" max="3586" width="17.7109375" customWidth="1"/>
    <col min="3587" max="3587" width="19.140625" bestFit="1" customWidth="1"/>
    <col min="3588" max="3588" width="25.85546875" bestFit="1" customWidth="1"/>
    <col min="3589" max="3590" width="17.7109375" customWidth="1"/>
    <col min="3591" max="3591" width="19.42578125" customWidth="1"/>
    <col min="3592" max="3595" width="17.7109375" customWidth="1"/>
    <col min="3841" max="3841" width="87.140625" bestFit="1" customWidth="1"/>
    <col min="3842" max="3842" width="17.7109375" customWidth="1"/>
    <col min="3843" max="3843" width="19.140625" bestFit="1" customWidth="1"/>
    <col min="3844" max="3844" width="25.85546875" bestFit="1" customWidth="1"/>
    <col min="3845" max="3846" width="17.7109375" customWidth="1"/>
    <col min="3847" max="3847" width="19.42578125" customWidth="1"/>
    <col min="3848" max="3851" width="17.7109375" customWidth="1"/>
    <col min="4097" max="4097" width="87.140625" bestFit="1" customWidth="1"/>
    <col min="4098" max="4098" width="17.7109375" customWidth="1"/>
    <col min="4099" max="4099" width="19.140625" bestFit="1" customWidth="1"/>
    <col min="4100" max="4100" width="25.85546875" bestFit="1" customWidth="1"/>
    <col min="4101" max="4102" width="17.7109375" customWidth="1"/>
    <col min="4103" max="4103" width="19.42578125" customWidth="1"/>
    <col min="4104" max="4107" width="17.7109375" customWidth="1"/>
    <col min="4353" max="4353" width="87.140625" bestFit="1" customWidth="1"/>
    <col min="4354" max="4354" width="17.7109375" customWidth="1"/>
    <col min="4355" max="4355" width="19.140625" bestFit="1" customWidth="1"/>
    <col min="4356" max="4356" width="25.85546875" bestFit="1" customWidth="1"/>
    <col min="4357" max="4358" width="17.7109375" customWidth="1"/>
    <col min="4359" max="4359" width="19.42578125" customWidth="1"/>
    <col min="4360" max="4363" width="17.7109375" customWidth="1"/>
    <col min="4609" max="4609" width="87.140625" bestFit="1" customWidth="1"/>
    <col min="4610" max="4610" width="17.7109375" customWidth="1"/>
    <col min="4611" max="4611" width="19.140625" bestFit="1" customWidth="1"/>
    <col min="4612" max="4612" width="25.85546875" bestFit="1" customWidth="1"/>
    <col min="4613" max="4614" width="17.7109375" customWidth="1"/>
    <col min="4615" max="4615" width="19.42578125" customWidth="1"/>
    <col min="4616" max="4619" width="17.7109375" customWidth="1"/>
    <col min="4865" max="4865" width="87.140625" bestFit="1" customWidth="1"/>
    <col min="4866" max="4866" width="17.7109375" customWidth="1"/>
    <col min="4867" max="4867" width="19.140625" bestFit="1" customWidth="1"/>
    <col min="4868" max="4868" width="25.85546875" bestFit="1" customWidth="1"/>
    <col min="4869" max="4870" width="17.7109375" customWidth="1"/>
    <col min="4871" max="4871" width="19.42578125" customWidth="1"/>
    <col min="4872" max="4875" width="17.7109375" customWidth="1"/>
    <col min="5121" max="5121" width="87.140625" bestFit="1" customWidth="1"/>
    <col min="5122" max="5122" width="17.7109375" customWidth="1"/>
    <col min="5123" max="5123" width="19.140625" bestFit="1" customWidth="1"/>
    <col min="5124" max="5124" width="25.85546875" bestFit="1" customWidth="1"/>
    <col min="5125" max="5126" width="17.7109375" customWidth="1"/>
    <col min="5127" max="5127" width="19.42578125" customWidth="1"/>
    <col min="5128" max="5131" width="17.7109375" customWidth="1"/>
    <col min="5377" max="5377" width="87.140625" bestFit="1" customWidth="1"/>
    <col min="5378" max="5378" width="17.7109375" customWidth="1"/>
    <col min="5379" max="5379" width="19.140625" bestFit="1" customWidth="1"/>
    <col min="5380" max="5380" width="25.85546875" bestFit="1" customWidth="1"/>
    <col min="5381" max="5382" width="17.7109375" customWidth="1"/>
    <col min="5383" max="5383" width="19.42578125" customWidth="1"/>
    <col min="5384" max="5387" width="17.7109375" customWidth="1"/>
    <col min="5633" max="5633" width="87.140625" bestFit="1" customWidth="1"/>
    <col min="5634" max="5634" width="17.7109375" customWidth="1"/>
    <col min="5635" max="5635" width="19.140625" bestFit="1" customWidth="1"/>
    <col min="5636" max="5636" width="25.85546875" bestFit="1" customWidth="1"/>
    <col min="5637" max="5638" width="17.7109375" customWidth="1"/>
    <col min="5639" max="5639" width="19.42578125" customWidth="1"/>
    <col min="5640" max="5643" width="17.7109375" customWidth="1"/>
    <col min="5889" max="5889" width="87.140625" bestFit="1" customWidth="1"/>
    <col min="5890" max="5890" width="17.7109375" customWidth="1"/>
    <col min="5891" max="5891" width="19.140625" bestFit="1" customWidth="1"/>
    <col min="5892" max="5892" width="25.85546875" bestFit="1" customWidth="1"/>
    <col min="5893" max="5894" width="17.7109375" customWidth="1"/>
    <col min="5895" max="5895" width="19.42578125" customWidth="1"/>
    <col min="5896" max="5899" width="17.7109375" customWidth="1"/>
    <col min="6145" max="6145" width="87.140625" bestFit="1" customWidth="1"/>
    <col min="6146" max="6146" width="17.7109375" customWidth="1"/>
    <col min="6147" max="6147" width="19.140625" bestFit="1" customWidth="1"/>
    <col min="6148" max="6148" width="25.85546875" bestFit="1" customWidth="1"/>
    <col min="6149" max="6150" width="17.7109375" customWidth="1"/>
    <col min="6151" max="6151" width="19.42578125" customWidth="1"/>
    <col min="6152" max="6155" width="17.7109375" customWidth="1"/>
    <col min="6401" max="6401" width="87.140625" bestFit="1" customWidth="1"/>
    <col min="6402" max="6402" width="17.7109375" customWidth="1"/>
    <col min="6403" max="6403" width="19.140625" bestFit="1" customWidth="1"/>
    <col min="6404" max="6404" width="25.85546875" bestFit="1" customWidth="1"/>
    <col min="6405" max="6406" width="17.7109375" customWidth="1"/>
    <col min="6407" max="6407" width="19.42578125" customWidth="1"/>
    <col min="6408" max="6411" width="17.7109375" customWidth="1"/>
    <col min="6657" max="6657" width="87.140625" bestFit="1" customWidth="1"/>
    <col min="6658" max="6658" width="17.7109375" customWidth="1"/>
    <col min="6659" max="6659" width="19.140625" bestFit="1" customWidth="1"/>
    <col min="6660" max="6660" width="25.85546875" bestFit="1" customWidth="1"/>
    <col min="6661" max="6662" width="17.7109375" customWidth="1"/>
    <col min="6663" max="6663" width="19.42578125" customWidth="1"/>
    <col min="6664" max="6667" width="17.7109375" customWidth="1"/>
    <col min="6913" max="6913" width="87.140625" bestFit="1" customWidth="1"/>
    <col min="6914" max="6914" width="17.7109375" customWidth="1"/>
    <col min="6915" max="6915" width="19.140625" bestFit="1" customWidth="1"/>
    <col min="6916" max="6916" width="25.85546875" bestFit="1" customWidth="1"/>
    <col min="6917" max="6918" width="17.7109375" customWidth="1"/>
    <col min="6919" max="6919" width="19.42578125" customWidth="1"/>
    <col min="6920" max="6923" width="17.7109375" customWidth="1"/>
    <col min="7169" max="7169" width="87.140625" bestFit="1" customWidth="1"/>
    <col min="7170" max="7170" width="17.7109375" customWidth="1"/>
    <col min="7171" max="7171" width="19.140625" bestFit="1" customWidth="1"/>
    <col min="7172" max="7172" width="25.85546875" bestFit="1" customWidth="1"/>
    <col min="7173" max="7174" width="17.7109375" customWidth="1"/>
    <col min="7175" max="7175" width="19.42578125" customWidth="1"/>
    <col min="7176" max="7179" width="17.7109375" customWidth="1"/>
    <col min="7425" max="7425" width="87.140625" bestFit="1" customWidth="1"/>
    <col min="7426" max="7426" width="17.7109375" customWidth="1"/>
    <col min="7427" max="7427" width="19.140625" bestFit="1" customWidth="1"/>
    <col min="7428" max="7428" width="25.85546875" bestFit="1" customWidth="1"/>
    <col min="7429" max="7430" width="17.7109375" customWidth="1"/>
    <col min="7431" max="7431" width="19.42578125" customWidth="1"/>
    <col min="7432" max="7435" width="17.7109375" customWidth="1"/>
    <col min="7681" max="7681" width="87.140625" bestFit="1" customWidth="1"/>
    <col min="7682" max="7682" width="17.7109375" customWidth="1"/>
    <col min="7683" max="7683" width="19.140625" bestFit="1" customWidth="1"/>
    <col min="7684" max="7684" width="25.85546875" bestFit="1" customWidth="1"/>
    <col min="7685" max="7686" width="17.7109375" customWidth="1"/>
    <col min="7687" max="7687" width="19.42578125" customWidth="1"/>
    <col min="7688" max="7691" width="17.7109375" customWidth="1"/>
    <col min="7937" max="7937" width="87.140625" bestFit="1" customWidth="1"/>
    <col min="7938" max="7938" width="17.7109375" customWidth="1"/>
    <col min="7939" max="7939" width="19.140625" bestFit="1" customWidth="1"/>
    <col min="7940" max="7940" width="25.85546875" bestFit="1" customWidth="1"/>
    <col min="7941" max="7942" width="17.7109375" customWidth="1"/>
    <col min="7943" max="7943" width="19.42578125" customWidth="1"/>
    <col min="7944" max="7947" width="17.7109375" customWidth="1"/>
    <col min="8193" max="8193" width="87.140625" bestFit="1" customWidth="1"/>
    <col min="8194" max="8194" width="17.7109375" customWidth="1"/>
    <col min="8195" max="8195" width="19.140625" bestFit="1" customWidth="1"/>
    <col min="8196" max="8196" width="25.85546875" bestFit="1" customWidth="1"/>
    <col min="8197" max="8198" width="17.7109375" customWidth="1"/>
    <col min="8199" max="8199" width="19.42578125" customWidth="1"/>
    <col min="8200" max="8203" width="17.7109375" customWidth="1"/>
    <col min="8449" max="8449" width="87.140625" bestFit="1" customWidth="1"/>
    <col min="8450" max="8450" width="17.7109375" customWidth="1"/>
    <col min="8451" max="8451" width="19.140625" bestFit="1" customWidth="1"/>
    <col min="8452" max="8452" width="25.85546875" bestFit="1" customWidth="1"/>
    <col min="8453" max="8454" width="17.7109375" customWidth="1"/>
    <col min="8455" max="8455" width="19.42578125" customWidth="1"/>
    <col min="8456" max="8459" width="17.7109375" customWidth="1"/>
    <col min="8705" max="8705" width="87.140625" bestFit="1" customWidth="1"/>
    <col min="8706" max="8706" width="17.7109375" customWidth="1"/>
    <col min="8707" max="8707" width="19.140625" bestFit="1" customWidth="1"/>
    <col min="8708" max="8708" width="25.85546875" bestFit="1" customWidth="1"/>
    <col min="8709" max="8710" width="17.7109375" customWidth="1"/>
    <col min="8711" max="8711" width="19.42578125" customWidth="1"/>
    <col min="8712" max="8715" width="17.7109375" customWidth="1"/>
    <col min="8961" max="8961" width="87.140625" bestFit="1" customWidth="1"/>
    <col min="8962" max="8962" width="17.7109375" customWidth="1"/>
    <col min="8963" max="8963" width="19.140625" bestFit="1" customWidth="1"/>
    <col min="8964" max="8964" width="25.85546875" bestFit="1" customWidth="1"/>
    <col min="8965" max="8966" width="17.7109375" customWidth="1"/>
    <col min="8967" max="8967" width="19.42578125" customWidth="1"/>
    <col min="8968" max="8971" width="17.7109375" customWidth="1"/>
    <col min="9217" max="9217" width="87.140625" bestFit="1" customWidth="1"/>
    <col min="9218" max="9218" width="17.7109375" customWidth="1"/>
    <col min="9219" max="9219" width="19.140625" bestFit="1" customWidth="1"/>
    <col min="9220" max="9220" width="25.85546875" bestFit="1" customWidth="1"/>
    <col min="9221" max="9222" width="17.7109375" customWidth="1"/>
    <col min="9223" max="9223" width="19.42578125" customWidth="1"/>
    <col min="9224" max="9227" width="17.7109375" customWidth="1"/>
    <col min="9473" max="9473" width="87.140625" bestFit="1" customWidth="1"/>
    <col min="9474" max="9474" width="17.7109375" customWidth="1"/>
    <col min="9475" max="9475" width="19.140625" bestFit="1" customWidth="1"/>
    <col min="9476" max="9476" width="25.85546875" bestFit="1" customWidth="1"/>
    <col min="9477" max="9478" width="17.7109375" customWidth="1"/>
    <col min="9479" max="9479" width="19.42578125" customWidth="1"/>
    <col min="9480" max="9483" width="17.7109375" customWidth="1"/>
    <col min="9729" max="9729" width="87.140625" bestFit="1" customWidth="1"/>
    <col min="9730" max="9730" width="17.7109375" customWidth="1"/>
    <col min="9731" max="9731" width="19.140625" bestFit="1" customWidth="1"/>
    <col min="9732" max="9732" width="25.85546875" bestFit="1" customWidth="1"/>
    <col min="9733" max="9734" width="17.7109375" customWidth="1"/>
    <col min="9735" max="9735" width="19.42578125" customWidth="1"/>
    <col min="9736" max="9739" width="17.7109375" customWidth="1"/>
    <col min="9985" max="9985" width="87.140625" bestFit="1" customWidth="1"/>
    <col min="9986" max="9986" width="17.7109375" customWidth="1"/>
    <col min="9987" max="9987" width="19.140625" bestFit="1" customWidth="1"/>
    <col min="9988" max="9988" width="25.85546875" bestFit="1" customWidth="1"/>
    <col min="9989" max="9990" width="17.7109375" customWidth="1"/>
    <col min="9991" max="9991" width="19.42578125" customWidth="1"/>
    <col min="9992" max="9995" width="17.7109375" customWidth="1"/>
    <col min="10241" max="10241" width="87.140625" bestFit="1" customWidth="1"/>
    <col min="10242" max="10242" width="17.7109375" customWidth="1"/>
    <col min="10243" max="10243" width="19.140625" bestFit="1" customWidth="1"/>
    <col min="10244" max="10244" width="25.85546875" bestFit="1" customWidth="1"/>
    <col min="10245" max="10246" width="17.7109375" customWidth="1"/>
    <col min="10247" max="10247" width="19.42578125" customWidth="1"/>
    <col min="10248" max="10251" width="17.7109375" customWidth="1"/>
    <col min="10497" max="10497" width="87.140625" bestFit="1" customWidth="1"/>
    <col min="10498" max="10498" width="17.7109375" customWidth="1"/>
    <col min="10499" max="10499" width="19.140625" bestFit="1" customWidth="1"/>
    <col min="10500" max="10500" width="25.85546875" bestFit="1" customWidth="1"/>
    <col min="10501" max="10502" width="17.7109375" customWidth="1"/>
    <col min="10503" max="10503" width="19.42578125" customWidth="1"/>
    <col min="10504" max="10507" width="17.7109375" customWidth="1"/>
    <col min="10753" max="10753" width="87.140625" bestFit="1" customWidth="1"/>
    <col min="10754" max="10754" width="17.7109375" customWidth="1"/>
    <col min="10755" max="10755" width="19.140625" bestFit="1" customWidth="1"/>
    <col min="10756" max="10756" width="25.85546875" bestFit="1" customWidth="1"/>
    <col min="10757" max="10758" width="17.7109375" customWidth="1"/>
    <col min="10759" max="10759" width="19.42578125" customWidth="1"/>
    <col min="10760" max="10763" width="17.7109375" customWidth="1"/>
    <col min="11009" max="11009" width="87.140625" bestFit="1" customWidth="1"/>
    <col min="11010" max="11010" width="17.7109375" customWidth="1"/>
    <col min="11011" max="11011" width="19.140625" bestFit="1" customWidth="1"/>
    <col min="11012" max="11012" width="25.85546875" bestFit="1" customWidth="1"/>
    <col min="11013" max="11014" width="17.7109375" customWidth="1"/>
    <col min="11015" max="11015" width="19.42578125" customWidth="1"/>
    <col min="11016" max="11019" width="17.7109375" customWidth="1"/>
    <col min="11265" max="11265" width="87.140625" bestFit="1" customWidth="1"/>
    <col min="11266" max="11266" width="17.7109375" customWidth="1"/>
    <col min="11267" max="11267" width="19.140625" bestFit="1" customWidth="1"/>
    <col min="11268" max="11268" width="25.85546875" bestFit="1" customWidth="1"/>
    <col min="11269" max="11270" width="17.7109375" customWidth="1"/>
    <col min="11271" max="11271" width="19.42578125" customWidth="1"/>
    <col min="11272" max="11275" width="17.7109375" customWidth="1"/>
    <col min="11521" max="11521" width="87.140625" bestFit="1" customWidth="1"/>
    <col min="11522" max="11522" width="17.7109375" customWidth="1"/>
    <col min="11523" max="11523" width="19.140625" bestFit="1" customWidth="1"/>
    <col min="11524" max="11524" width="25.85546875" bestFit="1" customWidth="1"/>
    <col min="11525" max="11526" width="17.7109375" customWidth="1"/>
    <col min="11527" max="11527" width="19.42578125" customWidth="1"/>
    <col min="11528" max="11531" width="17.7109375" customWidth="1"/>
    <col min="11777" max="11777" width="87.140625" bestFit="1" customWidth="1"/>
    <col min="11778" max="11778" width="17.7109375" customWidth="1"/>
    <col min="11779" max="11779" width="19.140625" bestFit="1" customWidth="1"/>
    <col min="11780" max="11780" width="25.85546875" bestFit="1" customWidth="1"/>
    <col min="11781" max="11782" width="17.7109375" customWidth="1"/>
    <col min="11783" max="11783" width="19.42578125" customWidth="1"/>
    <col min="11784" max="11787" width="17.7109375" customWidth="1"/>
    <col min="12033" max="12033" width="87.140625" bestFit="1" customWidth="1"/>
    <col min="12034" max="12034" width="17.7109375" customWidth="1"/>
    <col min="12035" max="12035" width="19.140625" bestFit="1" customWidth="1"/>
    <col min="12036" max="12036" width="25.85546875" bestFit="1" customWidth="1"/>
    <col min="12037" max="12038" width="17.7109375" customWidth="1"/>
    <col min="12039" max="12039" width="19.42578125" customWidth="1"/>
    <col min="12040" max="12043" width="17.7109375" customWidth="1"/>
    <col min="12289" max="12289" width="87.140625" bestFit="1" customWidth="1"/>
    <col min="12290" max="12290" width="17.7109375" customWidth="1"/>
    <col min="12291" max="12291" width="19.140625" bestFit="1" customWidth="1"/>
    <col min="12292" max="12292" width="25.85546875" bestFit="1" customWidth="1"/>
    <col min="12293" max="12294" width="17.7109375" customWidth="1"/>
    <col min="12295" max="12295" width="19.42578125" customWidth="1"/>
    <col min="12296" max="12299" width="17.7109375" customWidth="1"/>
    <col min="12545" max="12545" width="87.140625" bestFit="1" customWidth="1"/>
    <col min="12546" max="12546" width="17.7109375" customWidth="1"/>
    <col min="12547" max="12547" width="19.140625" bestFit="1" customWidth="1"/>
    <col min="12548" max="12548" width="25.85546875" bestFit="1" customWidth="1"/>
    <col min="12549" max="12550" width="17.7109375" customWidth="1"/>
    <col min="12551" max="12551" width="19.42578125" customWidth="1"/>
    <col min="12552" max="12555" width="17.7109375" customWidth="1"/>
    <col min="12801" max="12801" width="87.140625" bestFit="1" customWidth="1"/>
    <col min="12802" max="12802" width="17.7109375" customWidth="1"/>
    <col min="12803" max="12803" width="19.140625" bestFit="1" customWidth="1"/>
    <col min="12804" max="12804" width="25.85546875" bestFit="1" customWidth="1"/>
    <col min="12805" max="12806" width="17.7109375" customWidth="1"/>
    <col min="12807" max="12807" width="19.42578125" customWidth="1"/>
    <col min="12808" max="12811" width="17.7109375" customWidth="1"/>
    <col min="13057" max="13057" width="87.140625" bestFit="1" customWidth="1"/>
    <col min="13058" max="13058" width="17.7109375" customWidth="1"/>
    <col min="13059" max="13059" width="19.140625" bestFit="1" customWidth="1"/>
    <col min="13060" max="13060" width="25.85546875" bestFit="1" customWidth="1"/>
    <col min="13061" max="13062" width="17.7109375" customWidth="1"/>
    <col min="13063" max="13063" width="19.42578125" customWidth="1"/>
    <col min="13064" max="13067" width="17.7109375" customWidth="1"/>
    <col min="13313" max="13313" width="87.140625" bestFit="1" customWidth="1"/>
    <col min="13314" max="13314" width="17.7109375" customWidth="1"/>
    <col min="13315" max="13315" width="19.140625" bestFit="1" customWidth="1"/>
    <col min="13316" max="13316" width="25.85546875" bestFit="1" customWidth="1"/>
    <col min="13317" max="13318" width="17.7109375" customWidth="1"/>
    <col min="13319" max="13319" width="19.42578125" customWidth="1"/>
    <col min="13320" max="13323" width="17.7109375" customWidth="1"/>
    <col min="13569" max="13569" width="87.140625" bestFit="1" customWidth="1"/>
    <col min="13570" max="13570" width="17.7109375" customWidth="1"/>
    <col min="13571" max="13571" width="19.140625" bestFit="1" customWidth="1"/>
    <col min="13572" max="13572" width="25.85546875" bestFit="1" customWidth="1"/>
    <col min="13573" max="13574" width="17.7109375" customWidth="1"/>
    <col min="13575" max="13575" width="19.42578125" customWidth="1"/>
    <col min="13576" max="13579" width="17.7109375" customWidth="1"/>
    <col min="13825" max="13825" width="87.140625" bestFit="1" customWidth="1"/>
    <col min="13826" max="13826" width="17.7109375" customWidth="1"/>
    <col min="13827" max="13827" width="19.140625" bestFit="1" customWidth="1"/>
    <col min="13828" max="13828" width="25.85546875" bestFit="1" customWidth="1"/>
    <col min="13829" max="13830" width="17.7109375" customWidth="1"/>
    <col min="13831" max="13831" width="19.42578125" customWidth="1"/>
    <col min="13832" max="13835" width="17.7109375" customWidth="1"/>
    <col min="14081" max="14081" width="87.140625" bestFit="1" customWidth="1"/>
    <col min="14082" max="14082" width="17.7109375" customWidth="1"/>
    <col min="14083" max="14083" width="19.140625" bestFit="1" customWidth="1"/>
    <col min="14084" max="14084" width="25.85546875" bestFit="1" customWidth="1"/>
    <col min="14085" max="14086" width="17.7109375" customWidth="1"/>
    <col min="14087" max="14087" width="19.42578125" customWidth="1"/>
    <col min="14088" max="14091" width="17.7109375" customWidth="1"/>
    <col min="14337" max="14337" width="87.140625" bestFit="1" customWidth="1"/>
    <col min="14338" max="14338" width="17.7109375" customWidth="1"/>
    <col min="14339" max="14339" width="19.140625" bestFit="1" customWidth="1"/>
    <col min="14340" max="14340" width="25.85546875" bestFit="1" customWidth="1"/>
    <col min="14341" max="14342" width="17.7109375" customWidth="1"/>
    <col min="14343" max="14343" width="19.42578125" customWidth="1"/>
    <col min="14344" max="14347" width="17.7109375" customWidth="1"/>
    <col min="14593" max="14593" width="87.140625" bestFit="1" customWidth="1"/>
    <col min="14594" max="14594" width="17.7109375" customWidth="1"/>
    <col min="14595" max="14595" width="19.140625" bestFit="1" customWidth="1"/>
    <col min="14596" max="14596" width="25.85546875" bestFit="1" customWidth="1"/>
    <col min="14597" max="14598" width="17.7109375" customWidth="1"/>
    <col min="14599" max="14599" width="19.42578125" customWidth="1"/>
    <col min="14600" max="14603" width="17.7109375" customWidth="1"/>
    <col min="14849" max="14849" width="87.140625" bestFit="1" customWidth="1"/>
    <col min="14850" max="14850" width="17.7109375" customWidth="1"/>
    <col min="14851" max="14851" width="19.140625" bestFit="1" customWidth="1"/>
    <col min="14852" max="14852" width="25.85546875" bestFit="1" customWidth="1"/>
    <col min="14853" max="14854" width="17.7109375" customWidth="1"/>
    <col min="14855" max="14855" width="19.42578125" customWidth="1"/>
    <col min="14856" max="14859" width="17.7109375" customWidth="1"/>
    <col min="15105" max="15105" width="87.140625" bestFit="1" customWidth="1"/>
    <col min="15106" max="15106" width="17.7109375" customWidth="1"/>
    <col min="15107" max="15107" width="19.140625" bestFit="1" customWidth="1"/>
    <col min="15108" max="15108" width="25.85546875" bestFit="1" customWidth="1"/>
    <col min="15109" max="15110" width="17.7109375" customWidth="1"/>
    <col min="15111" max="15111" width="19.42578125" customWidth="1"/>
    <col min="15112" max="15115" width="17.7109375" customWidth="1"/>
    <col min="15361" max="15361" width="87.140625" bestFit="1" customWidth="1"/>
    <col min="15362" max="15362" width="17.7109375" customWidth="1"/>
    <col min="15363" max="15363" width="19.140625" bestFit="1" customWidth="1"/>
    <col min="15364" max="15364" width="25.85546875" bestFit="1" customWidth="1"/>
    <col min="15365" max="15366" width="17.7109375" customWidth="1"/>
    <col min="15367" max="15367" width="19.42578125" customWidth="1"/>
    <col min="15368" max="15371" width="17.7109375" customWidth="1"/>
    <col min="15617" max="15617" width="87.140625" bestFit="1" customWidth="1"/>
    <col min="15618" max="15618" width="17.7109375" customWidth="1"/>
    <col min="15619" max="15619" width="19.140625" bestFit="1" customWidth="1"/>
    <col min="15620" max="15620" width="25.85546875" bestFit="1" customWidth="1"/>
    <col min="15621" max="15622" width="17.7109375" customWidth="1"/>
    <col min="15623" max="15623" width="19.42578125" customWidth="1"/>
    <col min="15624" max="15627" width="17.7109375" customWidth="1"/>
    <col min="15873" max="15873" width="87.140625" bestFit="1" customWidth="1"/>
    <col min="15874" max="15874" width="17.7109375" customWidth="1"/>
    <col min="15875" max="15875" width="19.140625" bestFit="1" customWidth="1"/>
    <col min="15876" max="15876" width="25.85546875" bestFit="1" customWidth="1"/>
    <col min="15877" max="15878" width="17.7109375" customWidth="1"/>
    <col min="15879" max="15879" width="19.42578125" customWidth="1"/>
    <col min="15880" max="15883" width="17.7109375" customWidth="1"/>
    <col min="16129" max="16129" width="87.140625" bestFit="1" customWidth="1"/>
    <col min="16130" max="16130" width="17.7109375" customWidth="1"/>
    <col min="16131" max="16131" width="19.140625" bestFit="1" customWidth="1"/>
    <col min="16132" max="16132" width="25.85546875" bestFit="1" customWidth="1"/>
    <col min="16133" max="16134" width="17.7109375" customWidth="1"/>
    <col min="16135" max="16135" width="19.42578125" customWidth="1"/>
    <col min="16136" max="16139" width="17.7109375" customWidth="1"/>
  </cols>
  <sheetData>
    <row r="1" spans="1:11" s="16" customFormat="1" ht="19.5" customHeight="1" x14ac:dyDescent="0.25">
      <c r="B1" s="360"/>
      <c r="C1" s="18"/>
      <c r="D1" s="18"/>
      <c r="E1" s="18"/>
      <c r="F1" s="18"/>
      <c r="G1" s="18"/>
      <c r="H1" s="18"/>
      <c r="I1" s="18"/>
      <c r="J1" s="18"/>
    </row>
    <row r="2" spans="1:11" s="16" customFormat="1" x14ac:dyDescent="0.25">
      <c r="A2" s="17" t="s">
        <v>42</v>
      </c>
      <c r="B2" s="360"/>
      <c r="C2" s="18"/>
      <c r="D2" s="18"/>
      <c r="E2" s="18"/>
      <c r="F2" s="18"/>
      <c r="G2" s="18"/>
      <c r="H2" s="18"/>
      <c r="I2" s="18"/>
      <c r="J2" s="18"/>
      <c r="K2" s="19" t="s">
        <v>19</v>
      </c>
    </row>
    <row r="3" spans="1:11" s="16" customFormat="1" ht="15.75" x14ac:dyDescent="0.25">
      <c r="A3" s="381" t="s">
        <v>2865</v>
      </c>
      <c r="B3" s="360"/>
      <c r="C3" s="18"/>
      <c r="D3" s="18"/>
      <c r="E3" s="18"/>
      <c r="F3" s="18"/>
      <c r="G3" s="18"/>
      <c r="H3" s="18"/>
      <c r="I3" s="18"/>
      <c r="J3" s="18"/>
      <c r="K3" s="18"/>
    </row>
    <row r="4" spans="1:11" s="16" customFormat="1" x14ac:dyDescent="0.25">
      <c r="A4" s="17" t="s">
        <v>2864</v>
      </c>
      <c r="B4" s="360"/>
      <c r="C4" s="18"/>
      <c r="D4" s="18"/>
      <c r="E4" s="18"/>
      <c r="F4" s="18"/>
      <c r="G4" s="18"/>
      <c r="H4" s="18"/>
      <c r="I4" s="18"/>
      <c r="J4" s="18"/>
      <c r="K4" s="18"/>
    </row>
    <row r="5" spans="1:11" s="16" customFormat="1" ht="18.75" customHeight="1" x14ac:dyDescent="0.25">
      <c r="B5" s="805"/>
      <c r="C5" s="805"/>
      <c r="D5" s="806"/>
      <c r="E5" s="806"/>
      <c r="F5" s="806"/>
      <c r="G5" s="51"/>
      <c r="H5" s="792"/>
      <c r="I5" s="792"/>
      <c r="K5" s="792"/>
    </row>
    <row r="6" spans="1:11" s="16" customFormat="1" ht="18.75" customHeight="1" x14ac:dyDescent="0.25">
      <c r="A6" s="51"/>
      <c r="D6" s="792"/>
      <c r="E6" s="792"/>
      <c r="F6" s="792"/>
      <c r="G6" s="51"/>
      <c r="H6" s="792"/>
      <c r="I6" s="792"/>
      <c r="K6" s="792"/>
    </row>
    <row r="7" spans="1:11" s="16" customFormat="1" x14ac:dyDescent="0.25">
      <c r="A7" s="791" t="s">
        <v>20</v>
      </c>
      <c r="B7" s="791" t="s">
        <v>21</v>
      </c>
      <c r="C7" s="791" t="s">
        <v>22</v>
      </c>
      <c r="D7" s="791"/>
      <c r="E7" s="1412" t="s">
        <v>23</v>
      </c>
      <c r="F7" s="1412"/>
      <c r="G7" s="791" t="s">
        <v>24</v>
      </c>
      <c r="H7" s="1417" t="s">
        <v>25</v>
      </c>
      <c r="I7" s="1417"/>
      <c r="J7" s="791" t="s">
        <v>26</v>
      </c>
      <c r="K7" s="791" t="s">
        <v>27</v>
      </c>
    </row>
    <row r="8" spans="1:11" s="52" customFormat="1" x14ac:dyDescent="0.25">
      <c r="A8" s="1475" t="s">
        <v>28</v>
      </c>
      <c r="B8" s="1415" t="s">
        <v>29</v>
      </c>
      <c r="C8" s="1415" t="s">
        <v>30</v>
      </c>
      <c r="D8" s="1415" t="s">
        <v>31</v>
      </c>
      <c r="E8" s="1415" t="s">
        <v>32</v>
      </c>
      <c r="F8" s="1415"/>
      <c r="G8" s="1415" t="s">
        <v>33</v>
      </c>
      <c r="H8" s="1415" t="s">
        <v>34</v>
      </c>
      <c r="I8" s="1415"/>
      <c r="J8" s="1415" t="s">
        <v>211</v>
      </c>
      <c r="K8" s="1416" t="s">
        <v>35</v>
      </c>
    </row>
    <row r="9" spans="1:11" s="52" customFormat="1" x14ac:dyDescent="0.25">
      <c r="A9" s="1475"/>
      <c r="B9" s="1415"/>
      <c r="C9" s="1415"/>
      <c r="D9" s="1415"/>
      <c r="E9" s="790" t="s">
        <v>36</v>
      </c>
      <c r="F9" s="790" t="s">
        <v>37</v>
      </c>
      <c r="G9" s="1415"/>
      <c r="H9" s="790" t="s">
        <v>36</v>
      </c>
      <c r="I9" s="790" t="s">
        <v>37</v>
      </c>
      <c r="J9" s="1415"/>
      <c r="K9" s="1416"/>
    </row>
    <row r="10" spans="1:11" ht="15.95" customHeight="1" x14ac:dyDescent="0.25">
      <c r="A10" s="479" t="s">
        <v>43</v>
      </c>
      <c r="B10" s="480"/>
      <c r="C10" s="480"/>
      <c r="D10" s="480"/>
      <c r="E10" s="480"/>
      <c r="F10" s="480"/>
      <c r="G10" s="480"/>
      <c r="H10" s="480"/>
      <c r="I10" s="480"/>
      <c r="J10" s="480"/>
      <c r="K10" s="481">
        <f>SUM(K11)</f>
        <v>0</v>
      </c>
    </row>
    <row r="11" spans="1:11" ht="19.5" customHeight="1" x14ac:dyDescent="0.25">
      <c r="A11" s="473"/>
      <c r="B11" s="471"/>
      <c r="C11" s="471"/>
      <c r="D11" s="482"/>
      <c r="E11" s="482"/>
      <c r="F11" s="482"/>
      <c r="G11" s="471"/>
      <c r="H11" s="471"/>
      <c r="I11" s="471"/>
      <c r="J11" s="471"/>
      <c r="K11" s="483"/>
    </row>
    <row r="12" spans="1:11" ht="15.95" customHeight="1" x14ac:dyDescent="0.25">
      <c r="A12" s="479" t="s">
        <v>44</v>
      </c>
      <c r="B12" s="480"/>
      <c r="C12" s="480"/>
      <c r="D12" s="484"/>
      <c r="E12" s="484"/>
      <c r="F12" s="484"/>
      <c r="G12" s="480"/>
      <c r="H12" s="480"/>
      <c r="I12" s="480"/>
      <c r="J12" s="480"/>
      <c r="K12" s="481">
        <f>SUM(K13:K18)</f>
        <v>508014.70999999996</v>
      </c>
    </row>
    <row r="13" spans="1:11" ht="15.95" customHeight="1" x14ac:dyDescent="0.25">
      <c r="A13" s="473" t="s">
        <v>2681</v>
      </c>
      <c r="B13" s="522"/>
      <c r="C13" s="522" t="s">
        <v>60</v>
      </c>
      <c r="D13" s="506"/>
      <c r="E13" s="506"/>
      <c r="F13" s="506"/>
      <c r="G13" s="522" t="s">
        <v>2682</v>
      </c>
      <c r="H13" s="522"/>
      <c r="I13" s="522"/>
      <c r="J13" s="522" t="s">
        <v>2683</v>
      </c>
      <c r="K13" s="507">
        <f>22824.39+42416.93+36567.02+32502.8+26152.55+32985.27</f>
        <v>193448.95999999996</v>
      </c>
    </row>
    <row r="14" spans="1:11" ht="15.95" customHeight="1" x14ac:dyDescent="0.25">
      <c r="A14" s="473" t="s">
        <v>2684</v>
      </c>
      <c r="B14" s="522"/>
      <c r="C14" s="522" t="s">
        <v>52</v>
      </c>
      <c r="D14" s="508">
        <v>8.6956000000000006E-2</v>
      </c>
      <c r="E14" s="506"/>
      <c r="F14" s="506"/>
      <c r="G14" s="522"/>
      <c r="H14" s="522"/>
      <c r="I14" s="522"/>
      <c r="J14" s="522" t="s">
        <v>2683</v>
      </c>
      <c r="K14" s="507">
        <f>58320.19+60341.6+2953.53+62650.43</f>
        <v>184265.75</v>
      </c>
    </row>
    <row r="15" spans="1:11" ht="15.95" customHeight="1" x14ac:dyDescent="0.25">
      <c r="A15" s="473" t="s">
        <v>2685</v>
      </c>
      <c r="B15" s="522"/>
      <c r="C15" s="522"/>
      <c r="D15" s="506"/>
      <c r="E15" s="506"/>
      <c r="F15" s="506"/>
      <c r="G15" s="522"/>
      <c r="H15" s="522"/>
      <c r="I15" s="522"/>
      <c r="J15" s="522" t="s">
        <v>2683</v>
      </c>
      <c r="K15" s="507">
        <f>5600+23300+29400+14200+25300+17700</f>
        <v>115500</v>
      </c>
    </row>
    <row r="16" spans="1:11" ht="15.95" customHeight="1" x14ac:dyDescent="0.25">
      <c r="A16" s="473" t="s">
        <v>2686</v>
      </c>
      <c r="B16" s="522"/>
      <c r="C16" s="522"/>
      <c r="D16" s="506"/>
      <c r="E16" s="506"/>
      <c r="F16" s="506"/>
      <c r="G16" s="522"/>
      <c r="H16" s="522" t="s">
        <v>2687</v>
      </c>
      <c r="I16" s="522" t="s">
        <v>2688</v>
      </c>
      <c r="J16" s="522" t="s">
        <v>2683</v>
      </c>
      <c r="K16" s="507">
        <f>3300+1800+1200+2100+3900</f>
        <v>12300</v>
      </c>
    </row>
    <row r="17" spans="1:11" ht="15.95" customHeight="1" x14ac:dyDescent="0.25">
      <c r="A17" s="473" t="s">
        <v>2689</v>
      </c>
      <c r="B17" s="522"/>
      <c r="C17" s="522"/>
      <c r="D17" s="506"/>
      <c r="E17" s="506"/>
      <c r="F17" s="506"/>
      <c r="G17" s="522" t="s">
        <v>2690</v>
      </c>
      <c r="H17" s="522"/>
      <c r="I17" s="522"/>
      <c r="J17" s="522" t="s">
        <v>2683</v>
      </c>
      <c r="K17" s="507">
        <v>2500</v>
      </c>
    </row>
    <row r="18" spans="1:11" ht="15.95" customHeight="1" x14ac:dyDescent="0.25">
      <c r="A18" s="473" t="s">
        <v>2691</v>
      </c>
      <c r="B18" s="522"/>
      <c r="C18" s="522"/>
      <c r="D18" s="506"/>
      <c r="E18" s="506"/>
      <c r="F18" s="506"/>
      <c r="G18" s="522" t="s">
        <v>2692</v>
      </c>
      <c r="H18" s="522"/>
      <c r="I18" s="522"/>
      <c r="J18" s="522" t="s">
        <v>2683</v>
      </c>
      <c r="K18" s="507">
        <v>0</v>
      </c>
    </row>
    <row r="19" spans="1:11" ht="15.95" customHeight="1" x14ac:dyDescent="0.25">
      <c r="A19" s="473"/>
      <c r="B19" s="471"/>
      <c r="C19" s="471"/>
      <c r="D19" s="482"/>
      <c r="E19" s="482"/>
      <c r="F19" s="482"/>
      <c r="G19" s="471"/>
      <c r="H19" s="471"/>
      <c r="I19" s="471"/>
      <c r="J19" s="471"/>
      <c r="K19" s="483"/>
    </row>
    <row r="20" spans="1:11" s="16" customFormat="1" ht="15.95" customHeight="1" x14ac:dyDescent="0.25">
      <c r="A20" s="487" t="s">
        <v>45</v>
      </c>
      <c r="B20" s="528"/>
      <c r="C20" s="528"/>
      <c r="D20" s="488"/>
      <c r="E20" s="488"/>
      <c r="F20" s="488"/>
      <c r="G20" s="528"/>
      <c r="H20" s="528"/>
      <c r="I20" s="528"/>
      <c r="J20" s="528"/>
      <c r="K20" s="489">
        <f>SUM(K21:K21)</f>
        <v>0</v>
      </c>
    </row>
    <row r="21" spans="1:11" s="16" customFormat="1" ht="15.95" customHeight="1" x14ac:dyDescent="0.25">
      <c r="A21" s="473"/>
      <c r="B21" s="474"/>
      <c r="C21" s="474"/>
      <c r="D21" s="490"/>
      <c r="E21" s="490"/>
      <c r="F21" s="490"/>
      <c r="G21" s="474"/>
      <c r="H21" s="474"/>
      <c r="I21" s="474"/>
      <c r="J21" s="474"/>
      <c r="K21" s="491"/>
    </row>
    <row r="22" spans="1:11" ht="15.95" customHeight="1" x14ac:dyDescent="0.25">
      <c r="A22" s="479" t="s">
        <v>46</v>
      </c>
      <c r="B22" s="480"/>
      <c r="C22" s="480"/>
      <c r="D22" s="484"/>
      <c r="E22" s="484"/>
      <c r="F22" s="484"/>
      <c r="G22" s="480"/>
      <c r="H22" s="480"/>
      <c r="I22" s="480"/>
      <c r="J22" s="480"/>
      <c r="K22" s="481">
        <f>SUM(K23:K23)</f>
        <v>0</v>
      </c>
    </row>
    <row r="23" spans="1:11" ht="15.95" customHeight="1" x14ac:dyDescent="0.25">
      <c r="A23" s="473"/>
      <c r="B23" s="471"/>
      <c r="C23" s="471"/>
      <c r="D23" s="482"/>
      <c r="E23" s="482"/>
      <c r="F23" s="482"/>
      <c r="G23" s="471"/>
      <c r="H23" s="471"/>
      <c r="I23" s="471"/>
      <c r="J23" s="471"/>
      <c r="K23" s="483"/>
    </row>
    <row r="24" spans="1:11" ht="15.95" customHeight="1" x14ac:dyDescent="0.25">
      <c r="A24" s="479" t="s">
        <v>47</v>
      </c>
      <c r="B24" s="480"/>
      <c r="C24" s="480"/>
      <c r="D24" s="484"/>
      <c r="E24" s="484"/>
      <c r="F24" s="484"/>
      <c r="G24" s="480"/>
      <c r="H24" s="480"/>
      <c r="I24" s="480"/>
      <c r="J24" s="480"/>
      <c r="K24" s="481">
        <f>SUM(K25:K27)</f>
        <v>18600</v>
      </c>
    </row>
    <row r="25" spans="1:11" ht="15.95" customHeight="1" x14ac:dyDescent="0.25">
      <c r="A25" s="473" t="s">
        <v>2693</v>
      </c>
      <c r="B25" s="522"/>
      <c r="C25" s="522" t="s">
        <v>60</v>
      </c>
      <c r="D25" s="506"/>
      <c r="E25" s="506"/>
      <c r="F25" s="506"/>
      <c r="G25" s="522" t="s">
        <v>2694</v>
      </c>
      <c r="H25" s="522"/>
      <c r="I25" s="522"/>
      <c r="J25" s="522"/>
      <c r="K25" s="507">
        <f>2000+6000+3000+3000+3000</f>
        <v>17000</v>
      </c>
    </row>
    <row r="26" spans="1:11" ht="15.95" customHeight="1" x14ac:dyDescent="0.25">
      <c r="A26" s="473" t="s">
        <v>2695</v>
      </c>
      <c r="B26" s="522"/>
      <c r="C26" s="522"/>
      <c r="D26" s="506"/>
      <c r="E26" s="506"/>
      <c r="F26" s="506"/>
      <c r="G26" s="522"/>
      <c r="H26" s="522"/>
      <c r="I26" s="522"/>
      <c r="J26" s="522"/>
      <c r="K26" s="507">
        <v>1600</v>
      </c>
    </row>
    <row r="27" spans="1:11" ht="15.95" customHeight="1" x14ac:dyDescent="0.25">
      <c r="A27" s="473" t="s">
        <v>2696</v>
      </c>
      <c r="B27" s="522"/>
      <c r="C27" s="522"/>
      <c r="D27" s="506"/>
      <c r="E27" s="506"/>
      <c r="F27" s="506"/>
      <c r="G27" s="522"/>
      <c r="H27" s="522"/>
      <c r="I27" s="522"/>
      <c r="J27" s="522"/>
      <c r="K27" s="507">
        <v>0</v>
      </c>
    </row>
    <row r="28" spans="1:11" ht="15.95" customHeight="1" x14ac:dyDescent="0.25">
      <c r="A28" s="473"/>
      <c r="B28" s="522"/>
      <c r="C28" s="522"/>
      <c r="D28" s="506"/>
      <c r="E28" s="506"/>
      <c r="F28" s="506"/>
      <c r="G28" s="522"/>
      <c r="H28" s="522"/>
      <c r="I28" s="522"/>
      <c r="J28" s="522"/>
      <c r="K28" s="507"/>
    </row>
    <row r="29" spans="1:11" ht="15.95" customHeight="1" x14ac:dyDescent="0.25">
      <c r="A29" s="479" t="s">
        <v>48</v>
      </c>
      <c r="B29" s="480"/>
      <c r="C29" s="480"/>
      <c r="D29" s="484"/>
      <c r="E29" s="484"/>
      <c r="F29" s="484"/>
      <c r="G29" s="480"/>
      <c r="H29" s="480"/>
      <c r="I29" s="480"/>
      <c r="J29" s="480"/>
      <c r="K29" s="481">
        <f>SUM(K30:K30)</f>
        <v>0</v>
      </c>
    </row>
    <row r="30" spans="1:11" ht="15.95" customHeight="1" x14ac:dyDescent="0.25">
      <c r="A30" s="492"/>
      <c r="B30" s="471"/>
      <c r="C30" s="471"/>
      <c r="D30" s="482"/>
      <c r="E30" s="482"/>
      <c r="F30" s="482"/>
      <c r="G30" s="471"/>
      <c r="H30" s="471"/>
      <c r="I30" s="471"/>
      <c r="J30" s="471"/>
      <c r="K30" s="483"/>
    </row>
    <row r="31" spans="1:11" s="16" customFormat="1" ht="15.95" customHeight="1" x14ac:dyDescent="0.25">
      <c r="A31" s="487" t="s">
        <v>49</v>
      </c>
      <c r="B31" s="528"/>
      <c r="C31" s="528"/>
      <c r="D31" s="488"/>
      <c r="E31" s="488"/>
      <c r="F31" s="488"/>
      <c r="G31" s="528"/>
      <c r="H31" s="528"/>
      <c r="I31" s="528"/>
      <c r="J31" s="528"/>
      <c r="K31" s="489">
        <f>SUM(K32)</f>
        <v>0</v>
      </c>
    </row>
    <row r="32" spans="1:11" s="16" customFormat="1" ht="15.95" customHeight="1" x14ac:dyDescent="0.25">
      <c r="A32" s="493"/>
      <c r="B32" s="474"/>
      <c r="C32" s="474"/>
      <c r="D32" s="490"/>
      <c r="E32" s="490"/>
      <c r="F32" s="490"/>
      <c r="G32" s="474"/>
      <c r="H32" s="474"/>
      <c r="I32" s="474"/>
      <c r="J32" s="474"/>
      <c r="K32" s="491"/>
    </row>
    <row r="33" spans="1:11" ht="15.95" customHeight="1" x14ac:dyDescent="0.25">
      <c r="A33" s="479" t="s">
        <v>50</v>
      </c>
      <c r="B33" s="480"/>
      <c r="C33" s="480"/>
      <c r="D33" s="484"/>
      <c r="E33" s="484"/>
      <c r="F33" s="484"/>
      <c r="G33" s="480"/>
      <c r="H33" s="480"/>
      <c r="I33" s="480"/>
      <c r="J33" s="480"/>
      <c r="K33" s="481">
        <f>SUM(K34:K41)</f>
        <v>247154.41</v>
      </c>
    </row>
    <row r="34" spans="1:11" ht="15.95" customHeight="1" x14ac:dyDescent="0.25">
      <c r="A34" s="485" t="s">
        <v>2697</v>
      </c>
      <c r="B34" s="656"/>
      <c r="C34" s="656"/>
      <c r="D34" s="741" t="s">
        <v>2698</v>
      </c>
      <c r="E34" s="741"/>
      <c r="F34" s="741"/>
      <c r="G34" s="656"/>
      <c r="H34" s="656"/>
      <c r="I34" s="656"/>
      <c r="J34" s="656" t="s">
        <v>2683</v>
      </c>
      <c r="K34" s="538">
        <f>66985.76+17813.65+37011.64+24267.64+30941</f>
        <v>177019.69</v>
      </c>
    </row>
    <row r="35" spans="1:11" ht="15.95" customHeight="1" x14ac:dyDescent="0.25">
      <c r="A35" s="485" t="s">
        <v>2699</v>
      </c>
      <c r="B35" s="656"/>
      <c r="C35" s="656"/>
      <c r="D35" s="741"/>
      <c r="E35" s="741"/>
      <c r="F35" s="741"/>
      <c r="G35" s="656"/>
      <c r="H35" s="656"/>
      <c r="I35" s="656"/>
      <c r="J35" s="656" t="s">
        <v>2683</v>
      </c>
      <c r="K35" s="538">
        <f>16908+12740</f>
        <v>29648</v>
      </c>
    </row>
    <row r="36" spans="1:11" ht="15.95" customHeight="1" x14ac:dyDescent="0.25">
      <c r="A36" s="485" t="s">
        <v>2700</v>
      </c>
      <c r="B36" s="656"/>
      <c r="C36" s="656"/>
      <c r="D36" s="741" t="s">
        <v>2701</v>
      </c>
      <c r="E36" s="741"/>
      <c r="F36" s="741"/>
      <c r="G36" s="656"/>
      <c r="H36" s="656"/>
      <c r="I36" s="656"/>
      <c r="J36" s="656" t="s">
        <v>2683</v>
      </c>
      <c r="K36" s="538">
        <f>1200+5800+5800+3100+4800+3900</f>
        <v>24600</v>
      </c>
    </row>
    <row r="37" spans="1:11" ht="15.95" customHeight="1" x14ac:dyDescent="0.25">
      <c r="A37" s="485" t="s">
        <v>2702</v>
      </c>
      <c r="B37" s="656"/>
      <c r="C37" s="656"/>
      <c r="D37" s="741"/>
      <c r="E37" s="741"/>
      <c r="F37" s="741"/>
      <c r="G37" s="656"/>
      <c r="H37" s="656"/>
      <c r="I37" s="656"/>
      <c r="J37" s="656" t="s">
        <v>2683</v>
      </c>
      <c r="K37" s="538">
        <f>1840+1920+1500+1965+1960</f>
        <v>9185</v>
      </c>
    </row>
    <row r="38" spans="1:11" ht="15.95" customHeight="1" x14ac:dyDescent="0.25">
      <c r="A38" s="473" t="s">
        <v>2703</v>
      </c>
      <c r="B38" s="522"/>
      <c r="C38" s="522"/>
      <c r="D38" s="522" t="s">
        <v>2704</v>
      </c>
      <c r="E38" s="506"/>
      <c r="F38" s="506"/>
      <c r="G38" s="522"/>
      <c r="H38" s="522"/>
      <c r="I38" s="522"/>
      <c r="J38" s="522" t="s">
        <v>2683</v>
      </c>
      <c r="K38" s="507">
        <v>3761.72</v>
      </c>
    </row>
    <row r="39" spans="1:11" ht="15.95" customHeight="1" x14ac:dyDescent="0.25">
      <c r="A39" s="485" t="s">
        <v>2705</v>
      </c>
      <c r="B39" s="656"/>
      <c r="C39" s="656"/>
      <c r="D39" s="741"/>
      <c r="E39" s="741"/>
      <c r="F39" s="741"/>
      <c r="G39" s="656"/>
      <c r="H39" s="656"/>
      <c r="I39" s="656"/>
      <c r="J39" s="656" t="s">
        <v>2683</v>
      </c>
      <c r="K39" s="538">
        <v>2340</v>
      </c>
    </row>
    <row r="40" spans="1:11" ht="15.95" customHeight="1" x14ac:dyDescent="0.25">
      <c r="A40" s="485" t="s">
        <v>2706</v>
      </c>
      <c r="B40" s="656"/>
      <c r="C40" s="656"/>
      <c r="D40" s="741"/>
      <c r="E40" s="741"/>
      <c r="F40" s="741"/>
      <c r="G40" s="656"/>
      <c r="H40" s="656"/>
      <c r="I40" s="656"/>
      <c r="J40" s="656" t="s">
        <v>2683</v>
      </c>
      <c r="K40" s="538">
        <f>400+200</f>
        <v>600</v>
      </c>
    </row>
    <row r="41" spans="1:11" ht="15.95" customHeight="1" x14ac:dyDescent="0.25">
      <c r="A41" s="785" t="s">
        <v>2866</v>
      </c>
      <c r="B41" s="656"/>
      <c r="C41" s="656"/>
      <c r="D41" s="741"/>
      <c r="E41" s="741"/>
      <c r="F41" s="741"/>
      <c r="G41" s="656"/>
      <c r="H41" s="656"/>
      <c r="I41" s="656"/>
      <c r="J41" s="656" t="s">
        <v>2683</v>
      </c>
      <c r="K41" s="538">
        <v>0</v>
      </c>
    </row>
    <row r="42" spans="1:11" ht="15.95" customHeight="1" x14ac:dyDescent="0.25">
      <c r="A42" s="485"/>
      <c r="B42" s="656"/>
      <c r="C42" s="656"/>
      <c r="D42" s="741"/>
      <c r="E42" s="741"/>
      <c r="F42" s="741"/>
      <c r="G42" s="656"/>
      <c r="H42" s="656"/>
      <c r="I42" s="656"/>
      <c r="J42" s="656"/>
      <c r="K42" s="538"/>
    </row>
    <row r="43" spans="1:11" ht="15.95" customHeight="1" x14ac:dyDescent="0.25">
      <c r="A43" s="494" t="s">
        <v>51</v>
      </c>
      <c r="B43" s="789"/>
      <c r="C43" s="789"/>
      <c r="D43" s="495"/>
      <c r="E43" s="495"/>
      <c r="F43" s="495"/>
      <c r="G43" s="789"/>
      <c r="H43" s="789"/>
      <c r="I43" s="789"/>
      <c r="J43" s="789"/>
      <c r="K43" s="496">
        <f>+K10+K12+K20+K22+K24+K29+K31+K33</f>
        <v>773769.12</v>
      </c>
    </row>
    <row r="44" spans="1:11" x14ac:dyDescent="0.25">
      <c r="A44" s="72"/>
      <c r="B44" s="73"/>
      <c r="C44" s="73"/>
      <c r="D44" s="73"/>
      <c r="E44" s="73"/>
      <c r="F44" s="73"/>
      <c r="G44" s="73"/>
      <c r="H44" s="73"/>
      <c r="I44" s="73"/>
      <c r="J44" s="73"/>
      <c r="K44" s="73"/>
    </row>
  </sheetData>
  <mergeCells count="11">
    <mergeCell ref="J8:J9"/>
    <mergeCell ref="K8:K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50" orientation="landscape" r:id="rId1"/>
  <ignoredErrors>
    <ignoredError sqref="G16:H19 I16 G25:G3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0" zoomScaleNormal="90" workbookViewId="0">
      <selection activeCell="K44" sqref="K44"/>
    </sheetView>
  </sheetViews>
  <sheetFormatPr baseColWidth="10" defaultRowHeight="15" x14ac:dyDescent="0.25"/>
  <cols>
    <col min="1" max="1" width="70.7109375" bestFit="1" customWidth="1"/>
    <col min="2" max="2" width="18.5703125" bestFit="1" customWidth="1"/>
    <col min="3" max="3" width="18.85546875" bestFit="1" customWidth="1"/>
    <col min="4" max="4" width="33" bestFit="1" customWidth="1"/>
    <col min="5" max="6" width="17.7109375" customWidth="1"/>
    <col min="7" max="7" width="22.5703125" customWidth="1"/>
    <col min="8" max="9" width="18.140625" bestFit="1" customWidth="1"/>
    <col min="10" max="10" width="41.85546875" bestFit="1" customWidth="1"/>
    <col min="11" max="11" width="16.140625" style="384" bestFit="1" customWidth="1"/>
    <col min="12" max="12" width="1.28515625" customWidth="1"/>
    <col min="257" max="257" width="71" customWidth="1"/>
    <col min="258" max="258" width="18.7109375" customWidth="1"/>
    <col min="259" max="259" width="17.7109375" customWidth="1"/>
    <col min="260" max="260" width="34.140625" customWidth="1"/>
    <col min="261" max="262" width="17.7109375" customWidth="1"/>
    <col min="263" max="263" width="22.5703125" customWidth="1"/>
    <col min="264" max="265" width="17.7109375" customWidth="1"/>
    <col min="266" max="266" width="40.28515625" customWidth="1"/>
    <col min="267" max="267" width="17.7109375" customWidth="1"/>
    <col min="268" max="268" width="1.28515625" customWidth="1"/>
    <col min="513" max="513" width="71" customWidth="1"/>
    <col min="514" max="514" width="18.7109375" customWidth="1"/>
    <col min="515" max="515" width="17.7109375" customWidth="1"/>
    <col min="516" max="516" width="34.140625" customWidth="1"/>
    <col min="517" max="518" width="17.7109375" customWidth="1"/>
    <col min="519" max="519" width="22.5703125" customWidth="1"/>
    <col min="520" max="521" width="17.7109375" customWidth="1"/>
    <col min="522" max="522" width="40.28515625" customWidth="1"/>
    <col min="523" max="523" width="17.7109375" customWidth="1"/>
    <col min="524" max="524" width="1.28515625" customWidth="1"/>
    <col min="769" max="769" width="71" customWidth="1"/>
    <col min="770" max="770" width="18.7109375" customWidth="1"/>
    <col min="771" max="771" width="17.7109375" customWidth="1"/>
    <col min="772" max="772" width="34.140625" customWidth="1"/>
    <col min="773" max="774" width="17.7109375" customWidth="1"/>
    <col min="775" max="775" width="22.5703125" customWidth="1"/>
    <col min="776" max="777" width="17.7109375" customWidth="1"/>
    <col min="778" max="778" width="40.28515625" customWidth="1"/>
    <col min="779" max="779" width="17.7109375" customWidth="1"/>
    <col min="780" max="780" width="1.28515625" customWidth="1"/>
    <col min="1025" max="1025" width="71" customWidth="1"/>
    <col min="1026" max="1026" width="18.7109375" customWidth="1"/>
    <col min="1027" max="1027" width="17.7109375" customWidth="1"/>
    <col min="1028" max="1028" width="34.140625" customWidth="1"/>
    <col min="1029" max="1030" width="17.7109375" customWidth="1"/>
    <col min="1031" max="1031" width="22.5703125" customWidth="1"/>
    <col min="1032" max="1033" width="17.7109375" customWidth="1"/>
    <col min="1034" max="1034" width="40.28515625" customWidth="1"/>
    <col min="1035" max="1035" width="17.7109375" customWidth="1"/>
    <col min="1036" max="1036" width="1.28515625" customWidth="1"/>
    <col min="1281" max="1281" width="71" customWidth="1"/>
    <col min="1282" max="1282" width="18.7109375" customWidth="1"/>
    <col min="1283" max="1283" width="17.7109375" customWidth="1"/>
    <col min="1284" max="1284" width="34.140625" customWidth="1"/>
    <col min="1285" max="1286" width="17.7109375" customWidth="1"/>
    <col min="1287" max="1287" width="22.5703125" customWidth="1"/>
    <col min="1288" max="1289" width="17.7109375" customWidth="1"/>
    <col min="1290" max="1290" width="40.28515625" customWidth="1"/>
    <col min="1291" max="1291" width="17.7109375" customWidth="1"/>
    <col min="1292" max="1292" width="1.28515625" customWidth="1"/>
    <col min="1537" max="1537" width="71" customWidth="1"/>
    <col min="1538" max="1538" width="18.7109375" customWidth="1"/>
    <col min="1539" max="1539" width="17.7109375" customWidth="1"/>
    <col min="1540" max="1540" width="34.140625" customWidth="1"/>
    <col min="1541" max="1542" width="17.7109375" customWidth="1"/>
    <col min="1543" max="1543" width="22.5703125" customWidth="1"/>
    <col min="1544" max="1545" width="17.7109375" customWidth="1"/>
    <col min="1546" max="1546" width="40.28515625" customWidth="1"/>
    <col min="1547" max="1547" width="17.7109375" customWidth="1"/>
    <col min="1548" max="1548" width="1.28515625" customWidth="1"/>
    <col min="1793" max="1793" width="71" customWidth="1"/>
    <col min="1794" max="1794" width="18.7109375" customWidth="1"/>
    <col min="1795" max="1795" width="17.7109375" customWidth="1"/>
    <col min="1796" max="1796" width="34.140625" customWidth="1"/>
    <col min="1797" max="1798" width="17.7109375" customWidth="1"/>
    <col min="1799" max="1799" width="22.5703125" customWidth="1"/>
    <col min="1800" max="1801" width="17.7109375" customWidth="1"/>
    <col min="1802" max="1802" width="40.28515625" customWidth="1"/>
    <col min="1803" max="1803" width="17.7109375" customWidth="1"/>
    <col min="1804" max="1804" width="1.28515625" customWidth="1"/>
    <col min="2049" max="2049" width="71" customWidth="1"/>
    <col min="2050" max="2050" width="18.7109375" customWidth="1"/>
    <col min="2051" max="2051" width="17.7109375" customWidth="1"/>
    <col min="2052" max="2052" width="34.140625" customWidth="1"/>
    <col min="2053" max="2054" width="17.7109375" customWidth="1"/>
    <col min="2055" max="2055" width="22.5703125" customWidth="1"/>
    <col min="2056" max="2057" width="17.7109375" customWidth="1"/>
    <col min="2058" max="2058" width="40.28515625" customWidth="1"/>
    <col min="2059" max="2059" width="17.7109375" customWidth="1"/>
    <col min="2060" max="2060" width="1.28515625" customWidth="1"/>
    <col min="2305" max="2305" width="71" customWidth="1"/>
    <col min="2306" max="2306" width="18.7109375" customWidth="1"/>
    <col min="2307" max="2307" width="17.7109375" customWidth="1"/>
    <col min="2308" max="2308" width="34.140625" customWidth="1"/>
    <col min="2309" max="2310" width="17.7109375" customWidth="1"/>
    <col min="2311" max="2311" width="22.5703125" customWidth="1"/>
    <col min="2312" max="2313" width="17.7109375" customWidth="1"/>
    <col min="2314" max="2314" width="40.28515625" customWidth="1"/>
    <col min="2315" max="2315" width="17.7109375" customWidth="1"/>
    <col min="2316" max="2316" width="1.28515625" customWidth="1"/>
    <col min="2561" max="2561" width="71" customWidth="1"/>
    <col min="2562" max="2562" width="18.7109375" customWidth="1"/>
    <col min="2563" max="2563" width="17.7109375" customWidth="1"/>
    <col min="2564" max="2564" width="34.140625" customWidth="1"/>
    <col min="2565" max="2566" width="17.7109375" customWidth="1"/>
    <col min="2567" max="2567" width="22.5703125" customWidth="1"/>
    <col min="2568" max="2569" width="17.7109375" customWidth="1"/>
    <col min="2570" max="2570" width="40.28515625" customWidth="1"/>
    <col min="2571" max="2571" width="17.7109375" customWidth="1"/>
    <col min="2572" max="2572" width="1.28515625" customWidth="1"/>
    <col min="2817" max="2817" width="71" customWidth="1"/>
    <col min="2818" max="2818" width="18.7109375" customWidth="1"/>
    <col min="2819" max="2819" width="17.7109375" customWidth="1"/>
    <col min="2820" max="2820" width="34.140625" customWidth="1"/>
    <col min="2821" max="2822" width="17.7109375" customWidth="1"/>
    <col min="2823" max="2823" width="22.5703125" customWidth="1"/>
    <col min="2824" max="2825" width="17.7109375" customWidth="1"/>
    <col min="2826" max="2826" width="40.28515625" customWidth="1"/>
    <col min="2827" max="2827" width="17.7109375" customWidth="1"/>
    <col min="2828" max="2828" width="1.28515625" customWidth="1"/>
    <col min="3073" max="3073" width="71" customWidth="1"/>
    <col min="3074" max="3074" width="18.7109375" customWidth="1"/>
    <col min="3075" max="3075" width="17.7109375" customWidth="1"/>
    <col min="3076" max="3076" width="34.140625" customWidth="1"/>
    <col min="3077" max="3078" width="17.7109375" customWidth="1"/>
    <col min="3079" max="3079" width="22.5703125" customWidth="1"/>
    <col min="3080" max="3081" width="17.7109375" customWidth="1"/>
    <col min="3082" max="3082" width="40.28515625" customWidth="1"/>
    <col min="3083" max="3083" width="17.7109375" customWidth="1"/>
    <col min="3084" max="3084" width="1.28515625" customWidth="1"/>
    <col min="3329" max="3329" width="71" customWidth="1"/>
    <col min="3330" max="3330" width="18.7109375" customWidth="1"/>
    <col min="3331" max="3331" width="17.7109375" customWidth="1"/>
    <col min="3332" max="3332" width="34.140625" customWidth="1"/>
    <col min="3333" max="3334" width="17.7109375" customWidth="1"/>
    <col min="3335" max="3335" width="22.5703125" customWidth="1"/>
    <col min="3336" max="3337" width="17.7109375" customWidth="1"/>
    <col min="3338" max="3338" width="40.28515625" customWidth="1"/>
    <col min="3339" max="3339" width="17.7109375" customWidth="1"/>
    <col min="3340" max="3340" width="1.28515625" customWidth="1"/>
    <col min="3585" max="3585" width="71" customWidth="1"/>
    <col min="3586" max="3586" width="18.7109375" customWidth="1"/>
    <col min="3587" max="3587" width="17.7109375" customWidth="1"/>
    <col min="3588" max="3588" width="34.140625" customWidth="1"/>
    <col min="3589" max="3590" width="17.7109375" customWidth="1"/>
    <col min="3591" max="3591" width="22.5703125" customWidth="1"/>
    <col min="3592" max="3593" width="17.7109375" customWidth="1"/>
    <col min="3594" max="3594" width="40.28515625" customWidth="1"/>
    <col min="3595" max="3595" width="17.7109375" customWidth="1"/>
    <col min="3596" max="3596" width="1.28515625" customWidth="1"/>
    <col min="3841" max="3841" width="71" customWidth="1"/>
    <col min="3842" max="3842" width="18.7109375" customWidth="1"/>
    <col min="3843" max="3843" width="17.7109375" customWidth="1"/>
    <col min="3844" max="3844" width="34.140625" customWidth="1"/>
    <col min="3845" max="3846" width="17.7109375" customWidth="1"/>
    <col min="3847" max="3847" width="22.5703125" customWidth="1"/>
    <col min="3848" max="3849" width="17.7109375" customWidth="1"/>
    <col min="3850" max="3850" width="40.28515625" customWidth="1"/>
    <col min="3851" max="3851" width="17.7109375" customWidth="1"/>
    <col min="3852" max="3852" width="1.28515625" customWidth="1"/>
    <col min="4097" max="4097" width="71" customWidth="1"/>
    <col min="4098" max="4098" width="18.7109375" customWidth="1"/>
    <col min="4099" max="4099" width="17.7109375" customWidth="1"/>
    <col min="4100" max="4100" width="34.140625" customWidth="1"/>
    <col min="4101" max="4102" width="17.7109375" customWidth="1"/>
    <col min="4103" max="4103" width="22.5703125" customWidth="1"/>
    <col min="4104" max="4105" width="17.7109375" customWidth="1"/>
    <col min="4106" max="4106" width="40.28515625" customWidth="1"/>
    <col min="4107" max="4107" width="17.7109375" customWidth="1"/>
    <col min="4108" max="4108" width="1.28515625" customWidth="1"/>
    <col min="4353" max="4353" width="71" customWidth="1"/>
    <col min="4354" max="4354" width="18.7109375" customWidth="1"/>
    <col min="4355" max="4355" width="17.7109375" customWidth="1"/>
    <col min="4356" max="4356" width="34.140625" customWidth="1"/>
    <col min="4357" max="4358" width="17.7109375" customWidth="1"/>
    <col min="4359" max="4359" width="22.5703125" customWidth="1"/>
    <col min="4360" max="4361" width="17.7109375" customWidth="1"/>
    <col min="4362" max="4362" width="40.28515625" customWidth="1"/>
    <col min="4363" max="4363" width="17.7109375" customWidth="1"/>
    <col min="4364" max="4364" width="1.28515625" customWidth="1"/>
    <col min="4609" max="4609" width="71" customWidth="1"/>
    <col min="4610" max="4610" width="18.7109375" customWidth="1"/>
    <col min="4611" max="4611" width="17.7109375" customWidth="1"/>
    <col min="4612" max="4612" width="34.140625" customWidth="1"/>
    <col min="4613" max="4614" width="17.7109375" customWidth="1"/>
    <col min="4615" max="4615" width="22.5703125" customWidth="1"/>
    <col min="4616" max="4617" width="17.7109375" customWidth="1"/>
    <col min="4618" max="4618" width="40.28515625" customWidth="1"/>
    <col min="4619" max="4619" width="17.7109375" customWidth="1"/>
    <col min="4620" max="4620" width="1.28515625" customWidth="1"/>
    <col min="4865" max="4865" width="71" customWidth="1"/>
    <col min="4866" max="4866" width="18.7109375" customWidth="1"/>
    <col min="4867" max="4867" width="17.7109375" customWidth="1"/>
    <col min="4868" max="4868" width="34.140625" customWidth="1"/>
    <col min="4869" max="4870" width="17.7109375" customWidth="1"/>
    <col min="4871" max="4871" width="22.5703125" customWidth="1"/>
    <col min="4872" max="4873" width="17.7109375" customWidth="1"/>
    <col min="4874" max="4874" width="40.28515625" customWidth="1"/>
    <col min="4875" max="4875" width="17.7109375" customWidth="1"/>
    <col min="4876" max="4876" width="1.28515625" customWidth="1"/>
    <col min="5121" max="5121" width="71" customWidth="1"/>
    <col min="5122" max="5122" width="18.7109375" customWidth="1"/>
    <col min="5123" max="5123" width="17.7109375" customWidth="1"/>
    <col min="5124" max="5124" width="34.140625" customWidth="1"/>
    <col min="5125" max="5126" width="17.7109375" customWidth="1"/>
    <col min="5127" max="5127" width="22.5703125" customWidth="1"/>
    <col min="5128" max="5129" width="17.7109375" customWidth="1"/>
    <col min="5130" max="5130" width="40.28515625" customWidth="1"/>
    <col min="5131" max="5131" width="17.7109375" customWidth="1"/>
    <col min="5132" max="5132" width="1.28515625" customWidth="1"/>
    <col min="5377" max="5377" width="71" customWidth="1"/>
    <col min="5378" max="5378" width="18.7109375" customWidth="1"/>
    <col min="5379" max="5379" width="17.7109375" customWidth="1"/>
    <col min="5380" max="5380" width="34.140625" customWidth="1"/>
    <col min="5381" max="5382" width="17.7109375" customWidth="1"/>
    <col min="5383" max="5383" width="22.5703125" customWidth="1"/>
    <col min="5384" max="5385" width="17.7109375" customWidth="1"/>
    <col min="5386" max="5386" width="40.28515625" customWidth="1"/>
    <col min="5387" max="5387" width="17.7109375" customWidth="1"/>
    <col min="5388" max="5388" width="1.28515625" customWidth="1"/>
    <col min="5633" max="5633" width="71" customWidth="1"/>
    <col min="5634" max="5634" width="18.7109375" customWidth="1"/>
    <col min="5635" max="5635" width="17.7109375" customWidth="1"/>
    <col min="5636" max="5636" width="34.140625" customWidth="1"/>
    <col min="5637" max="5638" width="17.7109375" customWidth="1"/>
    <col min="5639" max="5639" width="22.5703125" customWidth="1"/>
    <col min="5640" max="5641" width="17.7109375" customWidth="1"/>
    <col min="5642" max="5642" width="40.28515625" customWidth="1"/>
    <col min="5643" max="5643" width="17.7109375" customWidth="1"/>
    <col min="5644" max="5644" width="1.28515625" customWidth="1"/>
    <col min="5889" max="5889" width="71" customWidth="1"/>
    <col min="5890" max="5890" width="18.7109375" customWidth="1"/>
    <col min="5891" max="5891" width="17.7109375" customWidth="1"/>
    <col min="5892" max="5892" width="34.140625" customWidth="1"/>
    <col min="5893" max="5894" width="17.7109375" customWidth="1"/>
    <col min="5895" max="5895" width="22.5703125" customWidth="1"/>
    <col min="5896" max="5897" width="17.7109375" customWidth="1"/>
    <col min="5898" max="5898" width="40.28515625" customWidth="1"/>
    <col min="5899" max="5899" width="17.7109375" customWidth="1"/>
    <col min="5900" max="5900" width="1.28515625" customWidth="1"/>
    <col min="6145" max="6145" width="71" customWidth="1"/>
    <col min="6146" max="6146" width="18.7109375" customWidth="1"/>
    <col min="6147" max="6147" width="17.7109375" customWidth="1"/>
    <col min="6148" max="6148" width="34.140625" customWidth="1"/>
    <col min="6149" max="6150" width="17.7109375" customWidth="1"/>
    <col min="6151" max="6151" width="22.5703125" customWidth="1"/>
    <col min="6152" max="6153" width="17.7109375" customWidth="1"/>
    <col min="6154" max="6154" width="40.28515625" customWidth="1"/>
    <col min="6155" max="6155" width="17.7109375" customWidth="1"/>
    <col min="6156" max="6156" width="1.28515625" customWidth="1"/>
    <col min="6401" max="6401" width="71" customWidth="1"/>
    <col min="6402" max="6402" width="18.7109375" customWidth="1"/>
    <col min="6403" max="6403" width="17.7109375" customWidth="1"/>
    <col min="6404" max="6404" width="34.140625" customWidth="1"/>
    <col min="6405" max="6406" width="17.7109375" customWidth="1"/>
    <col min="6407" max="6407" width="22.5703125" customWidth="1"/>
    <col min="6408" max="6409" width="17.7109375" customWidth="1"/>
    <col min="6410" max="6410" width="40.28515625" customWidth="1"/>
    <col min="6411" max="6411" width="17.7109375" customWidth="1"/>
    <col min="6412" max="6412" width="1.28515625" customWidth="1"/>
    <col min="6657" max="6657" width="71" customWidth="1"/>
    <col min="6658" max="6658" width="18.7109375" customWidth="1"/>
    <col min="6659" max="6659" width="17.7109375" customWidth="1"/>
    <col min="6660" max="6660" width="34.140625" customWidth="1"/>
    <col min="6661" max="6662" width="17.7109375" customWidth="1"/>
    <col min="6663" max="6663" width="22.5703125" customWidth="1"/>
    <col min="6664" max="6665" width="17.7109375" customWidth="1"/>
    <col min="6666" max="6666" width="40.28515625" customWidth="1"/>
    <col min="6667" max="6667" width="17.7109375" customWidth="1"/>
    <col min="6668" max="6668" width="1.28515625" customWidth="1"/>
    <col min="6913" max="6913" width="71" customWidth="1"/>
    <col min="6914" max="6914" width="18.7109375" customWidth="1"/>
    <col min="6915" max="6915" width="17.7109375" customWidth="1"/>
    <col min="6916" max="6916" width="34.140625" customWidth="1"/>
    <col min="6917" max="6918" width="17.7109375" customWidth="1"/>
    <col min="6919" max="6919" width="22.5703125" customWidth="1"/>
    <col min="6920" max="6921" width="17.7109375" customWidth="1"/>
    <col min="6922" max="6922" width="40.28515625" customWidth="1"/>
    <col min="6923" max="6923" width="17.7109375" customWidth="1"/>
    <col min="6924" max="6924" width="1.28515625" customWidth="1"/>
    <col min="7169" max="7169" width="71" customWidth="1"/>
    <col min="7170" max="7170" width="18.7109375" customWidth="1"/>
    <col min="7171" max="7171" width="17.7109375" customWidth="1"/>
    <col min="7172" max="7172" width="34.140625" customWidth="1"/>
    <col min="7173" max="7174" width="17.7109375" customWidth="1"/>
    <col min="7175" max="7175" width="22.5703125" customWidth="1"/>
    <col min="7176" max="7177" width="17.7109375" customWidth="1"/>
    <col min="7178" max="7178" width="40.28515625" customWidth="1"/>
    <col min="7179" max="7179" width="17.7109375" customWidth="1"/>
    <col min="7180" max="7180" width="1.28515625" customWidth="1"/>
    <col min="7425" max="7425" width="71" customWidth="1"/>
    <col min="7426" max="7426" width="18.7109375" customWidth="1"/>
    <col min="7427" max="7427" width="17.7109375" customWidth="1"/>
    <col min="7428" max="7428" width="34.140625" customWidth="1"/>
    <col min="7429" max="7430" width="17.7109375" customWidth="1"/>
    <col min="7431" max="7431" width="22.5703125" customWidth="1"/>
    <col min="7432" max="7433" width="17.7109375" customWidth="1"/>
    <col min="7434" max="7434" width="40.28515625" customWidth="1"/>
    <col min="7435" max="7435" width="17.7109375" customWidth="1"/>
    <col min="7436" max="7436" width="1.28515625" customWidth="1"/>
    <col min="7681" max="7681" width="71" customWidth="1"/>
    <col min="7682" max="7682" width="18.7109375" customWidth="1"/>
    <col min="7683" max="7683" width="17.7109375" customWidth="1"/>
    <col min="7684" max="7684" width="34.140625" customWidth="1"/>
    <col min="7685" max="7686" width="17.7109375" customWidth="1"/>
    <col min="7687" max="7687" width="22.5703125" customWidth="1"/>
    <col min="7688" max="7689" width="17.7109375" customWidth="1"/>
    <col min="7690" max="7690" width="40.28515625" customWidth="1"/>
    <col min="7691" max="7691" width="17.7109375" customWidth="1"/>
    <col min="7692" max="7692" width="1.28515625" customWidth="1"/>
    <col min="7937" max="7937" width="71" customWidth="1"/>
    <col min="7938" max="7938" width="18.7109375" customWidth="1"/>
    <col min="7939" max="7939" width="17.7109375" customWidth="1"/>
    <col min="7940" max="7940" width="34.140625" customWidth="1"/>
    <col min="7941" max="7942" width="17.7109375" customWidth="1"/>
    <col min="7943" max="7943" width="22.5703125" customWidth="1"/>
    <col min="7944" max="7945" width="17.7109375" customWidth="1"/>
    <col min="7946" max="7946" width="40.28515625" customWidth="1"/>
    <col min="7947" max="7947" width="17.7109375" customWidth="1"/>
    <col min="7948" max="7948" width="1.28515625" customWidth="1"/>
    <col min="8193" max="8193" width="71" customWidth="1"/>
    <col min="8194" max="8194" width="18.7109375" customWidth="1"/>
    <col min="8195" max="8195" width="17.7109375" customWidth="1"/>
    <col min="8196" max="8196" width="34.140625" customWidth="1"/>
    <col min="8197" max="8198" width="17.7109375" customWidth="1"/>
    <col min="8199" max="8199" width="22.5703125" customWidth="1"/>
    <col min="8200" max="8201" width="17.7109375" customWidth="1"/>
    <col min="8202" max="8202" width="40.28515625" customWidth="1"/>
    <col min="8203" max="8203" width="17.7109375" customWidth="1"/>
    <col min="8204" max="8204" width="1.28515625" customWidth="1"/>
    <col min="8449" max="8449" width="71" customWidth="1"/>
    <col min="8450" max="8450" width="18.7109375" customWidth="1"/>
    <col min="8451" max="8451" width="17.7109375" customWidth="1"/>
    <col min="8452" max="8452" width="34.140625" customWidth="1"/>
    <col min="8453" max="8454" width="17.7109375" customWidth="1"/>
    <col min="8455" max="8455" width="22.5703125" customWidth="1"/>
    <col min="8456" max="8457" width="17.7109375" customWidth="1"/>
    <col min="8458" max="8458" width="40.28515625" customWidth="1"/>
    <col min="8459" max="8459" width="17.7109375" customWidth="1"/>
    <col min="8460" max="8460" width="1.28515625" customWidth="1"/>
    <col min="8705" max="8705" width="71" customWidth="1"/>
    <col min="8706" max="8706" width="18.7109375" customWidth="1"/>
    <col min="8707" max="8707" width="17.7109375" customWidth="1"/>
    <col min="8708" max="8708" width="34.140625" customWidth="1"/>
    <col min="8709" max="8710" width="17.7109375" customWidth="1"/>
    <col min="8711" max="8711" width="22.5703125" customWidth="1"/>
    <col min="8712" max="8713" width="17.7109375" customWidth="1"/>
    <col min="8714" max="8714" width="40.28515625" customWidth="1"/>
    <col min="8715" max="8715" width="17.7109375" customWidth="1"/>
    <col min="8716" max="8716" width="1.28515625" customWidth="1"/>
    <col min="8961" max="8961" width="71" customWidth="1"/>
    <col min="8962" max="8962" width="18.7109375" customWidth="1"/>
    <col min="8963" max="8963" width="17.7109375" customWidth="1"/>
    <col min="8964" max="8964" width="34.140625" customWidth="1"/>
    <col min="8965" max="8966" width="17.7109375" customWidth="1"/>
    <col min="8967" max="8967" width="22.5703125" customWidth="1"/>
    <col min="8968" max="8969" width="17.7109375" customWidth="1"/>
    <col min="8970" max="8970" width="40.28515625" customWidth="1"/>
    <col min="8971" max="8971" width="17.7109375" customWidth="1"/>
    <col min="8972" max="8972" width="1.28515625" customWidth="1"/>
    <col min="9217" max="9217" width="71" customWidth="1"/>
    <col min="9218" max="9218" width="18.7109375" customWidth="1"/>
    <col min="9219" max="9219" width="17.7109375" customWidth="1"/>
    <col min="9220" max="9220" width="34.140625" customWidth="1"/>
    <col min="9221" max="9222" width="17.7109375" customWidth="1"/>
    <col min="9223" max="9223" width="22.5703125" customWidth="1"/>
    <col min="9224" max="9225" width="17.7109375" customWidth="1"/>
    <col min="9226" max="9226" width="40.28515625" customWidth="1"/>
    <col min="9227" max="9227" width="17.7109375" customWidth="1"/>
    <col min="9228" max="9228" width="1.28515625" customWidth="1"/>
    <col min="9473" max="9473" width="71" customWidth="1"/>
    <col min="9474" max="9474" width="18.7109375" customWidth="1"/>
    <col min="9475" max="9475" width="17.7109375" customWidth="1"/>
    <col min="9476" max="9476" width="34.140625" customWidth="1"/>
    <col min="9477" max="9478" width="17.7109375" customWidth="1"/>
    <col min="9479" max="9479" width="22.5703125" customWidth="1"/>
    <col min="9480" max="9481" width="17.7109375" customWidth="1"/>
    <col min="9482" max="9482" width="40.28515625" customWidth="1"/>
    <col min="9483" max="9483" width="17.7109375" customWidth="1"/>
    <col min="9484" max="9484" width="1.28515625" customWidth="1"/>
    <col min="9729" max="9729" width="71" customWidth="1"/>
    <col min="9730" max="9730" width="18.7109375" customWidth="1"/>
    <col min="9731" max="9731" width="17.7109375" customWidth="1"/>
    <col min="9732" max="9732" width="34.140625" customWidth="1"/>
    <col min="9733" max="9734" width="17.7109375" customWidth="1"/>
    <col min="9735" max="9735" width="22.5703125" customWidth="1"/>
    <col min="9736" max="9737" width="17.7109375" customWidth="1"/>
    <col min="9738" max="9738" width="40.28515625" customWidth="1"/>
    <col min="9739" max="9739" width="17.7109375" customWidth="1"/>
    <col min="9740" max="9740" width="1.28515625" customWidth="1"/>
    <col min="9985" max="9985" width="71" customWidth="1"/>
    <col min="9986" max="9986" width="18.7109375" customWidth="1"/>
    <col min="9987" max="9987" width="17.7109375" customWidth="1"/>
    <col min="9988" max="9988" width="34.140625" customWidth="1"/>
    <col min="9989" max="9990" width="17.7109375" customWidth="1"/>
    <col min="9991" max="9991" width="22.5703125" customWidth="1"/>
    <col min="9992" max="9993" width="17.7109375" customWidth="1"/>
    <col min="9994" max="9994" width="40.28515625" customWidth="1"/>
    <col min="9995" max="9995" width="17.7109375" customWidth="1"/>
    <col min="9996" max="9996" width="1.28515625" customWidth="1"/>
    <col min="10241" max="10241" width="71" customWidth="1"/>
    <col min="10242" max="10242" width="18.7109375" customWidth="1"/>
    <col min="10243" max="10243" width="17.7109375" customWidth="1"/>
    <col min="10244" max="10244" width="34.140625" customWidth="1"/>
    <col min="10245" max="10246" width="17.7109375" customWidth="1"/>
    <col min="10247" max="10247" width="22.5703125" customWidth="1"/>
    <col min="10248" max="10249" width="17.7109375" customWidth="1"/>
    <col min="10250" max="10250" width="40.28515625" customWidth="1"/>
    <col min="10251" max="10251" width="17.7109375" customWidth="1"/>
    <col min="10252" max="10252" width="1.28515625" customWidth="1"/>
    <col min="10497" max="10497" width="71" customWidth="1"/>
    <col min="10498" max="10498" width="18.7109375" customWidth="1"/>
    <col min="10499" max="10499" width="17.7109375" customWidth="1"/>
    <col min="10500" max="10500" width="34.140625" customWidth="1"/>
    <col min="10501" max="10502" width="17.7109375" customWidth="1"/>
    <col min="10503" max="10503" width="22.5703125" customWidth="1"/>
    <col min="10504" max="10505" width="17.7109375" customWidth="1"/>
    <col min="10506" max="10506" width="40.28515625" customWidth="1"/>
    <col min="10507" max="10507" width="17.7109375" customWidth="1"/>
    <col min="10508" max="10508" width="1.28515625" customWidth="1"/>
    <col min="10753" max="10753" width="71" customWidth="1"/>
    <col min="10754" max="10754" width="18.7109375" customWidth="1"/>
    <col min="10755" max="10755" width="17.7109375" customWidth="1"/>
    <col min="10756" max="10756" width="34.140625" customWidth="1"/>
    <col min="10757" max="10758" width="17.7109375" customWidth="1"/>
    <col min="10759" max="10759" width="22.5703125" customWidth="1"/>
    <col min="10760" max="10761" width="17.7109375" customWidth="1"/>
    <col min="10762" max="10762" width="40.28515625" customWidth="1"/>
    <col min="10763" max="10763" width="17.7109375" customWidth="1"/>
    <col min="10764" max="10764" width="1.28515625" customWidth="1"/>
    <col min="11009" max="11009" width="71" customWidth="1"/>
    <col min="11010" max="11010" width="18.7109375" customWidth="1"/>
    <col min="11011" max="11011" width="17.7109375" customWidth="1"/>
    <col min="11012" max="11012" width="34.140625" customWidth="1"/>
    <col min="11013" max="11014" width="17.7109375" customWidth="1"/>
    <col min="11015" max="11015" width="22.5703125" customWidth="1"/>
    <col min="11016" max="11017" width="17.7109375" customWidth="1"/>
    <col min="11018" max="11018" width="40.28515625" customWidth="1"/>
    <col min="11019" max="11019" width="17.7109375" customWidth="1"/>
    <col min="11020" max="11020" width="1.28515625" customWidth="1"/>
    <col min="11265" max="11265" width="71" customWidth="1"/>
    <col min="11266" max="11266" width="18.7109375" customWidth="1"/>
    <col min="11267" max="11267" width="17.7109375" customWidth="1"/>
    <col min="11268" max="11268" width="34.140625" customWidth="1"/>
    <col min="11269" max="11270" width="17.7109375" customWidth="1"/>
    <col min="11271" max="11271" width="22.5703125" customWidth="1"/>
    <col min="11272" max="11273" width="17.7109375" customWidth="1"/>
    <col min="11274" max="11274" width="40.28515625" customWidth="1"/>
    <col min="11275" max="11275" width="17.7109375" customWidth="1"/>
    <col min="11276" max="11276" width="1.28515625" customWidth="1"/>
    <col min="11521" max="11521" width="71" customWidth="1"/>
    <col min="11522" max="11522" width="18.7109375" customWidth="1"/>
    <col min="11523" max="11523" width="17.7109375" customWidth="1"/>
    <col min="11524" max="11524" width="34.140625" customWidth="1"/>
    <col min="11525" max="11526" width="17.7109375" customWidth="1"/>
    <col min="11527" max="11527" width="22.5703125" customWidth="1"/>
    <col min="11528" max="11529" width="17.7109375" customWidth="1"/>
    <col min="11530" max="11530" width="40.28515625" customWidth="1"/>
    <col min="11531" max="11531" width="17.7109375" customWidth="1"/>
    <col min="11532" max="11532" width="1.28515625" customWidth="1"/>
    <col min="11777" max="11777" width="71" customWidth="1"/>
    <col min="11778" max="11778" width="18.7109375" customWidth="1"/>
    <col min="11779" max="11779" width="17.7109375" customWidth="1"/>
    <col min="11780" max="11780" width="34.140625" customWidth="1"/>
    <col min="11781" max="11782" width="17.7109375" customWidth="1"/>
    <col min="11783" max="11783" width="22.5703125" customWidth="1"/>
    <col min="11784" max="11785" width="17.7109375" customWidth="1"/>
    <col min="11786" max="11786" width="40.28515625" customWidth="1"/>
    <col min="11787" max="11787" width="17.7109375" customWidth="1"/>
    <col min="11788" max="11788" width="1.28515625" customWidth="1"/>
    <col min="12033" max="12033" width="71" customWidth="1"/>
    <col min="12034" max="12034" width="18.7109375" customWidth="1"/>
    <col min="12035" max="12035" width="17.7109375" customWidth="1"/>
    <col min="12036" max="12036" width="34.140625" customWidth="1"/>
    <col min="12037" max="12038" width="17.7109375" customWidth="1"/>
    <col min="12039" max="12039" width="22.5703125" customWidth="1"/>
    <col min="12040" max="12041" width="17.7109375" customWidth="1"/>
    <col min="12042" max="12042" width="40.28515625" customWidth="1"/>
    <col min="12043" max="12043" width="17.7109375" customWidth="1"/>
    <col min="12044" max="12044" width="1.28515625" customWidth="1"/>
    <col min="12289" max="12289" width="71" customWidth="1"/>
    <col min="12290" max="12290" width="18.7109375" customWidth="1"/>
    <col min="12291" max="12291" width="17.7109375" customWidth="1"/>
    <col min="12292" max="12292" width="34.140625" customWidth="1"/>
    <col min="12293" max="12294" width="17.7109375" customWidth="1"/>
    <col min="12295" max="12295" width="22.5703125" customWidth="1"/>
    <col min="12296" max="12297" width="17.7109375" customWidth="1"/>
    <col min="12298" max="12298" width="40.28515625" customWidth="1"/>
    <col min="12299" max="12299" width="17.7109375" customWidth="1"/>
    <col min="12300" max="12300" width="1.28515625" customWidth="1"/>
    <col min="12545" max="12545" width="71" customWidth="1"/>
    <col min="12546" max="12546" width="18.7109375" customWidth="1"/>
    <col min="12547" max="12547" width="17.7109375" customWidth="1"/>
    <col min="12548" max="12548" width="34.140625" customWidth="1"/>
    <col min="12549" max="12550" width="17.7109375" customWidth="1"/>
    <col min="12551" max="12551" width="22.5703125" customWidth="1"/>
    <col min="12552" max="12553" width="17.7109375" customWidth="1"/>
    <col min="12554" max="12554" width="40.28515625" customWidth="1"/>
    <col min="12555" max="12555" width="17.7109375" customWidth="1"/>
    <col min="12556" max="12556" width="1.28515625" customWidth="1"/>
    <col min="12801" max="12801" width="71" customWidth="1"/>
    <col min="12802" max="12802" width="18.7109375" customWidth="1"/>
    <col min="12803" max="12803" width="17.7109375" customWidth="1"/>
    <col min="12804" max="12804" width="34.140625" customWidth="1"/>
    <col min="12805" max="12806" width="17.7109375" customWidth="1"/>
    <col min="12807" max="12807" width="22.5703125" customWidth="1"/>
    <col min="12808" max="12809" width="17.7109375" customWidth="1"/>
    <col min="12810" max="12810" width="40.28515625" customWidth="1"/>
    <col min="12811" max="12811" width="17.7109375" customWidth="1"/>
    <col min="12812" max="12812" width="1.28515625" customWidth="1"/>
    <col min="13057" max="13057" width="71" customWidth="1"/>
    <col min="13058" max="13058" width="18.7109375" customWidth="1"/>
    <col min="13059" max="13059" width="17.7109375" customWidth="1"/>
    <col min="13060" max="13060" width="34.140625" customWidth="1"/>
    <col min="13061" max="13062" width="17.7109375" customWidth="1"/>
    <col min="13063" max="13063" width="22.5703125" customWidth="1"/>
    <col min="13064" max="13065" width="17.7109375" customWidth="1"/>
    <col min="13066" max="13066" width="40.28515625" customWidth="1"/>
    <col min="13067" max="13067" width="17.7109375" customWidth="1"/>
    <col min="13068" max="13068" width="1.28515625" customWidth="1"/>
    <col min="13313" max="13313" width="71" customWidth="1"/>
    <col min="13314" max="13314" width="18.7109375" customWidth="1"/>
    <col min="13315" max="13315" width="17.7109375" customWidth="1"/>
    <col min="13316" max="13316" width="34.140625" customWidth="1"/>
    <col min="13317" max="13318" width="17.7109375" customWidth="1"/>
    <col min="13319" max="13319" width="22.5703125" customWidth="1"/>
    <col min="13320" max="13321" width="17.7109375" customWidth="1"/>
    <col min="13322" max="13322" width="40.28515625" customWidth="1"/>
    <col min="13323" max="13323" width="17.7109375" customWidth="1"/>
    <col min="13324" max="13324" width="1.28515625" customWidth="1"/>
    <col min="13569" max="13569" width="71" customWidth="1"/>
    <col min="13570" max="13570" width="18.7109375" customWidth="1"/>
    <col min="13571" max="13571" width="17.7109375" customWidth="1"/>
    <col min="13572" max="13572" width="34.140625" customWidth="1"/>
    <col min="13573" max="13574" width="17.7109375" customWidth="1"/>
    <col min="13575" max="13575" width="22.5703125" customWidth="1"/>
    <col min="13576" max="13577" width="17.7109375" customWidth="1"/>
    <col min="13578" max="13578" width="40.28515625" customWidth="1"/>
    <col min="13579" max="13579" width="17.7109375" customWidth="1"/>
    <col min="13580" max="13580" width="1.28515625" customWidth="1"/>
    <col min="13825" max="13825" width="71" customWidth="1"/>
    <col min="13826" max="13826" width="18.7109375" customWidth="1"/>
    <col min="13827" max="13827" width="17.7109375" customWidth="1"/>
    <col min="13828" max="13828" width="34.140625" customWidth="1"/>
    <col min="13829" max="13830" width="17.7109375" customWidth="1"/>
    <col min="13831" max="13831" width="22.5703125" customWidth="1"/>
    <col min="13832" max="13833" width="17.7109375" customWidth="1"/>
    <col min="13834" max="13834" width="40.28515625" customWidth="1"/>
    <col min="13835" max="13835" width="17.7109375" customWidth="1"/>
    <col min="13836" max="13836" width="1.28515625" customWidth="1"/>
    <col min="14081" max="14081" width="71" customWidth="1"/>
    <col min="14082" max="14082" width="18.7109375" customWidth="1"/>
    <col min="14083" max="14083" width="17.7109375" customWidth="1"/>
    <col min="14084" max="14084" width="34.140625" customWidth="1"/>
    <col min="14085" max="14086" width="17.7109375" customWidth="1"/>
    <col min="14087" max="14087" width="22.5703125" customWidth="1"/>
    <col min="14088" max="14089" width="17.7109375" customWidth="1"/>
    <col min="14090" max="14090" width="40.28515625" customWidth="1"/>
    <col min="14091" max="14091" width="17.7109375" customWidth="1"/>
    <col min="14092" max="14092" width="1.28515625" customWidth="1"/>
    <col min="14337" max="14337" width="71" customWidth="1"/>
    <col min="14338" max="14338" width="18.7109375" customWidth="1"/>
    <col min="14339" max="14339" width="17.7109375" customWidth="1"/>
    <col min="14340" max="14340" width="34.140625" customWidth="1"/>
    <col min="14341" max="14342" width="17.7109375" customWidth="1"/>
    <col min="14343" max="14343" width="22.5703125" customWidth="1"/>
    <col min="14344" max="14345" width="17.7109375" customWidth="1"/>
    <col min="14346" max="14346" width="40.28515625" customWidth="1"/>
    <col min="14347" max="14347" width="17.7109375" customWidth="1"/>
    <col min="14348" max="14348" width="1.28515625" customWidth="1"/>
    <col min="14593" max="14593" width="71" customWidth="1"/>
    <col min="14594" max="14594" width="18.7109375" customWidth="1"/>
    <col min="14595" max="14595" width="17.7109375" customWidth="1"/>
    <col min="14596" max="14596" width="34.140625" customWidth="1"/>
    <col min="14597" max="14598" width="17.7109375" customWidth="1"/>
    <col min="14599" max="14599" width="22.5703125" customWidth="1"/>
    <col min="14600" max="14601" width="17.7109375" customWidth="1"/>
    <col min="14602" max="14602" width="40.28515625" customWidth="1"/>
    <col min="14603" max="14603" width="17.7109375" customWidth="1"/>
    <col min="14604" max="14604" width="1.28515625" customWidth="1"/>
    <col min="14849" max="14849" width="71" customWidth="1"/>
    <col min="14850" max="14850" width="18.7109375" customWidth="1"/>
    <col min="14851" max="14851" width="17.7109375" customWidth="1"/>
    <col min="14852" max="14852" width="34.140625" customWidth="1"/>
    <col min="14853" max="14854" width="17.7109375" customWidth="1"/>
    <col min="14855" max="14855" width="22.5703125" customWidth="1"/>
    <col min="14856" max="14857" width="17.7109375" customWidth="1"/>
    <col min="14858" max="14858" width="40.28515625" customWidth="1"/>
    <col min="14859" max="14859" width="17.7109375" customWidth="1"/>
    <col min="14860" max="14860" width="1.28515625" customWidth="1"/>
    <col min="15105" max="15105" width="71" customWidth="1"/>
    <col min="15106" max="15106" width="18.7109375" customWidth="1"/>
    <col min="15107" max="15107" width="17.7109375" customWidth="1"/>
    <col min="15108" max="15108" width="34.140625" customWidth="1"/>
    <col min="15109" max="15110" width="17.7109375" customWidth="1"/>
    <col min="15111" max="15111" width="22.5703125" customWidth="1"/>
    <col min="15112" max="15113" width="17.7109375" customWidth="1"/>
    <col min="15114" max="15114" width="40.28515625" customWidth="1"/>
    <col min="15115" max="15115" width="17.7109375" customWidth="1"/>
    <col min="15116" max="15116" width="1.28515625" customWidth="1"/>
    <col min="15361" max="15361" width="71" customWidth="1"/>
    <col min="15362" max="15362" width="18.7109375" customWidth="1"/>
    <col min="15363" max="15363" width="17.7109375" customWidth="1"/>
    <col min="15364" max="15364" width="34.140625" customWidth="1"/>
    <col min="15365" max="15366" width="17.7109375" customWidth="1"/>
    <col min="15367" max="15367" width="22.5703125" customWidth="1"/>
    <col min="15368" max="15369" width="17.7109375" customWidth="1"/>
    <col min="15370" max="15370" width="40.28515625" customWidth="1"/>
    <col min="15371" max="15371" width="17.7109375" customWidth="1"/>
    <col min="15372" max="15372" width="1.28515625" customWidth="1"/>
    <col min="15617" max="15617" width="71" customWidth="1"/>
    <col min="15618" max="15618" width="18.7109375" customWidth="1"/>
    <col min="15619" max="15619" width="17.7109375" customWidth="1"/>
    <col min="15620" max="15620" width="34.140625" customWidth="1"/>
    <col min="15621" max="15622" width="17.7109375" customWidth="1"/>
    <col min="15623" max="15623" width="22.5703125" customWidth="1"/>
    <col min="15624" max="15625" width="17.7109375" customWidth="1"/>
    <col min="15626" max="15626" width="40.28515625" customWidth="1"/>
    <col min="15627" max="15627" width="17.7109375" customWidth="1"/>
    <col min="15628" max="15628" width="1.28515625" customWidth="1"/>
    <col min="15873" max="15873" width="71" customWidth="1"/>
    <col min="15874" max="15874" width="18.7109375" customWidth="1"/>
    <col min="15875" max="15875" width="17.7109375" customWidth="1"/>
    <col min="15876" max="15876" width="34.140625" customWidth="1"/>
    <col min="15877" max="15878" width="17.7109375" customWidth="1"/>
    <col min="15879" max="15879" width="22.5703125" customWidth="1"/>
    <col min="15880" max="15881" width="17.7109375" customWidth="1"/>
    <col min="15882" max="15882" width="40.28515625" customWidth="1"/>
    <col min="15883" max="15883" width="17.7109375" customWidth="1"/>
    <col min="15884" max="15884" width="1.28515625" customWidth="1"/>
    <col min="16129" max="16129" width="71" customWidth="1"/>
    <col min="16130" max="16130" width="18.7109375" customWidth="1"/>
    <col min="16131" max="16131" width="17.7109375" customWidth="1"/>
    <col min="16132" max="16132" width="34.140625" customWidth="1"/>
    <col min="16133" max="16134" width="17.7109375" customWidth="1"/>
    <col min="16135" max="16135" width="22.5703125" customWidth="1"/>
    <col min="16136" max="16137" width="17.7109375" customWidth="1"/>
    <col min="16138" max="16138" width="40.28515625" customWidth="1"/>
    <col min="16139" max="16139" width="17.7109375" customWidth="1"/>
    <col min="16140" max="16140" width="1.28515625" customWidth="1"/>
  </cols>
  <sheetData>
    <row r="1" spans="1:12" s="16" customFormat="1" x14ac:dyDescent="0.25">
      <c r="K1" s="343"/>
    </row>
    <row r="2" spans="1:12" s="16" customFormat="1" x14ac:dyDescent="0.25">
      <c r="A2" s="17" t="s">
        <v>42</v>
      </c>
      <c r="B2" s="18"/>
      <c r="C2" s="18"/>
      <c r="D2" s="18"/>
      <c r="E2" s="18"/>
      <c r="F2" s="18"/>
      <c r="G2" s="18"/>
      <c r="H2" s="18"/>
      <c r="I2" s="18"/>
      <c r="J2" s="18"/>
      <c r="K2" s="344" t="s">
        <v>19</v>
      </c>
    </row>
    <row r="3" spans="1:12" s="16" customFormat="1" x14ac:dyDescent="0.25">
      <c r="A3" s="134" t="s">
        <v>863</v>
      </c>
      <c r="B3" s="18"/>
      <c r="C3" s="18"/>
      <c r="D3" s="18"/>
      <c r="E3" s="18"/>
      <c r="F3" s="18"/>
      <c r="G3" s="18"/>
      <c r="H3" s="18"/>
      <c r="I3" s="18"/>
      <c r="J3" s="18"/>
      <c r="K3" s="345"/>
    </row>
    <row r="4" spans="1:12" s="16" customFormat="1" x14ac:dyDescent="0.25">
      <c r="A4" s="17" t="s">
        <v>866</v>
      </c>
      <c r="B4" s="18"/>
      <c r="C4" s="18"/>
      <c r="D4" s="18"/>
      <c r="E4" s="18"/>
      <c r="F4" s="18"/>
      <c r="G4" s="18"/>
      <c r="H4" s="18"/>
      <c r="I4" s="18"/>
      <c r="J4" s="18"/>
      <c r="K4" s="345"/>
    </row>
    <row r="5" spans="1:12" s="16" customFormat="1" x14ac:dyDescent="0.25">
      <c r="K5" s="343"/>
    </row>
    <row r="6" spans="1:12" s="16" customFormat="1" x14ac:dyDescent="0.25">
      <c r="A6" s="45" t="s">
        <v>20</v>
      </c>
      <c r="B6" s="45" t="s">
        <v>21</v>
      </c>
      <c r="C6" s="45" t="s">
        <v>22</v>
      </c>
      <c r="D6" s="45"/>
      <c r="E6" s="1412" t="s">
        <v>23</v>
      </c>
      <c r="F6" s="1412"/>
      <c r="G6" s="45" t="s">
        <v>24</v>
      </c>
      <c r="H6" s="1417" t="s">
        <v>25</v>
      </c>
      <c r="I6" s="1417"/>
      <c r="J6" s="45" t="s">
        <v>26</v>
      </c>
      <c r="K6" s="859" t="s">
        <v>27</v>
      </c>
    </row>
    <row r="7" spans="1:12" s="52" customFormat="1" x14ac:dyDescent="0.25">
      <c r="A7" s="1426" t="s">
        <v>28</v>
      </c>
      <c r="B7" s="1423" t="s">
        <v>29</v>
      </c>
      <c r="C7" s="1423" t="s">
        <v>30</v>
      </c>
      <c r="D7" s="1423" t="s">
        <v>31</v>
      </c>
      <c r="E7" s="1423" t="s">
        <v>32</v>
      </c>
      <c r="F7" s="1423"/>
      <c r="G7" s="1423" t="s">
        <v>33</v>
      </c>
      <c r="H7" s="1423" t="s">
        <v>34</v>
      </c>
      <c r="I7" s="1423"/>
      <c r="J7" s="1423" t="s">
        <v>211</v>
      </c>
      <c r="K7" s="1444" t="s">
        <v>35</v>
      </c>
    </row>
    <row r="8" spans="1:12" s="52" customFormat="1" x14ac:dyDescent="0.25">
      <c r="A8" s="1426"/>
      <c r="B8" s="1423"/>
      <c r="C8" s="1423"/>
      <c r="D8" s="1423"/>
      <c r="E8" s="53" t="s">
        <v>36</v>
      </c>
      <c r="F8" s="53" t="s">
        <v>37</v>
      </c>
      <c r="G8" s="1423"/>
      <c r="H8" s="53" t="s">
        <v>36</v>
      </c>
      <c r="I8" s="53" t="s">
        <v>37</v>
      </c>
      <c r="J8" s="1423"/>
      <c r="K8" s="1444"/>
    </row>
    <row r="9" spans="1:12" ht="15.95" customHeight="1" x14ac:dyDescent="0.25">
      <c r="A9" s="54" t="s">
        <v>266</v>
      </c>
      <c r="B9" s="55"/>
      <c r="C9" s="55"/>
      <c r="D9" s="55"/>
      <c r="E9" s="55"/>
      <c r="F9" s="55"/>
      <c r="G9" s="55"/>
      <c r="H9" s="55"/>
      <c r="I9" s="55"/>
      <c r="J9" s="55"/>
      <c r="K9" s="56">
        <f>SUM(K10)</f>
        <v>0</v>
      </c>
    </row>
    <row r="10" spans="1:12" ht="15.95" customHeight="1" x14ac:dyDescent="0.25">
      <c r="A10" s="65"/>
      <c r="B10" s="58"/>
      <c r="C10" s="58"/>
      <c r="D10" s="58"/>
      <c r="E10" s="58"/>
      <c r="F10" s="58"/>
      <c r="G10" s="58"/>
      <c r="H10" s="58"/>
      <c r="I10" s="58"/>
      <c r="J10" s="58"/>
      <c r="K10" s="60"/>
    </row>
    <row r="11" spans="1:12" ht="15.95" customHeight="1" x14ac:dyDescent="0.25">
      <c r="A11" s="54" t="s">
        <v>268</v>
      </c>
      <c r="B11" s="55"/>
      <c r="C11" s="55"/>
      <c r="D11" s="55"/>
      <c r="E11" s="55"/>
      <c r="F11" s="55"/>
      <c r="G11" s="55"/>
      <c r="H11" s="55"/>
      <c r="I11" s="55"/>
      <c r="J11" s="55"/>
      <c r="K11" s="56">
        <f>SUM(K12:K21)</f>
        <v>26509329.619999997</v>
      </c>
    </row>
    <row r="12" spans="1:12" ht="45" x14ac:dyDescent="0.25">
      <c r="A12" s="57" t="s">
        <v>212</v>
      </c>
      <c r="B12" s="147" t="s">
        <v>269</v>
      </c>
      <c r="C12" s="148" t="s">
        <v>270</v>
      </c>
      <c r="D12" s="156" t="s">
        <v>869</v>
      </c>
      <c r="E12" s="82" t="s">
        <v>267</v>
      </c>
      <c r="F12" s="82" t="s">
        <v>267</v>
      </c>
      <c r="G12" s="155" t="s">
        <v>870</v>
      </c>
      <c r="H12" s="82" t="s">
        <v>267</v>
      </c>
      <c r="I12" s="82" t="s">
        <v>267</v>
      </c>
      <c r="J12" s="155" t="s">
        <v>871</v>
      </c>
      <c r="K12" s="874">
        <v>5248470.63</v>
      </c>
    </row>
    <row r="13" spans="1:12" ht="30" x14ac:dyDescent="0.25">
      <c r="A13" s="57" t="s">
        <v>271</v>
      </c>
      <c r="B13" s="82" t="s">
        <v>269</v>
      </c>
      <c r="C13" s="140" t="s">
        <v>272</v>
      </c>
      <c r="D13" s="140" t="s">
        <v>273</v>
      </c>
      <c r="E13" s="82" t="s">
        <v>267</v>
      </c>
      <c r="F13" s="82" t="s">
        <v>267</v>
      </c>
      <c r="G13" s="82" t="s">
        <v>267</v>
      </c>
      <c r="H13" s="82" t="s">
        <v>267</v>
      </c>
      <c r="I13" s="82" t="s">
        <v>267</v>
      </c>
      <c r="J13" s="156" t="s">
        <v>872</v>
      </c>
      <c r="K13" s="874">
        <v>923255.3</v>
      </c>
      <c r="L13" s="79"/>
    </row>
    <row r="14" spans="1:12" ht="60" x14ac:dyDescent="0.25">
      <c r="A14" s="57" t="s">
        <v>275</v>
      </c>
      <c r="B14" s="82" t="s">
        <v>269</v>
      </c>
      <c r="C14" s="140" t="s">
        <v>270</v>
      </c>
      <c r="D14" s="156" t="s">
        <v>869</v>
      </c>
      <c r="E14" s="82" t="s">
        <v>267</v>
      </c>
      <c r="F14" s="82" t="s">
        <v>267</v>
      </c>
      <c r="G14" s="156" t="s">
        <v>873</v>
      </c>
      <c r="H14" s="82" t="s">
        <v>267</v>
      </c>
      <c r="I14" s="82" t="s">
        <v>267</v>
      </c>
      <c r="J14" s="155" t="s">
        <v>871</v>
      </c>
      <c r="K14" s="874">
        <v>428087.27</v>
      </c>
    </row>
    <row r="15" spans="1:12" ht="30" x14ac:dyDescent="0.25">
      <c r="A15" s="57" t="s">
        <v>276</v>
      </c>
      <c r="B15" s="82" t="s">
        <v>269</v>
      </c>
      <c r="C15" s="140" t="s">
        <v>272</v>
      </c>
      <c r="D15" s="140" t="s">
        <v>273</v>
      </c>
      <c r="E15" s="82" t="s">
        <v>267</v>
      </c>
      <c r="F15" s="82" t="s">
        <v>267</v>
      </c>
      <c r="G15" s="82" t="s">
        <v>267</v>
      </c>
      <c r="H15" s="82" t="s">
        <v>267</v>
      </c>
      <c r="I15" s="82" t="s">
        <v>267</v>
      </c>
      <c r="J15" s="156" t="s">
        <v>872</v>
      </c>
      <c r="K15" s="874">
        <v>63853.01</v>
      </c>
    </row>
    <row r="16" spans="1:12" ht="60" x14ac:dyDescent="0.25">
      <c r="A16" s="57" t="s">
        <v>277</v>
      </c>
      <c r="B16" s="82" t="s">
        <v>278</v>
      </c>
      <c r="C16" s="140" t="s">
        <v>270</v>
      </c>
      <c r="D16" s="150" t="s">
        <v>874</v>
      </c>
      <c r="E16" s="82" t="s">
        <v>267</v>
      </c>
      <c r="F16" s="82" t="s">
        <v>267</v>
      </c>
      <c r="G16" s="155" t="s">
        <v>875</v>
      </c>
      <c r="H16" s="82" t="s">
        <v>267</v>
      </c>
      <c r="I16" s="82" t="s">
        <v>267</v>
      </c>
      <c r="J16" s="140" t="s">
        <v>279</v>
      </c>
      <c r="K16" s="874">
        <v>1984348.82</v>
      </c>
    </row>
    <row r="17" spans="1:11" ht="30" x14ac:dyDescent="0.25">
      <c r="A17" s="57" t="s">
        <v>280</v>
      </c>
      <c r="B17" s="82" t="s">
        <v>278</v>
      </c>
      <c r="C17" s="140" t="s">
        <v>272</v>
      </c>
      <c r="D17" s="140" t="s">
        <v>281</v>
      </c>
      <c r="E17" s="82" t="s">
        <v>267</v>
      </c>
      <c r="F17" s="82" t="s">
        <v>267</v>
      </c>
      <c r="G17" s="82" t="s">
        <v>267</v>
      </c>
      <c r="H17" s="82" t="s">
        <v>267</v>
      </c>
      <c r="I17" s="82" t="s">
        <v>267</v>
      </c>
      <c r="J17" s="156" t="s">
        <v>872</v>
      </c>
      <c r="K17" s="874">
        <v>1180125.19</v>
      </c>
    </row>
    <row r="18" spans="1:11" ht="60" x14ac:dyDescent="0.25">
      <c r="A18" s="57" t="s">
        <v>282</v>
      </c>
      <c r="B18" s="82" t="s">
        <v>267</v>
      </c>
      <c r="C18" s="140" t="s">
        <v>214</v>
      </c>
      <c r="D18" s="82" t="s">
        <v>283</v>
      </c>
      <c r="E18" s="82" t="s">
        <v>284</v>
      </c>
      <c r="F18" s="82" t="s">
        <v>285</v>
      </c>
      <c r="G18" s="156" t="s">
        <v>876</v>
      </c>
      <c r="H18" s="82" t="s">
        <v>267</v>
      </c>
      <c r="I18" s="82" t="s">
        <v>267</v>
      </c>
      <c r="J18" s="156" t="s">
        <v>877</v>
      </c>
      <c r="K18" s="874">
        <v>10655997.15</v>
      </c>
    </row>
    <row r="19" spans="1:11" ht="30" x14ac:dyDescent="0.25">
      <c r="A19" s="57" t="s">
        <v>286</v>
      </c>
      <c r="B19" s="82" t="s">
        <v>267</v>
      </c>
      <c r="C19" s="140" t="s">
        <v>272</v>
      </c>
      <c r="D19" s="140" t="s">
        <v>287</v>
      </c>
      <c r="E19" s="82" t="s">
        <v>267</v>
      </c>
      <c r="F19" s="82" t="s">
        <v>267</v>
      </c>
      <c r="G19" s="82" t="s">
        <v>267</v>
      </c>
      <c r="H19" s="82" t="s">
        <v>267</v>
      </c>
      <c r="I19" s="82" t="s">
        <v>267</v>
      </c>
      <c r="J19" s="156" t="s">
        <v>872</v>
      </c>
      <c r="K19" s="874">
        <v>3805744.16</v>
      </c>
    </row>
    <row r="20" spans="1:11" ht="60" x14ac:dyDescent="0.25">
      <c r="A20" s="57" t="s">
        <v>97</v>
      </c>
      <c r="B20" s="82" t="s">
        <v>267</v>
      </c>
      <c r="C20" s="82" t="s">
        <v>288</v>
      </c>
      <c r="D20" s="82" t="s">
        <v>267</v>
      </c>
      <c r="E20" s="82" t="s">
        <v>267</v>
      </c>
      <c r="F20" s="82" t="s">
        <v>267</v>
      </c>
      <c r="G20" s="156" t="s">
        <v>878</v>
      </c>
      <c r="H20" s="82" t="s">
        <v>267</v>
      </c>
      <c r="I20" s="82" t="s">
        <v>267</v>
      </c>
      <c r="J20" s="140" t="s">
        <v>289</v>
      </c>
      <c r="K20" s="874">
        <v>102935.45</v>
      </c>
    </row>
    <row r="21" spans="1:11" ht="60" x14ac:dyDescent="0.25">
      <c r="A21" s="57" t="s">
        <v>40</v>
      </c>
      <c r="B21" s="82" t="s">
        <v>267</v>
      </c>
      <c r="C21" s="140" t="s">
        <v>272</v>
      </c>
      <c r="D21" s="82" t="s">
        <v>267</v>
      </c>
      <c r="E21" s="82" t="s">
        <v>267</v>
      </c>
      <c r="F21" s="82" t="s">
        <v>267</v>
      </c>
      <c r="G21" s="156" t="s">
        <v>879</v>
      </c>
      <c r="H21" s="82" t="s">
        <v>267</v>
      </c>
      <c r="I21" s="82" t="s">
        <v>267</v>
      </c>
      <c r="J21" s="140" t="s">
        <v>290</v>
      </c>
      <c r="K21" s="874">
        <v>2116512.64</v>
      </c>
    </row>
    <row r="22" spans="1:11" x14ac:dyDescent="0.25">
      <c r="A22" s="57"/>
      <c r="B22" s="82"/>
      <c r="C22" s="140"/>
      <c r="D22" s="82"/>
      <c r="E22" s="82"/>
      <c r="F22" s="82"/>
      <c r="G22" s="156"/>
      <c r="H22" s="82"/>
      <c r="I22" s="82"/>
      <c r="J22" s="140"/>
      <c r="K22" s="874"/>
    </row>
    <row r="23" spans="1:11" s="16" customFormat="1" ht="15.95" customHeight="1" x14ac:dyDescent="0.25">
      <c r="A23" s="54" t="s">
        <v>291</v>
      </c>
      <c r="B23" s="55"/>
      <c r="C23" s="55"/>
      <c r="D23" s="55"/>
      <c r="E23" s="55"/>
      <c r="F23" s="55"/>
      <c r="G23" s="55"/>
      <c r="H23" s="55"/>
      <c r="I23" s="55"/>
      <c r="J23" s="55"/>
      <c r="K23" s="56">
        <f>SUM(K24:K28)</f>
        <v>2865553.25</v>
      </c>
    </row>
    <row r="24" spans="1:11" s="80" customFormat="1" ht="60" x14ac:dyDescent="0.25">
      <c r="A24" s="22" t="s">
        <v>292</v>
      </c>
      <c r="B24" s="82" t="s">
        <v>267</v>
      </c>
      <c r="C24" s="141" t="s">
        <v>272</v>
      </c>
      <c r="D24" s="151">
        <v>0.12</v>
      </c>
      <c r="E24" s="82" t="s">
        <v>267</v>
      </c>
      <c r="F24" s="82" t="s">
        <v>267</v>
      </c>
      <c r="G24" s="156" t="s">
        <v>880</v>
      </c>
      <c r="H24" s="82" t="s">
        <v>267</v>
      </c>
      <c r="I24" s="82" t="s">
        <v>267</v>
      </c>
      <c r="J24" s="27" t="s">
        <v>293</v>
      </c>
      <c r="K24" s="30">
        <v>2755208.09</v>
      </c>
    </row>
    <row r="25" spans="1:11" s="16" customFormat="1" ht="30" x14ac:dyDescent="0.25">
      <c r="A25" s="57" t="s">
        <v>294</v>
      </c>
      <c r="B25" s="141" t="s">
        <v>295</v>
      </c>
      <c r="C25" s="157" t="s">
        <v>881</v>
      </c>
      <c r="D25" s="82" t="s">
        <v>267</v>
      </c>
      <c r="E25" s="82" t="s">
        <v>267</v>
      </c>
      <c r="F25" s="82" t="s">
        <v>267</v>
      </c>
      <c r="G25" s="82" t="s">
        <v>267</v>
      </c>
      <c r="H25" s="82" t="s">
        <v>267</v>
      </c>
      <c r="I25" s="82" t="s">
        <v>267</v>
      </c>
      <c r="J25" s="141" t="s">
        <v>296</v>
      </c>
      <c r="K25" s="30"/>
    </row>
    <row r="26" spans="1:11" s="16" customFormat="1" ht="15.95" customHeight="1" x14ac:dyDescent="0.25">
      <c r="A26" s="57"/>
      <c r="B26" s="27"/>
      <c r="C26" s="141"/>
      <c r="D26" s="27"/>
      <c r="E26" s="27"/>
      <c r="F26" s="27"/>
      <c r="G26" s="140"/>
      <c r="H26" s="27"/>
      <c r="I26" s="27"/>
      <c r="J26" s="141" t="s">
        <v>297</v>
      </c>
      <c r="K26" s="30">
        <v>110345.16</v>
      </c>
    </row>
    <row r="27" spans="1:11" s="16" customFormat="1" ht="15.95" customHeight="1" x14ac:dyDescent="0.25">
      <c r="A27" s="57"/>
      <c r="B27" s="27"/>
      <c r="C27" s="27"/>
      <c r="D27" s="27"/>
      <c r="E27" s="27"/>
      <c r="F27" s="27"/>
      <c r="G27" s="140"/>
      <c r="H27" s="27"/>
      <c r="I27" s="27"/>
      <c r="J27" s="141" t="s">
        <v>298</v>
      </c>
      <c r="K27" s="30"/>
    </row>
    <row r="28" spans="1:11" s="16" customFormat="1" ht="15.95" customHeight="1" x14ac:dyDescent="0.25">
      <c r="A28" s="57"/>
      <c r="B28" s="27"/>
      <c r="C28" s="27"/>
      <c r="D28" s="27"/>
      <c r="E28" s="27"/>
      <c r="F28" s="27"/>
      <c r="G28" s="27"/>
      <c r="H28" s="27"/>
      <c r="I28" s="27"/>
      <c r="J28" s="141" t="s">
        <v>299</v>
      </c>
      <c r="K28" s="30"/>
    </row>
    <row r="29" spans="1:11" s="16" customFormat="1" ht="15.95" customHeight="1" x14ac:dyDescent="0.25">
      <c r="A29" s="57"/>
      <c r="B29" s="27"/>
      <c r="C29" s="27"/>
      <c r="D29" s="27"/>
      <c r="E29" s="27"/>
      <c r="F29" s="27"/>
      <c r="G29" s="27"/>
      <c r="H29" s="27"/>
      <c r="I29" s="27"/>
      <c r="J29" s="141"/>
      <c r="K29" s="30"/>
    </row>
    <row r="30" spans="1:11" ht="15.95" customHeight="1" x14ac:dyDescent="0.25">
      <c r="A30" s="54" t="s">
        <v>300</v>
      </c>
      <c r="B30" s="137"/>
      <c r="C30" s="137"/>
      <c r="D30" s="137"/>
      <c r="E30" s="137"/>
      <c r="F30" s="137"/>
      <c r="G30" s="137"/>
      <c r="H30" s="137"/>
      <c r="I30" s="137"/>
      <c r="J30" s="137"/>
      <c r="K30" s="56">
        <f>SUM(K31:K34)</f>
        <v>1538207.38</v>
      </c>
    </row>
    <row r="31" spans="1:11" ht="60" x14ac:dyDescent="0.25">
      <c r="A31" s="57" t="s">
        <v>301</v>
      </c>
      <c r="B31" s="82" t="s">
        <v>267</v>
      </c>
      <c r="C31" s="140" t="s">
        <v>228</v>
      </c>
      <c r="D31" s="82" t="s">
        <v>267</v>
      </c>
      <c r="E31" s="82" t="s">
        <v>267</v>
      </c>
      <c r="F31" s="82" t="s">
        <v>267</v>
      </c>
      <c r="G31" s="156" t="s">
        <v>882</v>
      </c>
      <c r="H31" s="82" t="s">
        <v>267</v>
      </c>
      <c r="I31" s="82" t="s">
        <v>267</v>
      </c>
      <c r="J31" s="82" t="s">
        <v>302</v>
      </c>
      <c r="K31" s="874">
        <v>1070009.98</v>
      </c>
    </row>
    <row r="32" spans="1:11" ht="60" x14ac:dyDescent="0.25">
      <c r="A32" s="57" t="s">
        <v>303</v>
      </c>
      <c r="B32" s="82" t="s">
        <v>267</v>
      </c>
      <c r="C32" s="140" t="s">
        <v>272</v>
      </c>
      <c r="D32" s="82" t="s">
        <v>267</v>
      </c>
      <c r="E32" s="82" t="s">
        <v>267</v>
      </c>
      <c r="F32" s="82" t="s">
        <v>267</v>
      </c>
      <c r="G32" s="156" t="s">
        <v>883</v>
      </c>
      <c r="H32" s="82" t="s">
        <v>267</v>
      </c>
      <c r="I32" s="82" t="s">
        <v>267</v>
      </c>
      <c r="J32" s="82" t="s">
        <v>304</v>
      </c>
      <c r="K32" s="874">
        <v>3355.5</v>
      </c>
    </row>
    <row r="33" spans="1:11" ht="60" x14ac:dyDescent="0.25">
      <c r="A33" s="57" t="s">
        <v>305</v>
      </c>
      <c r="B33" s="141" t="s">
        <v>295</v>
      </c>
      <c r="C33" s="140" t="s">
        <v>272</v>
      </c>
      <c r="D33" s="158" t="s">
        <v>884</v>
      </c>
      <c r="E33" s="82" t="s">
        <v>267</v>
      </c>
      <c r="F33" s="82" t="s">
        <v>267</v>
      </c>
      <c r="G33" s="156" t="s">
        <v>885</v>
      </c>
      <c r="H33" s="82" t="s">
        <v>267</v>
      </c>
      <c r="I33" s="82" t="s">
        <v>267</v>
      </c>
      <c r="J33" s="140" t="s">
        <v>306</v>
      </c>
      <c r="K33" s="874">
        <v>132071.94</v>
      </c>
    </row>
    <row r="34" spans="1:11" ht="60" x14ac:dyDescent="0.25">
      <c r="A34" s="57" t="s">
        <v>307</v>
      </c>
      <c r="B34" s="140" t="s">
        <v>308</v>
      </c>
      <c r="C34" s="155" t="s">
        <v>886</v>
      </c>
      <c r="D34" s="82" t="s">
        <v>267</v>
      </c>
      <c r="E34" s="82" t="s">
        <v>267</v>
      </c>
      <c r="F34" s="82" t="s">
        <v>267</v>
      </c>
      <c r="G34" s="156" t="s">
        <v>887</v>
      </c>
      <c r="H34" s="82" t="s">
        <v>267</v>
      </c>
      <c r="I34" s="82" t="s">
        <v>267</v>
      </c>
      <c r="J34" s="140" t="s">
        <v>309</v>
      </c>
      <c r="K34" s="874">
        <v>332769.96000000002</v>
      </c>
    </row>
    <row r="35" spans="1:11" ht="15.95" customHeight="1" x14ac:dyDescent="0.25">
      <c r="A35" s="65"/>
      <c r="B35" s="58"/>
      <c r="C35" s="58"/>
      <c r="D35" s="58"/>
      <c r="E35" s="58"/>
      <c r="F35" s="58"/>
      <c r="G35" s="140"/>
      <c r="H35" s="58"/>
      <c r="I35" s="58"/>
      <c r="J35" s="58"/>
      <c r="K35" s="60"/>
    </row>
    <row r="36" spans="1:11" ht="15.95" customHeight="1" x14ac:dyDescent="0.25">
      <c r="A36" s="54" t="s">
        <v>310</v>
      </c>
      <c r="B36" s="55"/>
      <c r="C36" s="55"/>
      <c r="D36" s="55"/>
      <c r="E36" s="55"/>
      <c r="F36" s="55"/>
      <c r="G36" s="55"/>
      <c r="H36" s="55"/>
      <c r="I36" s="55"/>
      <c r="J36" s="55"/>
      <c r="K36" s="56">
        <f>SUM(K37)</f>
        <v>542345.04</v>
      </c>
    </row>
    <row r="37" spans="1:11" s="81" customFormat="1" ht="75" x14ac:dyDescent="0.25">
      <c r="A37" s="57" t="s">
        <v>311</v>
      </c>
      <c r="B37" s="140" t="s">
        <v>312</v>
      </c>
      <c r="C37" s="140" t="s">
        <v>214</v>
      </c>
      <c r="D37" s="82" t="s">
        <v>267</v>
      </c>
      <c r="E37" s="82" t="s">
        <v>267</v>
      </c>
      <c r="F37" s="82" t="s">
        <v>267</v>
      </c>
      <c r="G37" s="156" t="s">
        <v>888</v>
      </c>
      <c r="H37" s="82" t="s">
        <v>267</v>
      </c>
      <c r="I37" s="82" t="s">
        <v>267</v>
      </c>
      <c r="J37" s="140" t="s">
        <v>309</v>
      </c>
      <c r="K37" s="874">
        <v>542345.04</v>
      </c>
    </row>
    <row r="38" spans="1:11" ht="15.95" customHeight="1" x14ac:dyDescent="0.25">
      <c r="A38" s="57"/>
      <c r="B38" s="82"/>
      <c r="C38" s="82"/>
      <c r="D38" s="82"/>
      <c r="E38" s="82"/>
      <c r="F38" s="82"/>
      <c r="G38" s="140"/>
      <c r="H38" s="82"/>
      <c r="I38" s="82"/>
      <c r="J38" s="82"/>
      <c r="K38" s="874"/>
    </row>
    <row r="39" spans="1:11" ht="15.95" customHeight="1" x14ac:dyDescent="0.25">
      <c r="A39" s="54" t="s">
        <v>313</v>
      </c>
      <c r="B39" s="55"/>
      <c r="C39" s="55"/>
      <c r="D39" s="55"/>
      <c r="E39" s="55"/>
      <c r="F39" s="55"/>
      <c r="G39" s="55"/>
      <c r="H39" s="55"/>
      <c r="I39" s="55"/>
      <c r="J39" s="55"/>
      <c r="K39" s="56">
        <f>SUM(K40)</f>
        <v>528684.43999999994</v>
      </c>
    </row>
    <row r="40" spans="1:11" s="81" customFormat="1" ht="60" x14ac:dyDescent="0.25">
      <c r="A40" s="57" t="s">
        <v>867</v>
      </c>
      <c r="B40" s="82" t="s">
        <v>267</v>
      </c>
      <c r="C40" s="140" t="s">
        <v>272</v>
      </c>
      <c r="D40" s="82" t="s">
        <v>267</v>
      </c>
      <c r="E40" s="82" t="s">
        <v>267</v>
      </c>
      <c r="F40" s="82" t="s">
        <v>267</v>
      </c>
      <c r="G40" s="156" t="s">
        <v>889</v>
      </c>
      <c r="H40" s="82" t="s">
        <v>267</v>
      </c>
      <c r="I40" s="82" t="s">
        <v>267</v>
      </c>
      <c r="J40" s="156" t="s">
        <v>890</v>
      </c>
      <c r="K40" s="874">
        <v>528684.43999999994</v>
      </c>
    </row>
    <row r="41" spans="1:11" ht="15.95" customHeight="1" x14ac:dyDescent="0.25">
      <c r="A41" s="57"/>
      <c r="B41" s="82"/>
      <c r="C41" s="82"/>
      <c r="D41" s="82"/>
      <c r="E41" s="82"/>
      <c r="F41" s="82"/>
      <c r="G41" s="140"/>
      <c r="H41" s="82"/>
      <c r="I41" s="82"/>
      <c r="J41" s="82"/>
      <c r="K41" s="874"/>
    </row>
    <row r="42" spans="1:11" s="16" customFormat="1" ht="15.95" customHeight="1" x14ac:dyDescent="0.25">
      <c r="A42" s="54" t="s">
        <v>314</v>
      </c>
      <c r="B42" s="55"/>
      <c r="C42" s="55"/>
      <c r="D42" s="55"/>
      <c r="E42" s="55"/>
      <c r="F42" s="55"/>
      <c r="G42" s="55"/>
      <c r="H42" s="55"/>
      <c r="I42" s="55"/>
      <c r="J42" s="55"/>
      <c r="K42" s="56">
        <f>SUM(K43)</f>
        <v>0</v>
      </c>
    </row>
    <row r="43" spans="1:11" s="16" customFormat="1" ht="15.95" customHeight="1" x14ac:dyDescent="0.25">
      <c r="A43" s="66"/>
      <c r="B43" s="63"/>
      <c r="C43" s="63"/>
      <c r="D43" s="63"/>
      <c r="E43" s="63"/>
      <c r="F43" s="63"/>
      <c r="G43" s="63"/>
      <c r="H43" s="63"/>
      <c r="I43" s="63"/>
      <c r="J43" s="63"/>
      <c r="K43" s="28"/>
    </row>
    <row r="44" spans="1:11" ht="15.95" customHeight="1" x14ac:dyDescent="0.25">
      <c r="A44" s="54" t="s">
        <v>315</v>
      </c>
      <c r="B44" s="55"/>
      <c r="C44" s="55"/>
      <c r="D44" s="55"/>
      <c r="E44" s="55"/>
      <c r="F44" s="55"/>
      <c r="G44" s="55"/>
      <c r="H44" s="55"/>
      <c r="I44" s="55"/>
      <c r="J44" s="55"/>
      <c r="K44" s="56">
        <f>SUM(K45:K47)</f>
        <v>509427.35</v>
      </c>
    </row>
    <row r="45" spans="1:11" s="80" customFormat="1" ht="30" x14ac:dyDescent="0.25">
      <c r="A45" s="22" t="s">
        <v>316</v>
      </c>
      <c r="B45" s="155" t="s">
        <v>891</v>
      </c>
      <c r="C45" s="82" t="s">
        <v>267</v>
      </c>
      <c r="D45" s="82" t="s">
        <v>267</v>
      </c>
      <c r="E45" s="82" t="s">
        <v>267</v>
      </c>
      <c r="F45" s="82" t="s">
        <v>267</v>
      </c>
      <c r="G45" s="156" t="s">
        <v>892</v>
      </c>
      <c r="H45" s="82" t="s">
        <v>267</v>
      </c>
      <c r="I45" s="82" t="s">
        <v>267</v>
      </c>
      <c r="J45" s="82" t="s">
        <v>267</v>
      </c>
      <c r="K45" s="874">
        <v>325003.03999999998</v>
      </c>
    </row>
    <row r="46" spans="1:11" s="16" customFormat="1" ht="30" x14ac:dyDescent="0.25">
      <c r="A46" s="22" t="s">
        <v>317</v>
      </c>
      <c r="B46" s="82" t="s">
        <v>267</v>
      </c>
      <c r="C46" s="140" t="s">
        <v>214</v>
      </c>
      <c r="D46" s="82" t="s">
        <v>267</v>
      </c>
      <c r="E46" s="82" t="s">
        <v>267</v>
      </c>
      <c r="F46" s="82" t="s">
        <v>267</v>
      </c>
      <c r="G46" s="156" t="s">
        <v>892</v>
      </c>
      <c r="H46" s="82" t="s">
        <v>267</v>
      </c>
      <c r="I46" s="82" t="s">
        <v>267</v>
      </c>
      <c r="J46" s="82" t="s">
        <v>267</v>
      </c>
      <c r="K46" s="874">
        <v>88986.93</v>
      </c>
    </row>
    <row r="47" spans="1:11" s="16" customFormat="1" ht="30" x14ac:dyDescent="0.25">
      <c r="A47" s="22" t="s">
        <v>318</v>
      </c>
      <c r="B47" s="82" t="s">
        <v>267</v>
      </c>
      <c r="C47" s="140" t="s">
        <v>214</v>
      </c>
      <c r="D47" s="82" t="s">
        <v>267</v>
      </c>
      <c r="E47" s="82" t="s">
        <v>267</v>
      </c>
      <c r="F47" s="82" t="s">
        <v>267</v>
      </c>
      <c r="G47" s="156" t="s">
        <v>893</v>
      </c>
      <c r="H47" s="82" t="s">
        <v>267</v>
      </c>
      <c r="I47" s="82" t="s">
        <v>267</v>
      </c>
      <c r="J47" s="82" t="s">
        <v>267</v>
      </c>
      <c r="K47" s="30">
        <v>95437.38</v>
      </c>
    </row>
    <row r="48" spans="1:11" s="16" customFormat="1" ht="15.95" customHeight="1" x14ac:dyDescent="0.25">
      <c r="A48" s="22"/>
      <c r="B48" s="27"/>
      <c r="C48" s="27"/>
      <c r="D48" s="27"/>
      <c r="E48" s="27"/>
      <c r="F48" s="27"/>
      <c r="G48" s="140"/>
      <c r="H48" s="27"/>
      <c r="I48" s="27"/>
      <c r="J48" s="27"/>
      <c r="K48" s="30"/>
    </row>
    <row r="49" spans="1:11" ht="15.95" customHeight="1" x14ac:dyDescent="0.25">
      <c r="A49" s="67" t="s">
        <v>868</v>
      </c>
      <c r="B49" s="68"/>
      <c r="C49" s="68"/>
      <c r="D49" s="68"/>
      <c r="E49" s="68"/>
      <c r="F49" s="68"/>
      <c r="G49" s="68"/>
      <c r="H49" s="68"/>
      <c r="I49" s="68"/>
      <c r="J49" s="68"/>
      <c r="K49" s="864">
        <f>SUM(K44,K42,K39,K36,K30,K23,K11,K9)</f>
        <v>32493547.079999998</v>
      </c>
    </row>
    <row r="50" spans="1:11" x14ac:dyDescent="0.25">
      <c r="A50" s="72"/>
      <c r="B50" s="73"/>
      <c r="C50" s="73"/>
      <c r="D50" s="73"/>
      <c r="E50" s="73"/>
      <c r="F50" s="73"/>
      <c r="G50" s="73"/>
      <c r="H50" s="73"/>
      <c r="I50" s="73"/>
      <c r="J50" s="73"/>
      <c r="K50" s="349"/>
    </row>
  </sheetData>
  <mergeCells count="11">
    <mergeCell ref="J7:J8"/>
    <mergeCell ref="K7:K8"/>
    <mergeCell ref="H6:I6"/>
    <mergeCell ref="A7:A8"/>
    <mergeCell ref="B7:B8"/>
    <mergeCell ref="C7:C8"/>
    <mergeCell ref="D7:D8"/>
    <mergeCell ref="E7:F7"/>
    <mergeCell ref="G7:G8"/>
    <mergeCell ref="H7:I7"/>
    <mergeCell ref="E6:F6"/>
  </mergeCells>
  <pageMargins left="0.23622047244094491" right="0.1574803149606299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80" zoomScaleNormal="80" workbookViewId="0">
      <selection activeCell="G24" sqref="F24:G24"/>
    </sheetView>
  </sheetViews>
  <sheetFormatPr baseColWidth="10" defaultRowHeight="15" x14ac:dyDescent="0.25"/>
  <cols>
    <col min="1" max="1" width="52" bestFit="1" customWidth="1"/>
    <col min="2" max="2" width="15" bestFit="1" customWidth="1"/>
    <col min="3" max="3" width="13.140625" bestFit="1" customWidth="1"/>
    <col min="4" max="4" width="17.7109375" customWidth="1"/>
    <col min="5" max="5" width="11.140625" customWidth="1"/>
    <col min="6" max="6" width="10.42578125" customWidth="1"/>
    <col min="7" max="7" width="9.28515625" bestFit="1" customWidth="1"/>
    <col min="8" max="8" width="8.42578125" bestFit="1" customWidth="1"/>
    <col min="9" max="9" width="8.85546875" bestFit="1" customWidth="1"/>
    <col min="10" max="10" width="18.85546875" bestFit="1" customWidth="1"/>
    <col min="11" max="11" width="13.5703125"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x14ac:dyDescent="0.25"/>
    <row r="2" spans="1:11" s="16" customFormat="1" x14ac:dyDescent="0.25">
      <c r="A2" s="17" t="s">
        <v>42</v>
      </c>
      <c r="B2" s="18"/>
      <c r="C2" s="18"/>
      <c r="D2" s="18"/>
      <c r="E2" s="18"/>
      <c r="F2" s="18"/>
      <c r="G2" s="18"/>
      <c r="H2" s="18"/>
      <c r="I2" s="18"/>
      <c r="J2" s="18"/>
      <c r="K2" s="19" t="s">
        <v>19</v>
      </c>
    </row>
    <row r="3" spans="1:11" s="16" customFormat="1" x14ac:dyDescent="0.25">
      <c r="A3" s="134" t="s">
        <v>863</v>
      </c>
      <c r="B3" s="18"/>
      <c r="C3" s="18"/>
      <c r="D3" s="18"/>
      <c r="E3" s="18"/>
      <c r="F3" s="18"/>
      <c r="G3" s="18"/>
      <c r="H3" s="18"/>
      <c r="I3" s="18"/>
      <c r="J3" s="18"/>
      <c r="K3" s="18"/>
    </row>
    <row r="4" spans="1:11" s="16" customFormat="1" x14ac:dyDescent="0.25">
      <c r="A4" s="17" t="s">
        <v>2869</v>
      </c>
      <c r="B4" s="18"/>
      <c r="C4" s="18"/>
      <c r="D4" s="18"/>
      <c r="E4" s="18"/>
      <c r="F4" s="18"/>
      <c r="G4" s="18"/>
      <c r="H4" s="18"/>
      <c r="I4" s="18"/>
      <c r="J4" s="18"/>
      <c r="K4" s="18"/>
    </row>
    <row r="5" spans="1:11" s="16" customFormat="1" x14ac:dyDescent="0.25">
      <c r="A5" s="17"/>
      <c r="B5" s="18"/>
      <c r="C5" s="18"/>
      <c r="D5" s="18"/>
      <c r="E5" s="18"/>
      <c r="F5" s="18"/>
      <c r="G5" s="18"/>
      <c r="H5" s="18"/>
      <c r="I5" s="18"/>
      <c r="J5" s="18"/>
      <c r="K5" s="18"/>
    </row>
    <row r="6" spans="1:11" s="16" customFormat="1" x14ac:dyDescent="0.25">
      <c r="A6" s="313" t="s">
        <v>20</v>
      </c>
      <c r="B6" s="313" t="s">
        <v>21</v>
      </c>
      <c r="C6" s="313" t="s">
        <v>22</v>
      </c>
      <c r="D6" s="313"/>
      <c r="E6" s="1412" t="s">
        <v>23</v>
      </c>
      <c r="F6" s="1412"/>
      <c r="G6" s="313" t="s">
        <v>24</v>
      </c>
      <c r="H6" s="1417" t="s">
        <v>25</v>
      </c>
      <c r="I6" s="1417"/>
      <c r="J6" s="313" t="s">
        <v>26</v>
      </c>
      <c r="K6" s="313" t="s">
        <v>27</v>
      </c>
    </row>
    <row r="7" spans="1:11" s="52" customFormat="1" x14ac:dyDescent="0.25">
      <c r="A7" s="1426" t="s">
        <v>28</v>
      </c>
      <c r="B7" s="1423" t="s">
        <v>29</v>
      </c>
      <c r="C7" s="1423" t="s">
        <v>30</v>
      </c>
      <c r="D7" s="1423" t="s">
        <v>31</v>
      </c>
      <c r="E7" s="1423" t="s">
        <v>32</v>
      </c>
      <c r="F7" s="1423"/>
      <c r="G7" s="1423" t="s">
        <v>33</v>
      </c>
      <c r="H7" s="1423" t="s">
        <v>34</v>
      </c>
      <c r="I7" s="1423"/>
      <c r="J7" s="1423" t="s">
        <v>211</v>
      </c>
      <c r="K7" s="1476" t="s">
        <v>35</v>
      </c>
    </row>
    <row r="8" spans="1:11" s="52" customFormat="1" x14ac:dyDescent="0.25">
      <c r="A8" s="1426"/>
      <c r="B8" s="1423"/>
      <c r="C8" s="1423"/>
      <c r="D8" s="1423"/>
      <c r="E8" s="312" t="s">
        <v>36</v>
      </c>
      <c r="F8" s="312" t="s">
        <v>37</v>
      </c>
      <c r="G8" s="1423"/>
      <c r="H8" s="312" t="s">
        <v>36</v>
      </c>
      <c r="I8" s="312" t="s">
        <v>37</v>
      </c>
      <c r="J8" s="1423"/>
      <c r="K8" s="1476"/>
    </row>
    <row r="9" spans="1:11" ht="15.95" customHeight="1" x14ac:dyDescent="0.25">
      <c r="A9" s="54" t="s">
        <v>43</v>
      </c>
      <c r="B9" s="55"/>
      <c r="C9" s="55"/>
      <c r="D9" s="55"/>
      <c r="E9" s="55"/>
      <c r="F9" s="55"/>
      <c r="G9" s="55"/>
      <c r="H9" s="55"/>
      <c r="I9" s="55"/>
      <c r="J9" s="55"/>
      <c r="K9" s="56">
        <f>SUM(K10)</f>
        <v>0</v>
      </c>
    </row>
    <row r="10" spans="1:11" ht="19.5" customHeight="1" x14ac:dyDescent="0.25">
      <c r="A10" s="57"/>
      <c r="B10" s="58"/>
      <c r="C10" s="58"/>
      <c r="D10" s="59"/>
      <c r="E10" s="59"/>
      <c r="F10" s="59"/>
      <c r="G10" s="58"/>
      <c r="H10" s="58"/>
      <c r="I10" s="58"/>
      <c r="J10" s="58"/>
      <c r="K10" s="60"/>
    </row>
    <row r="11" spans="1:11" ht="15.95" customHeight="1" x14ac:dyDescent="0.25">
      <c r="A11" s="54" t="s">
        <v>44</v>
      </c>
      <c r="B11" s="55"/>
      <c r="C11" s="55"/>
      <c r="D11" s="61"/>
      <c r="E11" s="61"/>
      <c r="F11" s="61"/>
      <c r="G11" s="55"/>
      <c r="H11" s="55"/>
      <c r="I11" s="55"/>
      <c r="J11" s="55"/>
      <c r="K11" s="56">
        <f>SUM(K12:K17)</f>
        <v>441613.22000000003</v>
      </c>
    </row>
    <row r="12" spans="1:11" ht="15.95" customHeight="1" x14ac:dyDescent="0.25">
      <c r="A12" s="57" t="s">
        <v>1399</v>
      </c>
      <c r="B12" s="58"/>
      <c r="C12" s="82" t="s">
        <v>270</v>
      </c>
      <c r="D12" s="83"/>
      <c r="E12" s="83"/>
      <c r="F12" s="83"/>
      <c r="G12" s="82" t="s">
        <v>1400</v>
      </c>
      <c r="H12" s="82"/>
      <c r="I12" s="82"/>
      <c r="J12" s="82" t="s">
        <v>1401</v>
      </c>
      <c r="K12" s="874">
        <v>80199.08</v>
      </c>
    </row>
    <row r="13" spans="1:11" ht="15.95" customHeight="1" x14ac:dyDescent="0.25">
      <c r="A13" s="57" t="s">
        <v>1402</v>
      </c>
      <c r="B13" s="58"/>
      <c r="C13" s="82"/>
      <c r="D13" s="83"/>
      <c r="E13" s="83"/>
      <c r="F13" s="83"/>
      <c r="G13" s="82"/>
      <c r="H13" s="82"/>
      <c r="I13" s="82"/>
      <c r="J13" s="82" t="s">
        <v>1401</v>
      </c>
      <c r="K13" s="874">
        <v>27310</v>
      </c>
    </row>
    <row r="14" spans="1:11" ht="15.95" customHeight="1" x14ac:dyDescent="0.25">
      <c r="A14" s="57" t="s">
        <v>1403</v>
      </c>
      <c r="B14" s="58"/>
      <c r="C14" s="82"/>
      <c r="D14" s="83"/>
      <c r="E14" s="83"/>
      <c r="F14" s="83"/>
      <c r="G14" s="82" t="s">
        <v>1404</v>
      </c>
      <c r="H14" s="82"/>
      <c r="I14" s="82"/>
      <c r="J14" s="82" t="s">
        <v>1405</v>
      </c>
      <c r="K14" s="874">
        <v>12600</v>
      </c>
    </row>
    <row r="15" spans="1:11" ht="15.95" customHeight="1" x14ac:dyDescent="0.25">
      <c r="A15" s="57" t="s">
        <v>1406</v>
      </c>
      <c r="B15" s="58"/>
      <c r="C15" s="82" t="s">
        <v>228</v>
      </c>
      <c r="D15" s="83"/>
      <c r="E15" s="83"/>
      <c r="F15" s="83"/>
      <c r="G15" s="82"/>
      <c r="H15" s="82"/>
      <c r="I15" s="82"/>
      <c r="J15" s="82" t="s">
        <v>1407</v>
      </c>
      <c r="K15" s="874">
        <v>208000</v>
      </c>
    </row>
    <row r="16" spans="1:11" ht="15.95" customHeight="1" x14ac:dyDescent="0.25">
      <c r="A16" s="57" t="s">
        <v>1408</v>
      </c>
      <c r="B16" s="58"/>
      <c r="C16" s="82" t="s">
        <v>214</v>
      </c>
      <c r="D16" s="83"/>
      <c r="E16" s="83"/>
      <c r="F16" s="83"/>
      <c r="G16" s="82" t="s">
        <v>1409</v>
      </c>
      <c r="H16" s="82"/>
      <c r="I16" s="82"/>
      <c r="J16" s="82" t="s">
        <v>1410</v>
      </c>
      <c r="K16" s="874">
        <v>105000</v>
      </c>
    </row>
    <row r="17" spans="1:11" ht="15.95" customHeight="1" x14ac:dyDescent="0.25">
      <c r="A17" s="57" t="s">
        <v>1411</v>
      </c>
      <c r="B17" s="58"/>
      <c r="C17" s="82" t="s">
        <v>214</v>
      </c>
      <c r="D17" s="83"/>
      <c r="E17" s="83"/>
      <c r="F17" s="83"/>
      <c r="G17" s="82"/>
      <c r="H17" s="82"/>
      <c r="I17" s="82"/>
      <c r="J17" s="82" t="s">
        <v>1412</v>
      </c>
      <c r="K17" s="874">
        <v>8504.14</v>
      </c>
    </row>
    <row r="18" spans="1:11" ht="15.95" customHeight="1" x14ac:dyDescent="0.25">
      <c r="A18" s="57"/>
      <c r="B18" s="58"/>
      <c r="C18" s="58"/>
      <c r="D18" s="59"/>
      <c r="E18" s="59"/>
      <c r="F18" s="59"/>
      <c r="G18" s="58"/>
      <c r="H18" s="58"/>
      <c r="I18" s="58"/>
      <c r="J18" s="58"/>
      <c r="K18" s="60"/>
    </row>
    <row r="19" spans="1:11" s="16" customFormat="1" ht="15.95" customHeight="1" x14ac:dyDescent="0.25">
      <c r="A19" s="21" t="s">
        <v>45</v>
      </c>
      <c r="B19" s="24"/>
      <c r="C19" s="24"/>
      <c r="D19" s="25"/>
      <c r="E19" s="25"/>
      <c r="F19" s="25"/>
      <c r="G19" s="24"/>
      <c r="H19" s="24"/>
      <c r="I19" s="24"/>
      <c r="J19" s="24"/>
      <c r="K19" s="26">
        <f>SUM(K20)</f>
        <v>0</v>
      </c>
    </row>
    <row r="20" spans="1:11" s="16" customFormat="1" ht="15.95" customHeight="1" x14ac:dyDescent="0.25">
      <c r="A20" s="57"/>
      <c r="B20" s="63"/>
      <c r="C20" s="63"/>
      <c r="D20" s="64"/>
      <c r="E20" s="64"/>
      <c r="F20" s="64"/>
      <c r="G20" s="63"/>
      <c r="H20" s="63"/>
      <c r="I20" s="63"/>
      <c r="J20" s="63"/>
      <c r="K20" s="28"/>
    </row>
    <row r="21" spans="1:11" ht="15.95" customHeight="1" x14ac:dyDescent="0.25">
      <c r="A21" s="54" t="s">
        <v>46</v>
      </c>
      <c r="B21" s="55"/>
      <c r="C21" s="55"/>
      <c r="D21" s="61"/>
      <c r="E21" s="61"/>
      <c r="F21" s="61"/>
      <c r="G21" s="55"/>
      <c r="H21" s="55"/>
      <c r="I21" s="55"/>
      <c r="J21" s="55"/>
      <c r="K21" s="56">
        <f>SUM(K22)</f>
        <v>0</v>
      </c>
    </row>
    <row r="22" spans="1:11" ht="15.95" customHeight="1" x14ac:dyDescent="0.25">
      <c r="A22" s="57"/>
      <c r="B22" s="58"/>
      <c r="C22" s="58"/>
      <c r="D22" s="59"/>
      <c r="E22" s="59"/>
      <c r="F22" s="59"/>
      <c r="G22" s="58"/>
      <c r="H22" s="58"/>
      <c r="I22" s="58"/>
      <c r="J22" s="58"/>
      <c r="K22" s="60"/>
    </row>
    <row r="23" spans="1:11" ht="15.95" customHeight="1" x14ac:dyDescent="0.25">
      <c r="A23" s="54" t="s">
        <v>47</v>
      </c>
      <c r="B23" s="55"/>
      <c r="C23" s="55"/>
      <c r="D23" s="61"/>
      <c r="E23" s="61"/>
      <c r="F23" s="61"/>
      <c r="G23" s="55"/>
      <c r="H23" s="55"/>
      <c r="I23" s="55"/>
      <c r="J23" s="55"/>
      <c r="K23" s="56">
        <f>SUM(K24)</f>
        <v>0</v>
      </c>
    </row>
    <row r="24" spans="1:11" ht="15.95" customHeight="1" x14ac:dyDescent="0.25">
      <c r="A24" s="65"/>
      <c r="B24" s="58"/>
      <c r="C24" s="58"/>
      <c r="D24" s="59"/>
      <c r="E24" s="59"/>
      <c r="F24" s="59"/>
      <c r="G24" s="58"/>
      <c r="H24" s="58"/>
      <c r="I24" s="58"/>
      <c r="J24" s="58"/>
      <c r="K24" s="60"/>
    </row>
    <row r="25" spans="1:11" ht="15.95" customHeight="1" x14ac:dyDescent="0.25">
      <c r="A25" s="54" t="s">
        <v>48</v>
      </c>
      <c r="B25" s="55"/>
      <c r="C25" s="55"/>
      <c r="D25" s="61"/>
      <c r="E25" s="61"/>
      <c r="F25" s="61"/>
      <c r="G25" s="55"/>
      <c r="H25" s="55"/>
      <c r="I25" s="55"/>
      <c r="J25" s="55"/>
      <c r="K25" s="56">
        <f>SUM(K26)</f>
        <v>3000</v>
      </c>
    </row>
    <row r="26" spans="1:11" ht="15.95" customHeight="1" x14ac:dyDescent="0.25">
      <c r="A26" s="57" t="s">
        <v>1413</v>
      </c>
      <c r="B26" s="82"/>
      <c r="C26" s="82"/>
      <c r="D26" s="83"/>
      <c r="E26" s="83"/>
      <c r="F26" s="83"/>
      <c r="G26" s="82"/>
      <c r="H26" s="82"/>
      <c r="I26" s="82"/>
      <c r="J26" s="82" t="s">
        <v>1414</v>
      </c>
      <c r="K26" s="874">
        <v>3000</v>
      </c>
    </row>
    <row r="27" spans="1:11" ht="15.95" customHeight="1" x14ac:dyDescent="0.25">
      <c r="A27" s="65"/>
      <c r="B27" s="58"/>
      <c r="C27" s="58"/>
      <c r="D27" s="59"/>
      <c r="E27" s="59"/>
      <c r="F27" s="59"/>
      <c r="G27" s="58"/>
      <c r="H27" s="58"/>
      <c r="I27" s="58"/>
      <c r="J27" s="58"/>
      <c r="K27" s="60"/>
    </row>
    <row r="28" spans="1:11" s="16" customFormat="1" ht="15.95" customHeight="1" x14ac:dyDescent="0.25">
      <c r="A28" s="21" t="s">
        <v>49</v>
      </c>
      <c r="B28" s="24"/>
      <c r="C28" s="24"/>
      <c r="D28" s="25"/>
      <c r="E28" s="25"/>
      <c r="F28" s="25"/>
      <c r="G28" s="24"/>
      <c r="H28" s="24"/>
      <c r="I28" s="24"/>
      <c r="J28" s="24"/>
      <c r="K28" s="26">
        <f>SUM(K29)</f>
        <v>0</v>
      </c>
    </row>
    <row r="29" spans="1:11" s="16" customFormat="1" ht="15.95" customHeight="1" x14ac:dyDescent="0.25">
      <c r="A29" s="66"/>
      <c r="B29" s="63"/>
      <c r="C29" s="63"/>
      <c r="D29" s="64"/>
      <c r="E29" s="64"/>
      <c r="F29" s="64"/>
      <c r="G29" s="63"/>
      <c r="H29" s="63"/>
      <c r="I29" s="63"/>
      <c r="J29" s="63"/>
      <c r="K29" s="28"/>
    </row>
    <row r="30" spans="1:11" ht="15.95" customHeight="1" x14ac:dyDescent="0.25">
      <c r="A30" s="54" t="s">
        <v>50</v>
      </c>
      <c r="B30" s="55"/>
      <c r="C30" s="55"/>
      <c r="D30" s="61"/>
      <c r="E30" s="61"/>
      <c r="F30" s="61"/>
      <c r="G30" s="55"/>
      <c r="H30" s="55"/>
      <c r="I30" s="55"/>
      <c r="J30" s="55"/>
      <c r="K30" s="56">
        <f>SUM(K31:K34)</f>
        <v>150354.37</v>
      </c>
    </row>
    <row r="31" spans="1:11" ht="15.95" customHeight="1" x14ac:dyDescent="0.25">
      <c r="A31" s="57" t="s">
        <v>1415</v>
      </c>
      <c r="B31" s="82"/>
      <c r="C31" s="82"/>
      <c r="D31" s="83"/>
      <c r="E31" s="83"/>
      <c r="F31" s="83"/>
      <c r="G31" s="82"/>
      <c r="H31" s="82"/>
      <c r="I31" s="82"/>
      <c r="J31" s="82" t="s">
        <v>1416</v>
      </c>
      <c r="K31" s="874">
        <v>121850</v>
      </c>
    </row>
    <row r="32" spans="1:11" ht="15.95" customHeight="1" x14ac:dyDescent="0.25">
      <c r="A32" s="57" t="s">
        <v>1417</v>
      </c>
      <c r="B32" s="82"/>
      <c r="C32" s="82"/>
      <c r="D32" s="83"/>
      <c r="E32" s="83"/>
      <c r="F32" s="83"/>
      <c r="G32" s="82"/>
      <c r="H32" s="82"/>
      <c r="I32" s="82"/>
      <c r="J32" s="82"/>
      <c r="K32" s="874">
        <v>8720</v>
      </c>
    </row>
    <row r="33" spans="1:11" ht="15.95" customHeight="1" x14ac:dyDescent="0.25">
      <c r="A33" s="57" t="s">
        <v>828</v>
      </c>
      <c r="B33" s="82"/>
      <c r="C33" s="82"/>
      <c r="D33" s="83"/>
      <c r="E33" s="83"/>
      <c r="F33" s="83"/>
      <c r="G33" s="82"/>
      <c r="H33" s="82"/>
      <c r="I33" s="82"/>
      <c r="J33" s="82" t="s">
        <v>1416</v>
      </c>
      <c r="K33" s="874">
        <v>12400</v>
      </c>
    </row>
    <row r="34" spans="1:11" ht="15.95" customHeight="1" x14ac:dyDescent="0.25">
      <c r="A34" s="57" t="s">
        <v>1418</v>
      </c>
      <c r="B34" s="82"/>
      <c r="C34" s="82"/>
      <c r="D34" s="83"/>
      <c r="E34" s="83"/>
      <c r="F34" s="83"/>
      <c r="G34" s="82"/>
      <c r="H34" s="82"/>
      <c r="I34" s="82"/>
      <c r="J34" s="82"/>
      <c r="K34" s="874">
        <v>7384.37</v>
      </c>
    </row>
    <row r="35" spans="1:11" ht="15.95" customHeight="1" x14ac:dyDescent="0.25">
      <c r="A35" s="67" t="s">
        <v>51</v>
      </c>
      <c r="B35" s="314"/>
      <c r="C35" s="314"/>
      <c r="D35" s="69"/>
      <c r="E35" s="69"/>
      <c r="F35" s="69"/>
      <c r="G35" s="314"/>
      <c r="H35" s="314"/>
      <c r="I35" s="314"/>
      <c r="J35" s="314"/>
      <c r="K35" s="70">
        <f>+K9+K11+K19+K21+K23+K25+K28+K30</f>
        <v>594967.59000000008</v>
      </c>
    </row>
    <row r="36" spans="1:11" x14ac:dyDescent="0.25">
      <c r="A36" s="72"/>
      <c r="B36" s="73"/>
      <c r="C36" s="73"/>
      <c r="D36" s="73"/>
      <c r="E36" s="73"/>
      <c r="F36" s="73"/>
      <c r="G36" s="73"/>
      <c r="H36" s="73"/>
      <c r="I36" s="73"/>
      <c r="J36" s="73"/>
      <c r="K36" s="73"/>
    </row>
  </sheetData>
  <mergeCells count="11">
    <mergeCell ref="H7:I7"/>
    <mergeCell ref="J7:J8"/>
    <mergeCell ref="K7:K8"/>
    <mergeCell ref="H6:I6"/>
    <mergeCell ref="A7:A8"/>
    <mergeCell ref="B7:B8"/>
    <mergeCell ref="C7:C8"/>
    <mergeCell ref="D7:D8"/>
    <mergeCell ref="E7:F7"/>
    <mergeCell ref="G7:G8"/>
    <mergeCell ref="E6:F6"/>
  </mergeCells>
  <pageMargins left="0.70866141732283472" right="0.70866141732283472" top="0.74803149606299213" bottom="0.74803149606299213" header="0.31496062992125984" footer="0.31496062992125984"/>
  <pageSetup paperSize="9" scale="50" orientation="landscape" r:id="rId1"/>
  <ignoredErrors>
    <ignoredError sqref="G12:G1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0" zoomScaleNormal="80" workbookViewId="0">
      <selection activeCell="I30" sqref="I30"/>
    </sheetView>
  </sheetViews>
  <sheetFormatPr baseColWidth="10" defaultRowHeight="15" x14ac:dyDescent="0.25"/>
  <cols>
    <col min="1" max="1" width="53" bestFit="1" customWidth="1"/>
    <col min="2" max="2" width="15.5703125" style="392" customWidth="1"/>
    <col min="3" max="3" width="20.85546875" bestFit="1" customWidth="1"/>
    <col min="4" max="4" width="17.7109375" style="872" bestFit="1" customWidth="1"/>
    <col min="5" max="5" width="8.42578125" style="872" bestFit="1" customWidth="1"/>
    <col min="6" max="6" width="8.85546875" style="872" bestFit="1" customWidth="1"/>
    <col min="7" max="7" width="11.42578125" bestFit="1" customWidth="1"/>
    <col min="8" max="9" width="9.85546875" bestFit="1" customWidth="1"/>
    <col min="10" max="10" width="34.5703125" style="872" bestFit="1" customWidth="1"/>
    <col min="11" max="11" width="15.140625" style="384" bestFit="1" customWidth="1"/>
    <col min="12" max="12" width="1.28515625" customWidth="1"/>
    <col min="257" max="257" width="71" customWidth="1"/>
    <col min="258" max="258" width="17.7109375" customWidth="1"/>
    <col min="259" max="259" width="18.85546875" customWidth="1"/>
    <col min="260" max="265" width="17.7109375" customWidth="1"/>
    <col min="266" max="266" width="19.28515625" customWidth="1"/>
    <col min="267" max="267" width="17.7109375" customWidth="1"/>
    <col min="268" max="268" width="1.28515625" customWidth="1"/>
    <col min="513" max="513" width="71" customWidth="1"/>
    <col min="514" max="514" width="17.7109375" customWidth="1"/>
    <col min="515" max="515" width="18.85546875" customWidth="1"/>
    <col min="516" max="521" width="17.7109375" customWidth="1"/>
    <col min="522" max="522" width="19.28515625" customWidth="1"/>
    <col min="523" max="523" width="17.7109375" customWidth="1"/>
    <col min="524" max="524" width="1.28515625" customWidth="1"/>
    <col min="769" max="769" width="71" customWidth="1"/>
    <col min="770" max="770" width="17.7109375" customWidth="1"/>
    <col min="771" max="771" width="18.85546875" customWidth="1"/>
    <col min="772" max="777" width="17.7109375" customWidth="1"/>
    <col min="778" max="778" width="19.28515625" customWidth="1"/>
    <col min="779" max="779" width="17.7109375" customWidth="1"/>
    <col min="780" max="780" width="1.28515625" customWidth="1"/>
    <col min="1025" max="1025" width="71" customWidth="1"/>
    <col min="1026" max="1026" width="17.7109375" customWidth="1"/>
    <col min="1027" max="1027" width="18.85546875" customWidth="1"/>
    <col min="1028" max="1033" width="17.7109375" customWidth="1"/>
    <col min="1034" max="1034" width="19.28515625" customWidth="1"/>
    <col min="1035" max="1035" width="17.7109375" customWidth="1"/>
    <col min="1036" max="1036" width="1.28515625" customWidth="1"/>
    <col min="1281" max="1281" width="71" customWidth="1"/>
    <col min="1282" max="1282" width="17.7109375" customWidth="1"/>
    <col min="1283" max="1283" width="18.85546875" customWidth="1"/>
    <col min="1284" max="1289" width="17.7109375" customWidth="1"/>
    <col min="1290" max="1290" width="19.28515625" customWidth="1"/>
    <col min="1291" max="1291" width="17.7109375" customWidth="1"/>
    <col min="1292" max="1292" width="1.28515625" customWidth="1"/>
    <col min="1537" max="1537" width="71" customWidth="1"/>
    <col min="1538" max="1538" width="17.7109375" customWidth="1"/>
    <col min="1539" max="1539" width="18.85546875" customWidth="1"/>
    <col min="1540" max="1545" width="17.7109375" customWidth="1"/>
    <col min="1546" max="1546" width="19.28515625" customWidth="1"/>
    <col min="1547" max="1547" width="17.7109375" customWidth="1"/>
    <col min="1548" max="1548" width="1.28515625" customWidth="1"/>
    <col min="1793" max="1793" width="71" customWidth="1"/>
    <col min="1794" max="1794" width="17.7109375" customWidth="1"/>
    <col min="1795" max="1795" width="18.85546875" customWidth="1"/>
    <col min="1796" max="1801" width="17.7109375" customWidth="1"/>
    <col min="1802" max="1802" width="19.28515625" customWidth="1"/>
    <col min="1803" max="1803" width="17.7109375" customWidth="1"/>
    <col min="1804" max="1804" width="1.28515625" customWidth="1"/>
    <col min="2049" max="2049" width="71" customWidth="1"/>
    <col min="2050" max="2050" width="17.7109375" customWidth="1"/>
    <col min="2051" max="2051" width="18.85546875" customWidth="1"/>
    <col min="2052" max="2057" width="17.7109375" customWidth="1"/>
    <col min="2058" max="2058" width="19.28515625" customWidth="1"/>
    <col min="2059" max="2059" width="17.7109375" customWidth="1"/>
    <col min="2060" max="2060" width="1.28515625" customWidth="1"/>
    <col min="2305" max="2305" width="71" customWidth="1"/>
    <col min="2306" max="2306" width="17.7109375" customWidth="1"/>
    <col min="2307" max="2307" width="18.85546875" customWidth="1"/>
    <col min="2308" max="2313" width="17.7109375" customWidth="1"/>
    <col min="2314" max="2314" width="19.28515625" customWidth="1"/>
    <col min="2315" max="2315" width="17.7109375" customWidth="1"/>
    <col min="2316" max="2316" width="1.28515625" customWidth="1"/>
    <col min="2561" max="2561" width="71" customWidth="1"/>
    <col min="2562" max="2562" width="17.7109375" customWidth="1"/>
    <col min="2563" max="2563" width="18.85546875" customWidth="1"/>
    <col min="2564" max="2569" width="17.7109375" customWidth="1"/>
    <col min="2570" max="2570" width="19.28515625" customWidth="1"/>
    <col min="2571" max="2571" width="17.7109375" customWidth="1"/>
    <col min="2572" max="2572" width="1.28515625" customWidth="1"/>
    <col min="2817" max="2817" width="71" customWidth="1"/>
    <col min="2818" max="2818" width="17.7109375" customWidth="1"/>
    <col min="2819" max="2819" width="18.85546875" customWidth="1"/>
    <col min="2820" max="2825" width="17.7109375" customWidth="1"/>
    <col min="2826" max="2826" width="19.28515625" customWidth="1"/>
    <col min="2827" max="2827" width="17.7109375" customWidth="1"/>
    <col min="2828" max="2828" width="1.28515625" customWidth="1"/>
    <col min="3073" max="3073" width="71" customWidth="1"/>
    <col min="3074" max="3074" width="17.7109375" customWidth="1"/>
    <col min="3075" max="3075" width="18.85546875" customWidth="1"/>
    <col min="3076" max="3081" width="17.7109375" customWidth="1"/>
    <col min="3082" max="3082" width="19.28515625" customWidth="1"/>
    <col min="3083" max="3083" width="17.7109375" customWidth="1"/>
    <col min="3084" max="3084" width="1.28515625" customWidth="1"/>
    <col min="3329" max="3329" width="71" customWidth="1"/>
    <col min="3330" max="3330" width="17.7109375" customWidth="1"/>
    <col min="3331" max="3331" width="18.85546875" customWidth="1"/>
    <col min="3332" max="3337" width="17.7109375" customWidth="1"/>
    <col min="3338" max="3338" width="19.28515625" customWidth="1"/>
    <col min="3339" max="3339" width="17.7109375" customWidth="1"/>
    <col min="3340" max="3340" width="1.28515625" customWidth="1"/>
    <col min="3585" max="3585" width="71" customWidth="1"/>
    <col min="3586" max="3586" width="17.7109375" customWidth="1"/>
    <col min="3587" max="3587" width="18.85546875" customWidth="1"/>
    <col min="3588" max="3593" width="17.7109375" customWidth="1"/>
    <col min="3594" max="3594" width="19.28515625" customWidth="1"/>
    <col min="3595" max="3595" width="17.7109375" customWidth="1"/>
    <col min="3596" max="3596" width="1.28515625" customWidth="1"/>
    <col min="3841" max="3841" width="71" customWidth="1"/>
    <col min="3842" max="3842" width="17.7109375" customWidth="1"/>
    <col min="3843" max="3843" width="18.85546875" customWidth="1"/>
    <col min="3844" max="3849" width="17.7109375" customWidth="1"/>
    <col min="3850" max="3850" width="19.28515625" customWidth="1"/>
    <col min="3851" max="3851" width="17.7109375" customWidth="1"/>
    <col min="3852" max="3852" width="1.28515625" customWidth="1"/>
    <col min="4097" max="4097" width="71" customWidth="1"/>
    <col min="4098" max="4098" width="17.7109375" customWidth="1"/>
    <col min="4099" max="4099" width="18.85546875" customWidth="1"/>
    <col min="4100" max="4105" width="17.7109375" customWidth="1"/>
    <col min="4106" max="4106" width="19.28515625" customWidth="1"/>
    <col min="4107" max="4107" width="17.7109375" customWidth="1"/>
    <col min="4108" max="4108" width="1.28515625" customWidth="1"/>
    <col min="4353" max="4353" width="71" customWidth="1"/>
    <col min="4354" max="4354" width="17.7109375" customWidth="1"/>
    <col min="4355" max="4355" width="18.85546875" customWidth="1"/>
    <col min="4356" max="4361" width="17.7109375" customWidth="1"/>
    <col min="4362" max="4362" width="19.28515625" customWidth="1"/>
    <col min="4363" max="4363" width="17.7109375" customWidth="1"/>
    <col min="4364" max="4364" width="1.28515625" customWidth="1"/>
    <col min="4609" max="4609" width="71" customWidth="1"/>
    <col min="4610" max="4610" width="17.7109375" customWidth="1"/>
    <col min="4611" max="4611" width="18.85546875" customWidth="1"/>
    <col min="4612" max="4617" width="17.7109375" customWidth="1"/>
    <col min="4618" max="4618" width="19.28515625" customWidth="1"/>
    <col min="4619" max="4619" width="17.7109375" customWidth="1"/>
    <col min="4620" max="4620" width="1.28515625" customWidth="1"/>
    <col min="4865" max="4865" width="71" customWidth="1"/>
    <col min="4866" max="4866" width="17.7109375" customWidth="1"/>
    <col min="4867" max="4867" width="18.85546875" customWidth="1"/>
    <col min="4868" max="4873" width="17.7109375" customWidth="1"/>
    <col min="4874" max="4874" width="19.28515625" customWidth="1"/>
    <col min="4875" max="4875" width="17.7109375" customWidth="1"/>
    <col min="4876" max="4876" width="1.28515625" customWidth="1"/>
    <col min="5121" max="5121" width="71" customWidth="1"/>
    <col min="5122" max="5122" width="17.7109375" customWidth="1"/>
    <col min="5123" max="5123" width="18.85546875" customWidth="1"/>
    <col min="5124" max="5129" width="17.7109375" customWidth="1"/>
    <col min="5130" max="5130" width="19.28515625" customWidth="1"/>
    <col min="5131" max="5131" width="17.7109375" customWidth="1"/>
    <col min="5132" max="5132" width="1.28515625" customWidth="1"/>
    <col min="5377" max="5377" width="71" customWidth="1"/>
    <col min="5378" max="5378" width="17.7109375" customWidth="1"/>
    <col min="5379" max="5379" width="18.85546875" customWidth="1"/>
    <col min="5380" max="5385" width="17.7109375" customWidth="1"/>
    <col min="5386" max="5386" width="19.28515625" customWidth="1"/>
    <col min="5387" max="5387" width="17.7109375" customWidth="1"/>
    <col min="5388" max="5388" width="1.28515625" customWidth="1"/>
    <col min="5633" max="5633" width="71" customWidth="1"/>
    <col min="5634" max="5634" width="17.7109375" customWidth="1"/>
    <col min="5635" max="5635" width="18.85546875" customWidth="1"/>
    <col min="5636" max="5641" width="17.7109375" customWidth="1"/>
    <col min="5642" max="5642" width="19.28515625" customWidth="1"/>
    <col min="5643" max="5643" width="17.7109375" customWidth="1"/>
    <col min="5644" max="5644" width="1.28515625" customWidth="1"/>
    <col min="5889" max="5889" width="71" customWidth="1"/>
    <col min="5890" max="5890" width="17.7109375" customWidth="1"/>
    <col min="5891" max="5891" width="18.85546875" customWidth="1"/>
    <col min="5892" max="5897" width="17.7109375" customWidth="1"/>
    <col min="5898" max="5898" width="19.28515625" customWidth="1"/>
    <col min="5899" max="5899" width="17.7109375" customWidth="1"/>
    <col min="5900" max="5900" width="1.28515625" customWidth="1"/>
    <col min="6145" max="6145" width="71" customWidth="1"/>
    <col min="6146" max="6146" width="17.7109375" customWidth="1"/>
    <col min="6147" max="6147" width="18.85546875" customWidth="1"/>
    <col min="6148" max="6153" width="17.7109375" customWidth="1"/>
    <col min="6154" max="6154" width="19.28515625" customWidth="1"/>
    <col min="6155" max="6155" width="17.7109375" customWidth="1"/>
    <col min="6156" max="6156" width="1.28515625" customWidth="1"/>
    <col min="6401" max="6401" width="71" customWidth="1"/>
    <col min="6402" max="6402" width="17.7109375" customWidth="1"/>
    <col min="6403" max="6403" width="18.85546875" customWidth="1"/>
    <col min="6404" max="6409" width="17.7109375" customWidth="1"/>
    <col min="6410" max="6410" width="19.28515625" customWidth="1"/>
    <col min="6411" max="6411" width="17.7109375" customWidth="1"/>
    <col min="6412" max="6412" width="1.28515625" customWidth="1"/>
    <col min="6657" max="6657" width="71" customWidth="1"/>
    <col min="6658" max="6658" width="17.7109375" customWidth="1"/>
    <col min="6659" max="6659" width="18.85546875" customWidth="1"/>
    <col min="6660" max="6665" width="17.7109375" customWidth="1"/>
    <col min="6666" max="6666" width="19.28515625" customWidth="1"/>
    <col min="6667" max="6667" width="17.7109375" customWidth="1"/>
    <col min="6668" max="6668" width="1.28515625" customWidth="1"/>
    <col min="6913" max="6913" width="71" customWidth="1"/>
    <col min="6914" max="6914" width="17.7109375" customWidth="1"/>
    <col min="6915" max="6915" width="18.85546875" customWidth="1"/>
    <col min="6916" max="6921" width="17.7109375" customWidth="1"/>
    <col min="6922" max="6922" width="19.28515625" customWidth="1"/>
    <col min="6923" max="6923" width="17.7109375" customWidth="1"/>
    <col min="6924" max="6924" width="1.28515625" customWidth="1"/>
    <col min="7169" max="7169" width="71" customWidth="1"/>
    <col min="7170" max="7170" width="17.7109375" customWidth="1"/>
    <col min="7171" max="7171" width="18.85546875" customWidth="1"/>
    <col min="7172" max="7177" width="17.7109375" customWidth="1"/>
    <col min="7178" max="7178" width="19.28515625" customWidth="1"/>
    <col min="7179" max="7179" width="17.7109375" customWidth="1"/>
    <col min="7180" max="7180" width="1.28515625" customWidth="1"/>
    <col min="7425" max="7425" width="71" customWidth="1"/>
    <col min="7426" max="7426" width="17.7109375" customWidth="1"/>
    <col min="7427" max="7427" width="18.85546875" customWidth="1"/>
    <col min="7428" max="7433" width="17.7109375" customWidth="1"/>
    <col min="7434" max="7434" width="19.28515625" customWidth="1"/>
    <col min="7435" max="7435" width="17.7109375" customWidth="1"/>
    <col min="7436" max="7436" width="1.28515625" customWidth="1"/>
    <col min="7681" max="7681" width="71" customWidth="1"/>
    <col min="7682" max="7682" width="17.7109375" customWidth="1"/>
    <col min="7683" max="7683" width="18.85546875" customWidth="1"/>
    <col min="7684" max="7689" width="17.7109375" customWidth="1"/>
    <col min="7690" max="7690" width="19.28515625" customWidth="1"/>
    <col min="7691" max="7691" width="17.7109375" customWidth="1"/>
    <col min="7692" max="7692" width="1.28515625" customWidth="1"/>
    <col min="7937" max="7937" width="71" customWidth="1"/>
    <col min="7938" max="7938" width="17.7109375" customWidth="1"/>
    <col min="7939" max="7939" width="18.85546875" customWidth="1"/>
    <col min="7940" max="7945" width="17.7109375" customWidth="1"/>
    <col min="7946" max="7946" width="19.28515625" customWidth="1"/>
    <col min="7947" max="7947" width="17.7109375" customWidth="1"/>
    <col min="7948" max="7948" width="1.28515625" customWidth="1"/>
    <col min="8193" max="8193" width="71" customWidth="1"/>
    <col min="8194" max="8194" width="17.7109375" customWidth="1"/>
    <col min="8195" max="8195" width="18.85546875" customWidth="1"/>
    <col min="8196" max="8201" width="17.7109375" customWidth="1"/>
    <col min="8202" max="8202" width="19.28515625" customWidth="1"/>
    <col min="8203" max="8203" width="17.7109375" customWidth="1"/>
    <col min="8204" max="8204" width="1.28515625" customWidth="1"/>
    <col min="8449" max="8449" width="71" customWidth="1"/>
    <col min="8450" max="8450" width="17.7109375" customWidth="1"/>
    <col min="8451" max="8451" width="18.85546875" customWidth="1"/>
    <col min="8452" max="8457" width="17.7109375" customWidth="1"/>
    <col min="8458" max="8458" width="19.28515625" customWidth="1"/>
    <col min="8459" max="8459" width="17.7109375" customWidth="1"/>
    <col min="8460" max="8460" width="1.28515625" customWidth="1"/>
    <col min="8705" max="8705" width="71" customWidth="1"/>
    <col min="8706" max="8706" width="17.7109375" customWidth="1"/>
    <col min="8707" max="8707" width="18.85546875" customWidth="1"/>
    <col min="8708" max="8713" width="17.7109375" customWidth="1"/>
    <col min="8714" max="8714" width="19.28515625" customWidth="1"/>
    <col min="8715" max="8715" width="17.7109375" customWidth="1"/>
    <col min="8716" max="8716" width="1.28515625" customWidth="1"/>
    <col min="8961" max="8961" width="71" customWidth="1"/>
    <col min="8962" max="8962" width="17.7109375" customWidth="1"/>
    <col min="8963" max="8963" width="18.85546875" customWidth="1"/>
    <col min="8964" max="8969" width="17.7109375" customWidth="1"/>
    <col min="8970" max="8970" width="19.28515625" customWidth="1"/>
    <col min="8971" max="8971" width="17.7109375" customWidth="1"/>
    <col min="8972" max="8972" width="1.28515625" customWidth="1"/>
    <col min="9217" max="9217" width="71" customWidth="1"/>
    <col min="9218" max="9218" width="17.7109375" customWidth="1"/>
    <col min="9219" max="9219" width="18.85546875" customWidth="1"/>
    <col min="9220" max="9225" width="17.7109375" customWidth="1"/>
    <col min="9226" max="9226" width="19.28515625" customWidth="1"/>
    <col min="9227" max="9227" width="17.7109375" customWidth="1"/>
    <col min="9228" max="9228" width="1.28515625" customWidth="1"/>
    <col min="9473" max="9473" width="71" customWidth="1"/>
    <col min="9474" max="9474" width="17.7109375" customWidth="1"/>
    <col min="9475" max="9475" width="18.85546875" customWidth="1"/>
    <col min="9476" max="9481" width="17.7109375" customWidth="1"/>
    <col min="9482" max="9482" width="19.28515625" customWidth="1"/>
    <col min="9483" max="9483" width="17.7109375" customWidth="1"/>
    <col min="9484" max="9484" width="1.28515625" customWidth="1"/>
    <col min="9729" max="9729" width="71" customWidth="1"/>
    <col min="9730" max="9730" width="17.7109375" customWidth="1"/>
    <col min="9731" max="9731" width="18.85546875" customWidth="1"/>
    <col min="9732" max="9737" width="17.7109375" customWidth="1"/>
    <col min="9738" max="9738" width="19.28515625" customWidth="1"/>
    <col min="9739" max="9739" width="17.7109375" customWidth="1"/>
    <col min="9740" max="9740" width="1.28515625" customWidth="1"/>
    <col min="9985" max="9985" width="71" customWidth="1"/>
    <col min="9986" max="9986" width="17.7109375" customWidth="1"/>
    <col min="9987" max="9987" width="18.85546875" customWidth="1"/>
    <col min="9988" max="9993" width="17.7109375" customWidth="1"/>
    <col min="9994" max="9994" width="19.28515625" customWidth="1"/>
    <col min="9995" max="9995" width="17.7109375" customWidth="1"/>
    <col min="9996" max="9996" width="1.28515625" customWidth="1"/>
    <col min="10241" max="10241" width="71" customWidth="1"/>
    <col min="10242" max="10242" width="17.7109375" customWidth="1"/>
    <col min="10243" max="10243" width="18.85546875" customWidth="1"/>
    <col min="10244" max="10249" width="17.7109375" customWidth="1"/>
    <col min="10250" max="10250" width="19.28515625" customWidth="1"/>
    <col min="10251" max="10251" width="17.7109375" customWidth="1"/>
    <col min="10252" max="10252" width="1.28515625" customWidth="1"/>
    <col min="10497" max="10497" width="71" customWidth="1"/>
    <col min="10498" max="10498" width="17.7109375" customWidth="1"/>
    <col min="10499" max="10499" width="18.85546875" customWidth="1"/>
    <col min="10500" max="10505" width="17.7109375" customWidth="1"/>
    <col min="10506" max="10506" width="19.28515625" customWidth="1"/>
    <col min="10507" max="10507" width="17.7109375" customWidth="1"/>
    <col min="10508" max="10508" width="1.28515625" customWidth="1"/>
    <col min="10753" max="10753" width="71" customWidth="1"/>
    <col min="10754" max="10754" width="17.7109375" customWidth="1"/>
    <col min="10755" max="10755" width="18.85546875" customWidth="1"/>
    <col min="10756" max="10761" width="17.7109375" customWidth="1"/>
    <col min="10762" max="10762" width="19.28515625" customWidth="1"/>
    <col min="10763" max="10763" width="17.7109375" customWidth="1"/>
    <col min="10764" max="10764" width="1.28515625" customWidth="1"/>
    <col min="11009" max="11009" width="71" customWidth="1"/>
    <col min="11010" max="11010" width="17.7109375" customWidth="1"/>
    <col min="11011" max="11011" width="18.85546875" customWidth="1"/>
    <col min="11012" max="11017" width="17.7109375" customWidth="1"/>
    <col min="11018" max="11018" width="19.28515625" customWidth="1"/>
    <col min="11019" max="11019" width="17.7109375" customWidth="1"/>
    <col min="11020" max="11020" width="1.28515625" customWidth="1"/>
    <col min="11265" max="11265" width="71" customWidth="1"/>
    <col min="11266" max="11266" width="17.7109375" customWidth="1"/>
    <col min="11267" max="11267" width="18.85546875" customWidth="1"/>
    <col min="11268" max="11273" width="17.7109375" customWidth="1"/>
    <col min="11274" max="11274" width="19.28515625" customWidth="1"/>
    <col min="11275" max="11275" width="17.7109375" customWidth="1"/>
    <col min="11276" max="11276" width="1.28515625" customWidth="1"/>
    <col min="11521" max="11521" width="71" customWidth="1"/>
    <col min="11522" max="11522" width="17.7109375" customWidth="1"/>
    <col min="11523" max="11523" width="18.85546875" customWidth="1"/>
    <col min="11524" max="11529" width="17.7109375" customWidth="1"/>
    <col min="11530" max="11530" width="19.28515625" customWidth="1"/>
    <col min="11531" max="11531" width="17.7109375" customWidth="1"/>
    <col min="11532" max="11532" width="1.28515625" customWidth="1"/>
    <col min="11777" max="11777" width="71" customWidth="1"/>
    <col min="11778" max="11778" width="17.7109375" customWidth="1"/>
    <col min="11779" max="11779" width="18.85546875" customWidth="1"/>
    <col min="11780" max="11785" width="17.7109375" customWidth="1"/>
    <col min="11786" max="11786" width="19.28515625" customWidth="1"/>
    <col min="11787" max="11787" width="17.7109375" customWidth="1"/>
    <col min="11788" max="11788" width="1.28515625" customWidth="1"/>
    <col min="12033" max="12033" width="71" customWidth="1"/>
    <col min="12034" max="12034" width="17.7109375" customWidth="1"/>
    <col min="12035" max="12035" width="18.85546875" customWidth="1"/>
    <col min="12036" max="12041" width="17.7109375" customWidth="1"/>
    <col min="12042" max="12042" width="19.28515625" customWidth="1"/>
    <col min="12043" max="12043" width="17.7109375" customWidth="1"/>
    <col min="12044" max="12044" width="1.28515625" customWidth="1"/>
    <col min="12289" max="12289" width="71" customWidth="1"/>
    <col min="12290" max="12290" width="17.7109375" customWidth="1"/>
    <col min="12291" max="12291" width="18.85546875" customWidth="1"/>
    <col min="12292" max="12297" width="17.7109375" customWidth="1"/>
    <col min="12298" max="12298" width="19.28515625" customWidth="1"/>
    <col min="12299" max="12299" width="17.7109375" customWidth="1"/>
    <col min="12300" max="12300" width="1.28515625" customWidth="1"/>
    <col min="12545" max="12545" width="71" customWidth="1"/>
    <col min="12546" max="12546" width="17.7109375" customWidth="1"/>
    <col min="12547" max="12547" width="18.85546875" customWidth="1"/>
    <col min="12548" max="12553" width="17.7109375" customWidth="1"/>
    <col min="12554" max="12554" width="19.28515625" customWidth="1"/>
    <col min="12555" max="12555" width="17.7109375" customWidth="1"/>
    <col min="12556" max="12556" width="1.28515625" customWidth="1"/>
    <col min="12801" max="12801" width="71" customWidth="1"/>
    <col min="12802" max="12802" width="17.7109375" customWidth="1"/>
    <col min="12803" max="12803" width="18.85546875" customWidth="1"/>
    <col min="12804" max="12809" width="17.7109375" customWidth="1"/>
    <col min="12810" max="12810" width="19.28515625" customWidth="1"/>
    <col min="12811" max="12811" width="17.7109375" customWidth="1"/>
    <col min="12812" max="12812" width="1.28515625" customWidth="1"/>
    <col min="13057" max="13057" width="71" customWidth="1"/>
    <col min="13058" max="13058" width="17.7109375" customWidth="1"/>
    <col min="13059" max="13059" width="18.85546875" customWidth="1"/>
    <col min="13060" max="13065" width="17.7109375" customWidth="1"/>
    <col min="13066" max="13066" width="19.28515625" customWidth="1"/>
    <col min="13067" max="13067" width="17.7109375" customWidth="1"/>
    <col min="13068" max="13068" width="1.28515625" customWidth="1"/>
    <col min="13313" max="13313" width="71" customWidth="1"/>
    <col min="13314" max="13314" width="17.7109375" customWidth="1"/>
    <col min="13315" max="13315" width="18.85546875" customWidth="1"/>
    <col min="13316" max="13321" width="17.7109375" customWidth="1"/>
    <col min="13322" max="13322" width="19.28515625" customWidth="1"/>
    <col min="13323" max="13323" width="17.7109375" customWidth="1"/>
    <col min="13324" max="13324" width="1.28515625" customWidth="1"/>
    <col min="13569" max="13569" width="71" customWidth="1"/>
    <col min="13570" max="13570" width="17.7109375" customWidth="1"/>
    <col min="13571" max="13571" width="18.85546875" customWidth="1"/>
    <col min="13572" max="13577" width="17.7109375" customWidth="1"/>
    <col min="13578" max="13578" width="19.28515625" customWidth="1"/>
    <col min="13579" max="13579" width="17.7109375" customWidth="1"/>
    <col min="13580" max="13580" width="1.28515625" customWidth="1"/>
    <col min="13825" max="13825" width="71" customWidth="1"/>
    <col min="13826" max="13826" width="17.7109375" customWidth="1"/>
    <col min="13827" max="13827" width="18.85546875" customWidth="1"/>
    <col min="13828" max="13833" width="17.7109375" customWidth="1"/>
    <col min="13834" max="13834" width="19.28515625" customWidth="1"/>
    <col min="13835" max="13835" width="17.7109375" customWidth="1"/>
    <col min="13836" max="13836" width="1.28515625" customWidth="1"/>
    <col min="14081" max="14081" width="71" customWidth="1"/>
    <col min="14082" max="14082" width="17.7109375" customWidth="1"/>
    <col min="14083" max="14083" width="18.85546875" customWidth="1"/>
    <col min="14084" max="14089" width="17.7109375" customWidth="1"/>
    <col min="14090" max="14090" width="19.28515625" customWidth="1"/>
    <col min="14091" max="14091" width="17.7109375" customWidth="1"/>
    <col min="14092" max="14092" width="1.28515625" customWidth="1"/>
    <col min="14337" max="14337" width="71" customWidth="1"/>
    <col min="14338" max="14338" width="17.7109375" customWidth="1"/>
    <col min="14339" max="14339" width="18.85546875" customWidth="1"/>
    <col min="14340" max="14345" width="17.7109375" customWidth="1"/>
    <col min="14346" max="14346" width="19.28515625" customWidth="1"/>
    <col min="14347" max="14347" width="17.7109375" customWidth="1"/>
    <col min="14348" max="14348" width="1.28515625" customWidth="1"/>
    <col min="14593" max="14593" width="71" customWidth="1"/>
    <col min="14594" max="14594" width="17.7109375" customWidth="1"/>
    <col min="14595" max="14595" width="18.85546875" customWidth="1"/>
    <col min="14596" max="14601" width="17.7109375" customWidth="1"/>
    <col min="14602" max="14602" width="19.28515625" customWidth="1"/>
    <col min="14603" max="14603" width="17.7109375" customWidth="1"/>
    <col min="14604" max="14604" width="1.28515625" customWidth="1"/>
    <col min="14849" max="14849" width="71" customWidth="1"/>
    <col min="14850" max="14850" width="17.7109375" customWidth="1"/>
    <col min="14851" max="14851" width="18.85546875" customWidth="1"/>
    <col min="14852" max="14857" width="17.7109375" customWidth="1"/>
    <col min="14858" max="14858" width="19.28515625" customWidth="1"/>
    <col min="14859" max="14859" width="17.7109375" customWidth="1"/>
    <col min="14860" max="14860" width="1.28515625" customWidth="1"/>
    <col min="15105" max="15105" width="71" customWidth="1"/>
    <col min="15106" max="15106" width="17.7109375" customWidth="1"/>
    <col min="15107" max="15107" width="18.85546875" customWidth="1"/>
    <col min="15108" max="15113" width="17.7109375" customWidth="1"/>
    <col min="15114" max="15114" width="19.28515625" customWidth="1"/>
    <col min="15115" max="15115" width="17.7109375" customWidth="1"/>
    <col min="15116" max="15116" width="1.28515625" customWidth="1"/>
    <col min="15361" max="15361" width="71" customWidth="1"/>
    <col min="15362" max="15362" width="17.7109375" customWidth="1"/>
    <col min="15363" max="15363" width="18.85546875" customWidth="1"/>
    <col min="15364" max="15369" width="17.7109375" customWidth="1"/>
    <col min="15370" max="15370" width="19.28515625" customWidth="1"/>
    <col min="15371" max="15371" width="17.7109375" customWidth="1"/>
    <col min="15372" max="15372" width="1.28515625" customWidth="1"/>
    <col min="15617" max="15617" width="71" customWidth="1"/>
    <col min="15618" max="15618" width="17.7109375" customWidth="1"/>
    <col min="15619" max="15619" width="18.85546875" customWidth="1"/>
    <col min="15620" max="15625" width="17.7109375" customWidth="1"/>
    <col min="15626" max="15626" width="19.28515625" customWidth="1"/>
    <col min="15627" max="15627" width="17.7109375" customWidth="1"/>
    <col min="15628" max="15628" width="1.28515625" customWidth="1"/>
    <col min="15873" max="15873" width="71" customWidth="1"/>
    <col min="15874" max="15874" width="17.7109375" customWidth="1"/>
    <col min="15875" max="15875" width="18.85546875" customWidth="1"/>
    <col min="15876" max="15881" width="17.7109375" customWidth="1"/>
    <col min="15882" max="15882" width="19.28515625" customWidth="1"/>
    <col min="15883" max="15883" width="17.7109375" customWidth="1"/>
    <col min="15884" max="15884" width="1.28515625" customWidth="1"/>
    <col min="16129" max="16129" width="71" customWidth="1"/>
    <col min="16130" max="16130" width="17.7109375" customWidth="1"/>
    <col min="16131" max="16131" width="18.85546875" customWidth="1"/>
    <col min="16132" max="16137" width="17.7109375" customWidth="1"/>
    <col min="16138" max="16138" width="19.28515625" customWidth="1"/>
    <col min="16139" max="16139" width="17.7109375" customWidth="1"/>
    <col min="16140" max="16140" width="1.28515625" customWidth="1"/>
  </cols>
  <sheetData>
    <row r="1" spans="1:11" s="16" customFormat="1" x14ac:dyDescent="0.25">
      <c r="B1" s="386"/>
      <c r="D1" s="585"/>
      <c r="E1" s="585"/>
      <c r="F1" s="585"/>
      <c r="J1" s="585"/>
      <c r="K1" s="343"/>
    </row>
    <row r="2" spans="1:11" s="16" customFormat="1" x14ac:dyDescent="0.25">
      <c r="A2" s="17" t="s">
        <v>42</v>
      </c>
      <c r="B2" s="385"/>
      <c r="C2" s="18"/>
      <c r="D2" s="331"/>
      <c r="E2" s="331"/>
      <c r="F2" s="331"/>
      <c r="G2" s="18"/>
      <c r="H2" s="18"/>
      <c r="I2" s="18"/>
      <c r="J2" s="331"/>
      <c r="K2" s="344" t="s">
        <v>19</v>
      </c>
    </row>
    <row r="3" spans="1:11" s="16" customFormat="1" x14ac:dyDescent="0.25">
      <c r="A3" s="134" t="s">
        <v>863</v>
      </c>
      <c r="B3" s="385"/>
      <c r="C3" s="18"/>
      <c r="D3" s="331"/>
      <c r="E3" s="331"/>
      <c r="F3" s="331"/>
      <c r="G3" s="18"/>
      <c r="H3" s="18"/>
      <c r="I3" s="18"/>
      <c r="J3" s="331"/>
      <c r="K3" s="345"/>
    </row>
    <row r="4" spans="1:11" s="16" customFormat="1" x14ac:dyDescent="0.25">
      <c r="A4" s="17" t="s">
        <v>894</v>
      </c>
      <c r="B4" s="385"/>
      <c r="C4" s="18"/>
      <c r="D4" s="331"/>
      <c r="E4" s="331"/>
      <c r="F4" s="331"/>
      <c r="G4" s="18"/>
      <c r="H4" s="18"/>
      <c r="I4" s="18"/>
      <c r="J4" s="331"/>
      <c r="K4" s="345"/>
    </row>
    <row r="5" spans="1:11" s="16" customFormat="1" x14ac:dyDescent="0.25">
      <c r="B5" s="386"/>
      <c r="D5" s="585"/>
      <c r="E5" s="585"/>
      <c r="F5" s="585"/>
      <c r="J5" s="585"/>
      <c r="K5" s="343"/>
    </row>
    <row r="6" spans="1:11" s="16" customFormat="1" x14ac:dyDescent="0.25">
      <c r="A6" s="358" t="s">
        <v>20</v>
      </c>
      <c r="B6" s="856" t="s">
        <v>21</v>
      </c>
      <c r="C6" s="358" t="s">
        <v>22</v>
      </c>
      <c r="D6" s="856"/>
      <c r="E6" s="1412" t="s">
        <v>23</v>
      </c>
      <c r="F6" s="1412"/>
      <c r="G6" s="358" t="s">
        <v>24</v>
      </c>
      <c r="H6" s="1417" t="s">
        <v>25</v>
      </c>
      <c r="I6" s="1417"/>
      <c r="J6" s="856" t="s">
        <v>26</v>
      </c>
      <c r="K6" s="859" t="s">
        <v>27</v>
      </c>
    </row>
    <row r="7" spans="1:11" s="52" customFormat="1" ht="27" customHeight="1" x14ac:dyDescent="0.25">
      <c r="A7" s="1476" t="s">
        <v>28</v>
      </c>
      <c r="B7" s="1423" t="s">
        <v>29</v>
      </c>
      <c r="C7" s="1423" t="s">
        <v>30</v>
      </c>
      <c r="D7" s="1423" t="s">
        <v>31</v>
      </c>
      <c r="E7" s="1423" t="s">
        <v>32</v>
      </c>
      <c r="F7" s="1423"/>
      <c r="G7" s="1423" t="s">
        <v>33</v>
      </c>
      <c r="H7" s="1423" t="s">
        <v>34</v>
      </c>
      <c r="I7" s="1423"/>
      <c r="J7" s="1423" t="s">
        <v>211</v>
      </c>
      <c r="K7" s="1444" t="s">
        <v>35</v>
      </c>
    </row>
    <row r="8" spans="1:11" s="52" customFormat="1" ht="19.5" customHeight="1" x14ac:dyDescent="0.25">
      <c r="A8" s="1476"/>
      <c r="B8" s="1423"/>
      <c r="C8" s="1423"/>
      <c r="D8" s="1423"/>
      <c r="E8" s="860" t="s">
        <v>36</v>
      </c>
      <c r="F8" s="860" t="s">
        <v>37</v>
      </c>
      <c r="G8" s="1423"/>
      <c r="H8" s="357" t="s">
        <v>36</v>
      </c>
      <c r="I8" s="357" t="s">
        <v>37</v>
      </c>
      <c r="J8" s="1423"/>
      <c r="K8" s="1444"/>
    </row>
    <row r="9" spans="1:11" ht="15.95" customHeight="1" x14ac:dyDescent="0.25">
      <c r="A9" s="54" t="s">
        <v>266</v>
      </c>
      <c r="B9" s="513"/>
      <c r="C9" s="55"/>
      <c r="D9" s="55"/>
      <c r="E9" s="55"/>
      <c r="F9" s="55"/>
      <c r="G9" s="55"/>
      <c r="H9" s="55"/>
      <c r="I9" s="55"/>
      <c r="J9" s="55"/>
      <c r="K9" s="56">
        <f>SUM(K10)</f>
        <v>0</v>
      </c>
    </row>
    <row r="10" spans="1:11" ht="15.95" customHeight="1" x14ac:dyDescent="0.25">
      <c r="A10" s="65"/>
      <c r="B10" s="389"/>
      <c r="C10" s="58"/>
      <c r="D10" s="58"/>
      <c r="E10" s="58"/>
      <c r="F10" s="58"/>
      <c r="G10" s="58"/>
      <c r="H10" s="58"/>
      <c r="I10" s="58"/>
      <c r="J10" s="58"/>
      <c r="K10" s="60"/>
    </row>
    <row r="11" spans="1:11" ht="15.95" customHeight="1" x14ac:dyDescent="0.25">
      <c r="A11" s="54" t="s">
        <v>268</v>
      </c>
      <c r="B11" s="513"/>
      <c r="C11" s="55"/>
      <c r="D11" s="55"/>
      <c r="E11" s="55"/>
      <c r="F11" s="55"/>
      <c r="G11" s="55"/>
      <c r="H11" s="55"/>
      <c r="I11" s="55"/>
      <c r="J11" s="55"/>
      <c r="K11" s="56">
        <f>SUM(K12:K14)</f>
        <v>1245955.83</v>
      </c>
    </row>
    <row r="12" spans="1:11" ht="42.75" customHeight="1" x14ac:dyDescent="0.25">
      <c r="A12" s="57" t="s">
        <v>319</v>
      </c>
      <c r="B12" s="162" t="s">
        <v>320</v>
      </c>
      <c r="C12" s="140" t="s">
        <v>60</v>
      </c>
      <c r="D12" s="161">
        <v>6.4999999999999997E-3</v>
      </c>
      <c r="E12" s="161">
        <v>5.9999999999999995E-4</v>
      </c>
      <c r="F12" s="161">
        <v>0.04</v>
      </c>
      <c r="G12" s="82"/>
      <c r="H12" s="82"/>
      <c r="I12" s="82"/>
      <c r="J12" s="362" t="s">
        <v>321</v>
      </c>
      <c r="K12" s="512">
        <v>1230617.27</v>
      </c>
    </row>
    <row r="13" spans="1:11" ht="19.5" customHeight="1" x14ac:dyDescent="0.25">
      <c r="A13" s="57" t="s">
        <v>322</v>
      </c>
      <c r="B13" s="377"/>
      <c r="C13" s="140" t="s">
        <v>60</v>
      </c>
      <c r="D13" s="82"/>
      <c r="E13" s="82"/>
      <c r="F13" s="82"/>
      <c r="G13" s="152">
        <v>100</v>
      </c>
      <c r="H13" s="152"/>
      <c r="I13" s="82"/>
      <c r="J13" s="362" t="s">
        <v>323</v>
      </c>
      <c r="K13" s="512"/>
    </row>
    <row r="14" spans="1:11" ht="15.95" customHeight="1" x14ac:dyDescent="0.25">
      <c r="A14" s="57"/>
      <c r="B14" s="377"/>
      <c r="C14" s="140" t="s">
        <v>324</v>
      </c>
      <c r="D14" s="82"/>
      <c r="E14" s="82"/>
      <c r="F14" s="82"/>
      <c r="G14" s="152">
        <v>600</v>
      </c>
      <c r="H14" s="152"/>
      <c r="I14" s="82"/>
      <c r="J14" s="140" t="s">
        <v>325</v>
      </c>
      <c r="K14" s="1007">
        <v>15338.56</v>
      </c>
    </row>
    <row r="15" spans="1:11" ht="15.95" customHeight="1" x14ac:dyDescent="0.25">
      <c r="A15" s="65"/>
      <c r="B15" s="389"/>
      <c r="C15" s="363"/>
      <c r="D15" s="58"/>
      <c r="E15" s="58"/>
      <c r="F15" s="58"/>
      <c r="G15" s="58"/>
      <c r="H15" s="58"/>
      <c r="I15" s="58"/>
      <c r="J15" s="363"/>
      <c r="K15" s="60"/>
    </row>
    <row r="16" spans="1:11" s="16" customFormat="1" ht="15.95" customHeight="1" x14ac:dyDescent="0.25">
      <c r="A16" s="54" t="s">
        <v>291</v>
      </c>
      <c r="B16" s="513"/>
      <c r="C16" s="364"/>
      <c r="D16" s="55"/>
      <c r="E16" s="55"/>
      <c r="F16" s="55"/>
      <c r="G16" s="55"/>
      <c r="H16" s="55"/>
      <c r="I16" s="55"/>
      <c r="J16" s="364"/>
      <c r="K16" s="56">
        <f>SUM(K17)</f>
        <v>0</v>
      </c>
    </row>
    <row r="17" spans="1:11" s="16" customFormat="1" ht="15.95" customHeight="1" x14ac:dyDescent="0.25">
      <c r="A17" s="65"/>
      <c r="B17" s="390"/>
      <c r="C17" s="365"/>
      <c r="D17" s="63"/>
      <c r="E17" s="63"/>
      <c r="F17" s="63"/>
      <c r="G17" s="63"/>
      <c r="H17" s="63"/>
      <c r="I17" s="63"/>
      <c r="J17" s="365"/>
      <c r="K17" s="28"/>
    </row>
    <row r="18" spans="1:11" ht="15.95" customHeight="1" x14ac:dyDescent="0.25">
      <c r="A18" s="54" t="s">
        <v>300</v>
      </c>
      <c r="B18" s="513"/>
      <c r="C18" s="364"/>
      <c r="D18" s="55"/>
      <c r="E18" s="55"/>
      <c r="F18" s="55"/>
      <c r="G18" s="55"/>
      <c r="H18" s="55"/>
      <c r="I18" s="55"/>
      <c r="J18" s="364"/>
      <c r="K18" s="56">
        <f>SUM(K19:K22)</f>
        <v>89040</v>
      </c>
    </row>
    <row r="19" spans="1:11" ht="29.25" customHeight="1" x14ac:dyDescent="0.25">
      <c r="A19" s="57" t="s">
        <v>326</v>
      </c>
      <c r="B19" s="377"/>
      <c r="C19" s="140" t="s">
        <v>327</v>
      </c>
      <c r="D19" s="82"/>
      <c r="E19" s="82"/>
      <c r="F19" s="82"/>
      <c r="G19" s="82"/>
      <c r="H19" s="152">
        <v>400</v>
      </c>
      <c r="I19" s="152">
        <v>490</v>
      </c>
      <c r="J19" s="362" t="s">
        <v>321</v>
      </c>
      <c r="K19" s="874">
        <v>21070</v>
      </c>
    </row>
    <row r="20" spans="1:11" ht="29.25" customHeight="1" x14ac:dyDescent="0.25">
      <c r="A20" s="57" t="s">
        <v>328</v>
      </c>
      <c r="B20" s="377"/>
      <c r="C20" s="140" t="s">
        <v>329</v>
      </c>
      <c r="D20" s="82"/>
      <c r="E20" s="82"/>
      <c r="F20" s="82"/>
      <c r="G20" s="82"/>
      <c r="H20" s="152">
        <v>210</v>
      </c>
      <c r="I20" s="152">
        <v>500</v>
      </c>
      <c r="J20" s="362" t="s">
        <v>330</v>
      </c>
      <c r="K20" s="874">
        <v>67970</v>
      </c>
    </row>
    <row r="21" spans="1:11" ht="30" customHeight="1" x14ac:dyDescent="0.25">
      <c r="A21" s="57" t="s">
        <v>331</v>
      </c>
      <c r="B21" s="377"/>
      <c r="C21" s="140" t="s">
        <v>332</v>
      </c>
      <c r="D21" s="82"/>
      <c r="E21" s="82"/>
      <c r="F21" s="82"/>
      <c r="G21" s="152">
        <v>500</v>
      </c>
      <c r="H21" s="152"/>
      <c r="I21" s="152"/>
      <c r="J21" s="362" t="s">
        <v>321</v>
      </c>
      <c r="K21" s="874">
        <v>0</v>
      </c>
    </row>
    <row r="22" spans="1:11" ht="15.95" customHeight="1" x14ac:dyDescent="0.25">
      <c r="A22" s="57" t="s">
        <v>333</v>
      </c>
      <c r="B22" s="377"/>
      <c r="C22" s="140" t="s">
        <v>334</v>
      </c>
      <c r="D22" s="82"/>
      <c r="E22" s="82"/>
      <c r="F22" s="82"/>
      <c r="G22" s="152">
        <v>4000</v>
      </c>
      <c r="H22" s="82"/>
      <c r="I22" s="82"/>
      <c r="J22" s="140" t="s">
        <v>335</v>
      </c>
      <c r="K22" s="874">
        <v>0</v>
      </c>
    </row>
    <row r="23" spans="1:11" ht="15.95" customHeight="1" x14ac:dyDescent="0.25">
      <c r="A23" s="65"/>
      <c r="B23" s="389"/>
      <c r="C23" s="363"/>
      <c r="D23" s="58"/>
      <c r="E23" s="58"/>
      <c r="F23" s="58"/>
      <c r="G23" s="58"/>
      <c r="H23" s="58"/>
      <c r="I23" s="58"/>
      <c r="J23" s="363"/>
      <c r="K23" s="60"/>
    </row>
    <row r="24" spans="1:11" ht="15.95" customHeight="1" x14ac:dyDescent="0.25">
      <c r="A24" s="54" t="s">
        <v>310</v>
      </c>
      <c r="B24" s="513"/>
      <c r="C24" s="364"/>
      <c r="D24" s="55"/>
      <c r="E24" s="55"/>
      <c r="F24" s="55"/>
      <c r="G24" s="55"/>
      <c r="H24" s="55"/>
      <c r="I24" s="55"/>
      <c r="J24" s="364"/>
      <c r="K24" s="56">
        <f>SUM(K25)</f>
        <v>0</v>
      </c>
    </row>
    <row r="25" spans="1:11" ht="15.95" customHeight="1" x14ac:dyDescent="0.25">
      <c r="A25" s="65"/>
      <c r="B25" s="389"/>
      <c r="C25" s="363"/>
      <c r="D25" s="58"/>
      <c r="E25" s="58"/>
      <c r="F25" s="58"/>
      <c r="G25" s="58"/>
      <c r="H25" s="58"/>
      <c r="I25" s="58"/>
      <c r="J25" s="363"/>
      <c r="K25" s="60"/>
    </row>
    <row r="26" spans="1:11" ht="15.95" customHeight="1" x14ac:dyDescent="0.25">
      <c r="A26" s="54" t="s">
        <v>313</v>
      </c>
      <c r="B26" s="513"/>
      <c r="C26" s="364"/>
      <c r="D26" s="55"/>
      <c r="E26" s="55"/>
      <c r="F26" s="55"/>
      <c r="G26" s="55"/>
      <c r="H26" s="55"/>
      <c r="I26" s="55"/>
      <c r="J26" s="364"/>
      <c r="K26" s="56">
        <f>SUM(K27)</f>
        <v>0</v>
      </c>
    </row>
    <row r="27" spans="1:11" ht="15.95" customHeight="1" x14ac:dyDescent="0.25">
      <c r="A27" s="65"/>
      <c r="B27" s="389"/>
      <c r="C27" s="363"/>
      <c r="D27" s="58"/>
      <c r="E27" s="58"/>
      <c r="F27" s="58"/>
      <c r="G27" s="58"/>
      <c r="H27" s="58"/>
      <c r="I27" s="58"/>
      <c r="J27" s="363"/>
      <c r="K27" s="60"/>
    </row>
    <row r="28" spans="1:11" s="16" customFormat="1" ht="15.95" customHeight="1" x14ac:dyDescent="0.25">
      <c r="A28" s="54" t="s">
        <v>314</v>
      </c>
      <c r="B28" s="513"/>
      <c r="C28" s="364"/>
      <c r="D28" s="55"/>
      <c r="E28" s="55"/>
      <c r="F28" s="55"/>
      <c r="G28" s="55"/>
      <c r="H28" s="55"/>
      <c r="I28" s="55"/>
      <c r="J28" s="364"/>
      <c r="K28" s="56">
        <f>SUM(K29)</f>
        <v>0</v>
      </c>
    </row>
    <row r="29" spans="1:11" s="16" customFormat="1" ht="15.95" customHeight="1" x14ac:dyDescent="0.25">
      <c r="A29" s="66"/>
      <c r="B29" s="390"/>
      <c r="C29" s="365"/>
      <c r="D29" s="63"/>
      <c r="E29" s="63"/>
      <c r="F29" s="63"/>
      <c r="G29" s="63"/>
      <c r="H29" s="63"/>
      <c r="I29" s="63"/>
      <c r="J29" s="365"/>
      <c r="K29" s="28"/>
    </row>
    <row r="30" spans="1:11" ht="15.95" customHeight="1" x14ac:dyDescent="0.25">
      <c r="A30" s="54" t="s">
        <v>315</v>
      </c>
      <c r="B30" s="513"/>
      <c r="C30" s="364"/>
      <c r="D30" s="55"/>
      <c r="E30" s="55"/>
      <c r="F30" s="55"/>
      <c r="G30" s="55"/>
      <c r="H30" s="55"/>
      <c r="I30" s="55"/>
      <c r="J30" s="364"/>
      <c r="K30" s="56">
        <f>SUM(K31)</f>
        <v>0</v>
      </c>
    </row>
    <row r="31" spans="1:11" ht="15.95" customHeight="1" x14ac:dyDescent="0.25">
      <c r="A31" s="65"/>
      <c r="B31" s="389"/>
      <c r="C31" s="363"/>
      <c r="D31" s="58"/>
      <c r="E31" s="58"/>
      <c r="F31" s="58"/>
      <c r="G31" s="58"/>
      <c r="H31" s="58"/>
      <c r="I31" s="58"/>
      <c r="J31" s="363"/>
      <c r="K31" s="60"/>
    </row>
    <row r="32" spans="1:11" ht="15.95" customHeight="1" x14ac:dyDescent="0.25">
      <c r="A32" s="67" t="s">
        <v>868</v>
      </c>
      <c r="B32" s="388"/>
      <c r="C32" s="359"/>
      <c r="D32" s="862"/>
      <c r="E32" s="862"/>
      <c r="F32" s="862"/>
      <c r="G32" s="359"/>
      <c r="H32" s="359"/>
      <c r="I32" s="359"/>
      <c r="J32" s="67"/>
      <c r="K32" s="864">
        <f>SUM(K30,K28,K26,K24,K18,K16,K11,K9)</f>
        <v>1334995.83</v>
      </c>
    </row>
    <row r="33" spans="1:11" x14ac:dyDescent="0.25">
      <c r="A33" s="72"/>
      <c r="B33" s="391"/>
      <c r="C33" s="73"/>
      <c r="D33" s="338"/>
      <c r="E33" s="338"/>
      <c r="F33" s="338"/>
      <c r="G33" s="73"/>
      <c r="H33" s="73"/>
      <c r="I33" s="73"/>
      <c r="J33" s="338"/>
      <c r="K33" s="349"/>
    </row>
  </sheetData>
  <mergeCells count="11">
    <mergeCell ref="J7:J8"/>
    <mergeCell ref="K7:K8"/>
    <mergeCell ref="H6:I6"/>
    <mergeCell ref="A7:A8"/>
    <mergeCell ref="B7:B8"/>
    <mergeCell ref="C7:C8"/>
    <mergeCell ref="D7:D8"/>
    <mergeCell ref="E7:F7"/>
    <mergeCell ref="G7:G8"/>
    <mergeCell ref="H7:I7"/>
    <mergeCell ref="E6:F6"/>
  </mergeCells>
  <printOptions horizontalCentered="1" verticalCentered="1"/>
  <pageMargins left="0.23622047244094491" right="0.23622047244094491"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G12" sqref="G12:G43"/>
    </sheetView>
  </sheetViews>
  <sheetFormatPr baseColWidth="10" defaultRowHeight="15" x14ac:dyDescent="0.25"/>
  <cols>
    <col min="1" max="1" width="54.5703125" style="653" customWidth="1"/>
    <col min="2" max="2" width="26.42578125" style="1018" customWidth="1"/>
    <col min="3" max="3" width="19.5703125" style="392" bestFit="1" customWidth="1"/>
    <col min="4" max="4" width="21" style="872" bestFit="1" customWidth="1"/>
    <col min="5" max="5" width="9.85546875" customWidth="1"/>
    <col min="6" max="6" width="10" customWidth="1"/>
    <col min="7" max="7" width="24.85546875" style="1021" customWidth="1"/>
    <col min="8" max="8" width="8.42578125" bestFit="1" customWidth="1"/>
    <col min="9" max="9" width="8.85546875" bestFit="1" customWidth="1"/>
    <col min="10" max="10" width="40.28515625" bestFit="1" customWidth="1"/>
    <col min="11" max="11" width="17.42578125" style="384" customWidth="1"/>
    <col min="257" max="257" width="70.28515625" customWidth="1"/>
    <col min="258" max="258" width="22.7109375" customWidth="1"/>
    <col min="259" max="261" width="17.7109375" customWidth="1"/>
    <col min="262" max="262" width="16.28515625" customWidth="1"/>
    <col min="263" max="263" width="22.7109375" customWidth="1"/>
    <col min="264" max="267" width="17.7109375" customWidth="1"/>
    <col min="513" max="513" width="70.28515625" customWidth="1"/>
    <col min="514" max="514" width="22.7109375" customWidth="1"/>
    <col min="515" max="517" width="17.7109375" customWidth="1"/>
    <col min="518" max="518" width="16.28515625" customWidth="1"/>
    <col min="519" max="519" width="22.7109375" customWidth="1"/>
    <col min="520" max="523" width="17.7109375" customWidth="1"/>
    <col min="769" max="769" width="70.28515625" customWidth="1"/>
    <col min="770" max="770" width="22.7109375" customWidth="1"/>
    <col min="771" max="773" width="17.7109375" customWidth="1"/>
    <col min="774" max="774" width="16.28515625" customWidth="1"/>
    <col min="775" max="775" width="22.7109375" customWidth="1"/>
    <col min="776" max="779" width="17.7109375" customWidth="1"/>
    <col min="1025" max="1025" width="70.28515625" customWidth="1"/>
    <col min="1026" max="1026" width="22.7109375" customWidth="1"/>
    <col min="1027" max="1029" width="17.7109375" customWidth="1"/>
    <col min="1030" max="1030" width="16.28515625" customWidth="1"/>
    <col min="1031" max="1031" width="22.7109375" customWidth="1"/>
    <col min="1032" max="1035" width="17.7109375" customWidth="1"/>
    <col min="1281" max="1281" width="70.28515625" customWidth="1"/>
    <col min="1282" max="1282" width="22.7109375" customWidth="1"/>
    <col min="1283" max="1285" width="17.7109375" customWidth="1"/>
    <col min="1286" max="1286" width="16.28515625" customWidth="1"/>
    <col min="1287" max="1287" width="22.7109375" customWidth="1"/>
    <col min="1288" max="1291" width="17.7109375" customWidth="1"/>
    <col min="1537" max="1537" width="70.28515625" customWidth="1"/>
    <col min="1538" max="1538" width="22.7109375" customWidth="1"/>
    <col min="1539" max="1541" width="17.7109375" customWidth="1"/>
    <col min="1542" max="1542" width="16.28515625" customWidth="1"/>
    <col min="1543" max="1543" width="22.7109375" customWidth="1"/>
    <col min="1544" max="1547" width="17.7109375" customWidth="1"/>
    <col min="1793" max="1793" width="70.28515625" customWidth="1"/>
    <col min="1794" max="1794" width="22.7109375" customWidth="1"/>
    <col min="1795" max="1797" width="17.7109375" customWidth="1"/>
    <col min="1798" max="1798" width="16.28515625" customWidth="1"/>
    <col min="1799" max="1799" width="22.7109375" customWidth="1"/>
    <col min="1800" max="1803" width="17.7109375" customWidth="1"/>
    <col min="2049" max="2049" width="70.28515625" customWidth="1"/>
    <col min="2050" max="2050" width="22.7109375" customWidth="1"/>
    <col min="2051" max="2053" width="17.7109375" customWidth="1"/>
    <col min="2054" max="2054" width="16.28515625" customWidth="1"/>
    <col min="2055" max="2055" width="22.7109375" customWidth="1"/>
    <col min="2056" max="2059" width="17.7109375" customWidth="1"/>
    <col min="2305" max="2305" width="70.28515625" customWidth="1"/>
    <col min="2306" max="2306" width="22.7109375" customWidth="1"/>
    <col min="2307" max="2309" width="17.7109375" customWidth="1"/>
    <col min="2310" max="2310" width="16.28515625" customWidth="1"/>
    <col min="2311" max="2311" width="22.7109375" customWidth="1"/>
    <col min="2312" max="2315" width="17.7109375" customWidth="1"/>
    <col min="2561" max="2561" width="70.28515625" customWidth="1"/>
    <col min="2562" max="2562" width="22.7109375" customWidth="1"/>
    <col min="2563" max="2565" width="17.7109375" customWidth="1"/>
    <col min="2566" max="2566" width="16.28515625" customWidth="1"/>
    <col min="2567" max="2567" width="22.7109375" customWidth="1"/>
    <col min="2568" max="2571" width="17.7109375" customWidth="1"/>
    <col min="2817" max="2817" width="70.28515625" customWidth="1"/>
    <col min="2818" max="2818" width="22.7109375" customWidth="1"/>
    <col min="2819" max="2821" width="17.7109375" customWidth="1"/>
    <col min="2822" max="2822" width="16.28515625" customWidth="1"/>
    <col min="2823" max="2823" width="22.7109375" customWidth="1"/>
    <col min="2824" max="2827" width="17.7109375" customWidth="1"/>
    <col min="3073" max="3073" width="70.28515625" customWidth="1"/>
    <col min="3074" max="3074" width="22.7109375" customWidth="1"/>
    <col min="3075" max="3077" width="17.7109375" customWidth="1"/>
    <col min="3078" max="3078" width="16.28515625" customWidth="1"/>
    <col min="3079" max="3079" width="22.7109375" customWidth="1"/>
    <col min="3080" max="3083" width="17.7109375" customWidth="1"/>
    <col min="3329" max="3329" width="70.28515625" customWidth="1"/>
    <col min="3330" max="3330" width="22.7109375" customWidth="1"/>
    <col min="3331" max="3333" width="17.7109375" customWidth="1"/>
    <col min="3334" max="3334" width="16.28515625" customWidth="1"/>
    <col min="3335" max="3335" width="22.7109375" customWidth="1"/>
    <col min="3336" max="3339" width="17.7109375" customWidth="1"/>
    <col min="3585" max="3585" width="70.28515625" customWidth="1"/>
    <col min="3586" max="3586" width="22.7109375" customWidth="1"/>
    <col min="3587" max="3589" width="17.7109375" customWidth="1"/>
    <col min="3590" max="3590" width="16.28515625" customWidth="1"/>
    <col min="3591" max="3591" width="22.7109375" customWidth="1"/>
    <col min="3592" max="3595" width="17.7109375" customWidth="1"/>
    <col min="3841" max="3841" width="70.28515625" customWidth="1"/>
    <col min="3842" max="3842" width="22.7109375" customWidth="1"/>
    <col min="3843" max="3845" width="17.7109375" customWidth="1"/>
    <col min="3846" max="3846" width="16.28515625" customWidth="1"/>
    <col min="3847" max="3847" width="22.7109375" customWidth="1"/>
    <col min="3848" max="3851" width="17.7109375" customWidth="1"/>
    <col min="4097" max="4097" width="70.28515625" customWidth="1"/>
    <col min="4098" max="4098" width="22.7109375" customWidth="1"/>
    <col min="4099" max="4101" width="17.7109375" customWidth="1"/>
    <col min="4102" max="4102" width="16.28515625" customWidth="1"/>
    <col min="4103" max="4103" width="22.7109375" customWidth="1"/>
    <col min="4104" max="4107" width="17.7109375" customWidth="1"/>
    <col min="4353" max="4353" width="70.28515625" customWidth="1"/>
    <col min="4354" max="4354" width="22.7109375" customWidth="1"/>
    <col min="4355" max="4357" width="17.7109375" customWidth="1"/>
    <col min="4358" max="4358" width="16.28515625" customWidth="1"/>
    <col min="4359" max="4359" width="22.7109375" customWidth="1"/>
    <col min="4360" max="4363" width="17.7109375" customWidth="1"/>
    <col min="4609" max="4609" width="70.28515625" customWidth="1"/>
    <col min="4610" max="4610" width="22.7109375" customWidth="1"/>
    <col min="4611" max="4613" width="17.7109375" customWidth="1"/>
    <col min="4614" max="4614" width="16.28515625" customWidth="1"/>
    <col min="4615" max="4615" width="22.7109375" customWidth="1"/>
    <col min="4616" max="4619" width="17.7109375" customWidth="1"/>
    <col min="4865" max="4865" width="70.28515625" customWidth="1"/>
    <col min="4866" max="4866" width="22.7109375" customWidth="1"/>
    <col min="4867" max="4869" width="17.7109375" customWidth="1"/>
    <col min="4870" max="4870" width="16.28515625" customWidth="1"/>
    <col min="4871" max="4871" width="22.7109375" customWidth="1"/>
    <col min="4872" max="4875" width="17.7109375" customWidth="1"/>
    <col min="5121" max="5121" width="70.28515625" customWidth="1"/>
    <col min="5122" max="5122" width="22.7109375" customWidth="1"/>
    <col min="5123" max="5125" width="17.7109375" customWidth="1"/>
    <col min="5126" max="5126" width="16.28515625" customWidth="1"/>
    <col min="5127" max="5127" width="22.7109375" customWidth="1"/>
    <col min="5128" max="5131" width="17.7109375" customWidth="1"/>
    <col min="5377" max="5377" width="70.28515625" customWidth="1"/>
    <col min="5378" max="5378" width="22.7109375" customWidth="1"/>
    <col min="5379" max="5381" width="17.7109375" customWidth="1"/>
    <col min="5382" max="5382" width="16.28515625" customWidth="1"/>
    <col min="5383" max="5383" width="22.7109375" customWidth="1"/>
    <col min="5384" max="5387" width="17.7109375" customWidth="1"/>
    <col min="5633" max="5633" width="70.28515625" customWidth="1"/>
    <col min="5634" max="5634" width="22.7109375" customWidth="1"/>
    <col min="5635" max="5637" width="17.7109375" customWidth="1"/>
    <col min="5638" max="5638" width="16.28515625" customWidth="1"/>
    <col min="5639" max="5639" width="22.7109375" customWidth="1"/>
    <col min="5640" max="5643" width="17.7109375" customWidth="1"/>
    <col min="5889" max="5889" width="70.28515625" customWidth="1"/>
    <col min="5890" max="5890" width="22.7109375" customWidth="1"/>
    <col min="5891" max="5893" width="17.7109375" customWidth="1"/>
    <col min="5894" max="5894" width="16.28515625" customWidth="1"/>
    <col min="5895" max="5895" width="22.7109375" customWidth="1"/>
    <col min="5896" max="5899" width="17.7109375" customWidth="1"/>
    <col min="6145" max="6145" width="70.28515625" customWidth="1"/>
    <col min="6146" max="6146" width="22.7109375" customWidth="1"/>
    <col min="6147" max="6149" width="17.7109375" customWidth="1"/>
    <col min="6150" max="6150" width="16.28515625" customWidth="1"/>
    <col min="6151" max="6151" width="22.7109375" customWidth="1"/>
    <col min="6152" max="6155" width="17.7109375" customWidth="1"/>
    <col min="6401" max="6401" width="70.28515625" customWidth="1"/>
    <col min="6402" max="6402" width="22.7109375" customWidth="1"/>
    <col min="6403" max="6405" width="17.7109375" customWidth="1"/>
    <col min="6406" max="6406" width="16.28515625" customWidth="1"/>
    <col min="6407" max="6407" width="22.7109375" customWidth="1"/>
    <col min="6408" max="6411" width="17.7109375" customWidth="1"/>
    <col min="6657" max="6657" width="70.28515625" customWidth="1"/>
    <col min="6658" max="6658" width="22.7109375" customWidth="1"/>
    <col min="6659" max="6661" width="17.7109375" customWidth="1"/>
    <col min="6662" max="6662" width="16.28515625" customWidth="1"/>
    <col min="6663" max="6663" width="22.7109375" customWidth="1"/>
    <col min="6664" max="6667" width="17.7109375" customWidth="1"/>
    <col min="6913" max="6913" width="70.28515625" customWidth="1"/>
    <col min="6914" max="6914" width="22.7109375" customWidth="1"/>
    <col min="6915" max="6917" width="17.7109375" customWidth="1"/>
    <col min="6918" max="6918" width="16.28515625" customWidth="1"/>
    <col min="6919" max="6919" width="22.7109375" customWidth="1"/>
    <col min="6920" max="6923" width="17.7109375" customWidth="1"/>
    <col min="7169" max="7169" width="70.28515625" customWidth="1"/>
    <col min="7170" max="7170" width="22.7109375" customWidth="1"/>
    <col min="7171" max="7173" width="17.7109375" customWidth="1"/>
    <col min="7174" max="7174" width="16.28515625" customWidth="1"/>
    <col min="7175" max="7175" width="22.7109375" customWidth="1"/>
    <col min="7176" max="7179" width="17.7109375" customWidth="1"/>
    <col min="7425" max="7425" width="70.28515625" customWidth="1"/>
    <col min="7426" max="7426" width="22.7109375" customWidth="1"/>
    <col min="7427" max="7429" width="17.7109375" customWidth="1"/>
    <col min="7430" max="7430" width="16.28515625" customWidth="1"/>
    <col min="7431" max="7431" width="22.7109375" customWidth="1"/>
    <col min="7432" max="7435" width="17.7109375" customWidth="1"/>
    <col min="7681" max="7681" width="70.28515625" customWidth="1"/>
    <col min="7682" max="7682" width="22.7109375" customWidth="1"/>
    <col min="7683" max="7685" width="17.7109375" customWidth="1"/>
    <col min="7686" max="7686" width="16.28515625" customWidth="1"/>
    <col min="7687" max="7687" width="22.7109375" customWidth="1"/>
    <col min="7688" max="7691" width="17.7109375" customWidth="1"/>
    <col min="7937" max="7937" width="70.28515625" customWidth="1"/>
    <col min="7938" max="7938" width="22.7109375" customWidth="1"/>
    <col min="7939" max="7941" width="17.7109375" customWidth="1"/>
    <col min="7942" max="7942" width="16.28515625" customWidth="1"/>
    <col min="7943" max="7943" width="22.7109375" customWidth="1"/>
    <col min="7944" max="7947" width="17.7109375" customWidth="1"/>
    <col min="8193" max="8193" width="70.28515625" customWidth="1"/>
    <col min="8194" max="8194" width="22.7109375" customWidth="1"/>
    <col min="8195" max="8197" width="17.7109375" customWidth="1"/>
    <col min="8198" max="8198" width="16.28515625" customWidth="1"/>
    <col min="8199" max="8199" width="22.7109375" customWidth="1"/>
    <col min="8200" max="8203" width="17.7109375" customWidth="1"/>
    <col min="8449" max="8449" width="70.28515625" customWidth="1"/>
    <col min="8450" max="8450" width="22.7109375" customWidth="1"/>
    <col min="8451" max="8453" width="17.7109375" customWidth="1"/>
    <col min="8454" max="8454" width="16.28515625" customWidth="1"/>
    <col min="8455" max="8455" width="22.7109375" customWidth="1"/>
    <col min="8456" max="8459" width="17.7109375" customWidth="1"/>
    <col min="8705" max="8705" width="70.28515625" customWidth="1"/>
    <col min="8706" max="8706" width="22.7109375" customWidth="1"/>
    <col min="8707" max="8709" width="17.7109375" customWidth="1"/>
    <col min="8710" max="8710" width="16.28515625" customWidth="1"/>
    <col min="8711" max="8711" width="22.7109375" customWidth="1"/>
    <col min="8712" max="8715" width="17.7109375" customWidth="1"/>
    <col min="8961" max="8961" width="70.28515625" customWidth="1"/>
    <col min="8962" max="8962" width="22.7109375" customWidth="1"/>
    <col min="8963" max="8965" width="17.7109375" customWidth="1"/>
    <col min="8966" max="8966" width="16.28515625" customWidth="1"/>
    <col min="8967" max="8967" width="22.7109375" customWidth="1"/>
    <col min="8968" max="8971" width="17.7109375" customWidth="1"/>
    <col min="9217" max="9217" width="70.28515625" customWidth="1"/>
    <col min="9218" max="9218" width="22.7109375" customWidth="1"/>
    <col min="9219" max="9221" width="17.7109375" customWidth="1"/>
    <col min="9222" max="9222" width="16.28515625" customWidth="1"/>
    <col min="9223" max="9223" width="22.7109375" customWidth="1"/>
    <col min="9224" max="9227" width="17.7109375" customWidth="1"/>
    <col min="9473" max="9473" width="70.28515625" customWidth="1"/>
    <col min="9474" max="9474" width="22.7109375" customWidth="1"/>
    <col min="9475" max="9477" width="17.7109375" customWidth="1"/>
    <col min="9478" max="9478" width="16.28515625" customWidth="1"/>
    <col min="9479" max="9479" width="22.7109375" customWidth="1"/>
    <col min="9480" max="9483" width="17.7109375" customWidth="1"/>
    <col min="9729" max="9729" width="70.28515625" customWidth="1"/>
    <col min="9730" max="9730" width="22.7109375" customWidth="1"/>
    <col min="9731" max="9733" width="17.7109375" customWidth="1"/>
    <col min="9734" max="9734" width="16.28515625" customWidth="1"/>
    <col min="9735" max="9735" width="22.7109375" customWidth="1"/>
    <col min="9736" max="9739" width="17.7109375" customWidth="1"/>
    <col min="9985" max="9985" width="70.28515625" customWidth="1"/>
    <col min="9986" max="9986" width="22.7109375" customWidth="1"/>
    <col min="9987" max="9989" width="17.7109375" customWidth="1"/>
    <col min="9990" max="9990" width="16.28515625" customWidth="1"/>
    <col min="9991" max="9991" width="22.7109375" customWidth="1"/>
    <col min="9992" max="9995" width="17.7109375" customWidth="1"/>
    <col min="10241" max="10241" width="70.28515625" customWidth="1"/>
    <col min="10242" max="10242" width="22.7109375" customWidth="1"/>
    <col min="10243" max="10245" width="17.7109375" customWidth="1"/>
    <col min="10246" max="10246" width="16.28515625" customWidth="1"/>
    <col min="10247" max="10247" width="22.7109375" customWidth="1"/>
    <col min="10248" max="10251" width="17.7109375" customWidth="1"/>
    <col min="10497" max="10497" width="70.28515625" customWidth="1"/>
    <col min="10498" max="10498" width="22.7109375" customWidth="1"/>
    <col min="10499" max="10501" width="17.7109375" customWidth="1"/>
    <col min="10502" max="10502" width="16.28515625" customWidth="1"/>
    <col min="10503" max="10503" width="22.7109375" customWidth="1"/>
    <col min="10504" max="10507" width="17.7109375" customWidth="1"/>
    <col min="10753" max="10753" width="70.28515625" customWidth="1"/>
    <col min="10754" max="10754" width="22.7109375" customWidth="1"/>
    <col min="10755" max="10757" width="17.7109375" customWidth="1"/>
    <col min="10758" max="10758" width="16.28515625" customWidth="1"/>
    <col min="10759" max="10759" width="22.7109375" customWidth="1"/>
    <col min="10760" max="10763" width="17.7109375" customWidth="1"/>
    <col min="11009" max="11009" width="70.28515625" customWidth="1"/>
    <col min="11010" max="11010" width="22.7109375" customWidth="1"/>
    <col min="11011" max="11013" width="17.7109375" customWidth="1"/>
    <col min="11014" max="11014" width="16.28515625" customWidth="1"/>
    <col min="11015" max="11015" width="22.7109375" customWidth="1"/>
    <col min="11016" max="11019" width="17.7109375" customWidth="1"/>
    <col min="11265" max="11265" width="70.28515625" customWidth="1"/>
    <col min="11266" max="11266" width="22.7109375" customWidth="1"/>
    <col min="11267" max="11269" width="17.7109375" customWidth="1"/>
    <col min="11270" max="11270" width="16.28515625" customWidth="1"/>
    <col min="11271" max="11271" width="22.7109375" customWidth="1"/>
    <col min="11272" max="11275" width="17.7109375" customWidth="1"/>
    <col min="11521" max="11521" width="70.28515625" customWidth="1"/>
    <col min="11522" max="11522" width="22.7109375" customWidth="1"/>
    <col min="11523" max="11525" width="17.7109375" customWidth="1"/>
    <col min="11526" max="11526" width="16.28515625" customWidth="1"/>
    <col min="11527" max="11527" width="22.7109375" customWidth="1"/>
    <col min="11528" max="11531" width="17.7109375" customWidth="1"/>
    <col min="11777" max="11777" width="70.28515625" customWidth="1"/>
    <col min="11778" max="11778" width="22.7109375" customWidth="1"/>
    <col min="11779" max="11781" width="17.7109375" customWidth="1"/>
    <col min="11782" max="11782" width="16.28515625" customWidth="1"/>
    <col min="11783" max="11783" width="22.7109375" customWidth="1"/>
    <col min="11784" max="11787" width="17.7109375" customWidth="1"/>
    <col min="12033" max="12033" width="70.28515625" customWidth="1"/>
    <col min="12034" max="12034" width="22.7109375" customWidth="1"/>
    <col min="12035" max="12037" width="17.7109375" customWidth="1"/>
    <col min="12038" max="12038" width="16.28515625" customWidth="1"/>
    <col min="12039" max="12039" width="22.7109375" customWidth="1"/>
    <col min="12040" max="12043" width="17.7109375" customWidth="1"/>
    <col min="12289" max="12289" width="70.28515625" customWidth="1"/>
    <col min="12290" max="12290" width="22.7109375" customWidth="1"/>
    <col min="12291" max="12293" width="17.7109375" customWidth="1"/>
    <col min="12294" max="12294" width="16.28515625" customWidth="1"/>
    <col min="12295" max="12295" width="22.7109375" customWidth="1"/>
    <col min="12296" max="12299" width="17.7109375" customWidth="1"/>
    <col min="12545" max="12545" width="70.28515625" customWidth="1"/>
    <col min="12546" max="12546" width="22.7109375" customWidth="1"/>
    <col min="12547" max="12549" width="17.7109375" customWidth="1"/>
    <col min="12550" max="12550" width="16.28515625" customWidth="1"/>
    <col min="12551" max="12551" width="22.7109375" customWidth="1"/>
    <col min="12552" max="12555" width="17.7109375" customWidth="1"/>
    <col min="12801" max="12801" width="70.28515625" customWidth="1"/>
    <col min="12802" max="12802" width="22.7109375" customWidth="1"/>
    <col min="12803" max="12805" width="17.7109375" customWidth="1"/>
    <col min="12806" max="12806" width="16.28515625" customWidth="1"/>
    <col min="12807" max="12807" width="22.7109375" customWidth="1"/>
    <col min="12808" max="12811" width="17.7109375" customWidth="1"/>
    <col min="13057" max="13057" width="70.28515625" customWidth="1"/>
    <col min="13058" max="13058" width="22.7109375" customWidth="1"/>
    <col min="13059" max="13061" width="17.7109375" customWidth="1"/>
    <col min="13062" max="13062" width="16.28515625" customWidth="1"/>
    <col min="13063" max="13063" width="22.7109375" customWidth="1"/>
    <col min="13064" max="13067" width="17.7109375" customWidth="1"/>
    <col min="13313" max="13313" width="70.28515625" customWidth="1"/>
    <col min="13314" max="13314" width="22.7109375" customWidth="1"/>
    <col min="13315" max="13317" width="17.7109375" customWidth="1"/>
    <col min="13318" max="13318" width="16.28515625" customWidth="1"/>
    <col min="13319" max="13319" width="22.7109375" customWidth="1"/>
    <col min="13320" max="13323" width="17.7109375" customWidth="1"/>
    <col min="13569" max="13569" width="70.28515625" customWidth="1"/>
    <col min="13570" max="13570" width="22.7109375" customWidth="1"/>
    <col min="13571" max="13573" width="17.7109375" customWidth="1"/>
    <col min="13574" max="13574" width="16.28515625" customWidth="1"/>
    <col min="13575" max="13575" width="22.7109375" customWidth="1"/>
    <col min="13576" max="13579" width="17.7109375" customWidth="1"/>
    <col min="13825" max="13825" width="70.28515625" customWidth="1"/>
    <col min="13826" max="13826" width="22.7109375" customWidth="1"/>
    <col min="13827" max="13829" width="17.7109375" customWidth="1"/>
    <col min="13830" max="13830" width="16.28515625" customWidth="1"/>
    <col min="13831" max="13831" width="22.7109375" customWidth="1"/>
    <col min="13832" max="13835" width="17.7109375" customWidth="1"/>
    <col min="14081" max="14081" width="70.28515625" customWidth="1"/>
    <col min="14082" max="14082" width="22.7109375" customWidth="1"/>
    <col min="14083" max="14085" width="17.7109375" customWidth="1"/>
    <col min="14086" max="14086" width="16.28515625" customWidth="1"/>
    <col min="14087" max="14087" width="22.7109375" customWidth="1"/>
    <col min="14088" max="14091" width="17.7109375" customWidth="1"/>
    <col min="14337" max="14337" width="70.28515625" customWidth="1"/>
    <col min="14338" max="14338" width="22.7109375" customWidth="1"/>
    <col min="14339" max="14341" width="17.7109375" customWidth="1"/>
    <col min="14342" max="14342" width="16.28515625" customWidth="1"/>
    <col min="14343" max="14343" width="22.7109375" customWidth="1"/>
    <col min="14344" max="14347" width="17.7109375" customWidth="1"/>
    <col min="14593" max="14593" width="70.28515625" customWidth="1"/>
    <col min="14594" max="14594" width="22.7109375" customWidth="1"/>
    <col min="14595" max="14597" width="17.7109375" customWidth="1"/>
    <col min="14598" max="14598" width="16.28515625" customWidth="1"/>
    <col min="14599" max="14599" width="22.7109375" customWidth="1"/>
    <col min="14600" max="14603" width="17.7109375" customWidth="1"/>
    <col min="14849" max="14849" width="70.28515625" customWidth="1"/>
    <col min="14850" max="14850" width="22.7109375" customWidth="1"/>
    <col min="14851" max="14853" width="17.7109375" customWidth="1"/>
    <col min="14854" max="14854" width="16.28515625" customWidth="1"/>
    <col min="14855" max="14855" width="22.7109375" customWidth="1"/>
    <col min="14856" max="14859" width="17.7109375" customWidth="1"/>
    <col min="15105" max="15105" width="70.28515625" customWidth="1"/>
    <col min="15106" max="15106" width="22.7109375" customWidth="1"/>
    <col min="15107" max="15109" width="17.7109375" customWidth="1"/>
    <col min="15110" max="15110" width="16.28515625" customWidth="1"/>
    <col min="15111" max="15111" width="22.7109375" customWidth="1"/>
    <col min="15112" max="15115" width="17.7109375" customWidth="1"/>
    <col min="15361" max="15361" width="70.28515625" customWidth="1"/>
    <col min="15362" max="15362" width="22.7109375" customWidth="1"/>
    <col min="15363" max="15365" width="17.7109375" customWidth="1"/>
    <col min="15366" max="15366" width="16.28515625" customWidth="1"/>
    <col min="15367" max="15367" width="22.7109375" customWidth="1"/>
    <col min="15368" max="15371" width="17.7109375" customWidth="1"/>
    <col min="15617" max="15617" width="70.28515625" customWidth="1"/>
    <col min="15618" max="15618" width="22.7109375" customWidth="1"/>
    <col min="15619" max="15621" width="17.7109375" customWidth="1"/>
    <col min="15622" max="15622" width="16.28515625" customWidth="1"/>
    <col min="15623" max="15623" width="22.7109375" customWidth="1"/>
    <col min="15624" max="15627" width="17.7109375" customWidth="1"/>
    <col min="15873" max="15873" width="70.28515625" customWidth="1"/>
    <col min="15874" max="15874" width="22.7109375" customWidth="1"/>
    <col min="15875" max="15877" width="17.7109375" customWidth="1"/>
    <col min="15878" max="15878" width="16.28515625" customWidth="1"/>
    <col min="15879" max="15879" width="22.7109375" customWidth="1"/>
    <col min="15880" max="15883" width="17.7109375" customWidth="1"/>
    <col min="16129" max="16129" width="70.28515625" customWidth="1"/>
    <col min="16130" max="16130" width="22.7109375" customWidth="1"/>
    <col min="16131" max="16133" width="17.7109375" customWidth="1"/>
    <col min="16134" max="16134" width="16.28515625" customWidth="1"/>
    <col min="16135" max="16135" width="22.7109375" customWidth="1"/>
    <col min="16136" max="16139" width="17.7109375" customWidth="1"/>
  </cols>
  <sheetData>
    <row r="1" spans="1:11" s="16" customFormat="1" x14ac:dyDescent="0.25">
      <c r="A1" s="658"/>
      <c r="B1" s="1009"/>
      <c r="C1" s="386"/>
      <c r="D1" s="585"/>
      <c r="G1" s="1019"/>
      <c r="K1" s="343"/>
    </row>
    <row r="2" spans="1:11" s="16" customFormat="1" x14ac:dyDescent="0.25">
      <c r="A2" s="663" t="s">
        <v>42</v>
      </c>
      <c r="B2" s="1010"/>
      <c r="C2" s="385"/>
      <c r="D2" s="331"/>
      <c r="E2" s="18"/>
      <c r="F2" s="18"/>
      <c r="G2" s="1008"/>
      <c r="H2" s="18"/>
      <c r="I2" s="18"/>
      <c r="J2" s="18"/>
      <c r="K2" s="344" t="s">
        <v>19</v>
      </c>
    </row>
    <row r="3" spans="1:11" s="16" customFormat="1" x14ac:dyDescent="0.25">
      <c r="A3" s="664" t="s">
        <v>863</v>
      </c>
      <c r="B3" s="1010"/>
      <c r="C3" s="385"/>
      <c r="D3" s="331"/>
      <c r="E3" s="18"/>
      <c r="F3" s="18"/>
      <c r="G3" s="1008"/>
      <c r="H3" s="18"/>
      <c r="I3" s="18"/>
      <c r="J3" s="18"/>
      <c r="K3" s="345"/>
    </row>
    <row r="4" spans="1:11" s="16" customFormat="1" x14ac:dyDescent="0.25">
      <c r="A4" s="663" t="s">
        <v>895</v>
      </c>
      <c r="B4" s="1010"/>
      <c r="C4" s="385"/>
      <c r="D4" s="331"/>
      <c r="E4" s="18"/>
      <c r="F4" s="18"/>
      <c r="G4" s="1008"/>
      <c r="H4" s="18"/>
      <c r="I4" s="18"/>
      <c r="J4" s="18"/>
      <c r="K4" s="345"/>
    </row>
    <row r="5" spans="1:11" s="16" customFormat="1" x14ac:dyDescent="0.25">
      <c r="A5" s="663"/>
      <c r="B5" s="1011"/>
      <c r="C5" s="385"/>
      <c r="D5" s="331"/>
      <c r="E5" s="18"/>
      <c r="F5" s="18"/>
      <c r="G5" s="1008"/>
      <c r="H5" s="18"/>
      <c r="I5" s="18"/>
      <c r="J5" s="18"/>
      <c r="K5" s="345"/>
    </row>
    <row r="6" spans="1:11" s="16" customFormat="1" x14ac:dyDescent="0.25">
      <c r="A6" s="659" t="s">
        <v>20</v>
      </c>
      <c r="B6" s="659" t="s">
        <v>21</v>
      </c>
      <c r="C6" s="856" t="s">
        <v>22</v>
      </c>
      <c r="D6" s="856"/>
      <c r="E6" s="20" t="s">
        <v>23</v>
      </c>
      <c r="F6" s="20"/>
      <c r="G6" s="659" t="s">
        <v>24</v>
      </c>
      <c r="H6" s="1417" t="s">
        <v>25</v>
      </c>
      <c r="I6" s="1417"/>
      <c r="J6" s="45" t="s">
        <v>26</v>
      </c>
      <c r="K6" s="859" t="s">
        <v>27</v>
      </c>
    </row>
    <row r="7" spans="1:11" s="52" customFormat="1" x14ac:dyDescent="0.25">
      <c r="A7" s="1496" t="s">
        <v>28</v>
      </c>
      <c r="B7" s="1423" t="s">
        <v>29</v>
      </c>
      <c r="C7" s="1423" t="s">
        <v>30</v>
      </c>
      <c r="D7" s="1423" t="s">
        <v>31</v>
      </c>
      <c r="E7" s="1423" t="s">
        <v>32</v>
      </c>
      <c r="F7" s="1423"/>
      <c r="G7" s="1423" t="s">
        <v>33</v>
      </c>
      <c r="H7" s="1423" t="s">
        <v>34</v>
      </c>
      <c r="I7" s="1423"/>
      <c r="J7" s="1423" t="s">
        <v>211</v>
      </c>
      <c r="K7" s="1444" t="s">
        <v>35</v>
      </c>
    </row>
    <row r="8" spans="1:11" s="52" customFormat="1" x14ac:dyDescent="0.25">
      <c r="A8" s="1496"/>
      <c r="B8" s="1423"/>
      <c r="C8" s="1423"/>
      <c r="D8" s="1423"/>
      <c r="E8" s="53" t="s">
        <v>36</v>
      </c>
      <c r="F8" s="53" t="s">
        <v>37</v>
      </c>
      <c r="G8" s="1423"/>
      <c r="H8" s="53" t="s">
        <v>36</v>
      </c>
      <c r="I8" s="53" t="s">
        <v>37</v>
      </c>
      <c r="J8" s="1423"/>
      <c r="K8" s="1444"/>
    </row>
    <row r="9" spans="1:11" ht="15.95" customHeight="1" x14ac:dyDescent="0.25">
      <c r="A9" s="675" t="s">
        <v>43</v>
      </c>
      <c r="B9" s="1012"/>
      <c r="C9" s="513"/>
      <c r="D9" s="55"/>
      <c r="E9" s="55"/>
      <c r="F9" s="55"/>
      <c r="G9" s="682"/>
      <c r="H9" s="55"/>
      <c r="I9" s="55"/>
      <c r="J9" s="55"/>
      <c r="K9" s="56">
        <f>SUM(K10)</f>
        <v>0</v>
      </c>
    </row>
    <row r="10" spans="1:11" ht="19.5" customHeight="1" x14ac:dyDescent="0.25">
      <c r="A10" s="189"/>
      <c r="B10" s="1013"/>
      <c r="C10" s="389"/>
      <c r="D10" s="59"/>
      <c r="E10" s="59"/>
      <c r="F10" s="59"/>
      <c r="G10" s="683"/>
      <c r="H10" s="58"/>
      <c r="I10" s="58"/>
      <c r="J10" s="58"/>
      <c r="K10" s="60"/>
    </row>
    <row r="11" spans="1:11" ht="15.95" customHeight="1" x14ac:dyDescent="0.25">
      <c r="A11" s="675" t="s">
        <v>44</v>
      </c>
      <c r="B11" s="1012"/>
      <c r="C11" s="513"/>
      <c r="D11" s="61"/>
      <c r="E11" s="61"/>
      <c r="F11" s="61"/>
      <c r="G11" s="682"/>
      <c r="H11" s="55"/>
      <c r="I11" s="55"/>
      <c r="J11" s="55"/>
      <c r="K11" s="56">
        <f>SUM(K12:K24)</f>
        <v>134221265.88</v>
      </c>
    </row>
    <row r="12" spans="1:11" x14ac:dyDescent="0.25">
      <c r="A12" s="189" t="s">
        <v>336</v>
      </c>
      <c r="B12" s="162" t="s">
        <v>337</v>
      </c>
      <c r="C12" s="377" t="s">
        <v>332</v>
      </c>
      <c r="D12" s="83" t="s">
        <v>140</v>
      </c>
      <c r="E12" s="59"/>
      <c r="F12" s="59"/>
      <c r="G12" s="362" t="s">
        <v>338</v>
      </c>
      <c r="H12" s="58"/>
      <c r="I12" s="58"/>
      <c r="J12" s="160" t="s">
        <v>339</v>
      </c>
      <c r="K12" s="874">
        <v>84302808.840000004</v>
      </c>
    </row>
    <row r="13" spans="1:11" x14ac:dyDescent="0.25">
      <c r="A13" s="189" t="s">
        <v>340</v>
      </c>
      <c r="B13" s="162" t="s">
        <v>341</v>
      </c>
      <c r="C13" s="377" t="s">
        <v>60</v>
      </c>
      <c r="D13" s="83">
        <v>0.02</v>
      </c>
      <c r="E13" s="85"/>
      <c r="F13" s="59"/>
      <c r="G13" s="362" t="s">
        <v>342</v>
      </c>
      <c r="H13" s="58"/>
      <c r="I13" s="58"/>
      <c r="J13" s="160" t="s">
        <v>343</v>
      </c>
      <c r="K13" s="874">
        <v>33278789.350000001</v>
      </c>
    </row>
    <row r="14" spans="1:11" x14ac:dyDescent="0.25">
      <c r="A14" s="1481" t="s">
        <v>344</v>
      </c>
      <c r="B14" s="1484" t="s">
        <v>345</v>
      </c>
      <c r="C14" s="1484" t="s">
        <v>60</v>
      </c>
      <c r="D14" s="163" t="s">
        <v>346</v>
      </c>
      <c r="E14" s="59"/>
      <c r="F14" s="59"/>
      <c r="G14" s="1299"/>
      <c r="H14" s="58"/>
      <c r="I14" s="58"/>
      <c r="J14" s="1490" t="s">
        <v>347</v>
      </c>
      <c r="K14" s="1479">
        <v>7943452.8499999996</v>
      </c>
    </row>
    <row r="15" spans="1:11" ht="30" x14ac:dyDescent="0.25">
      <c r="A15" s="1483"/>
      <c r="B15" s="1486"/>
      <c r="C15" s="1486"/>
      <c r="D15" s="163" t="s">
        <v>348</v>
      </c>
      <c r="E15" s="59"/>
      <c r="F15" s="59"/>
      <c r="G15" s="1299"/>
      <c r="H15" s="58"/>
      <c r="I15" s="58"/>
      <c r="J15" s="1492"/>
      <c r="K15" s="1480"/>
    </row>
    <row r="16" spans="1:11" ht="30" x14ac:dyDescent="0.25">
      <c r="A16" s="1481" t="s">
        <v>349</v>
      </c>
      <c r="B16" s="1484" t="s">
        <v>350</v>
      </c>
      <c r="C16" s="1487" t="s">
        <v>60</v>
      </c>
      <c r="D16" s="83"/>
      <c r="E16" s="59"/>
      <c r="F16" s="59"/>
      <c r="G16" s="1299" t="s">
        <v>351</v>
      </c>
      <c r="H16" s="58"/>
      <c r="I16" s="58"/>
      <c r="J16" s="1490" t="s">
        <v>352</v>
      </c>
      <c r="K16" s="1493">
        <v>6192735.21</v>
      </c>
    </row>
    <row r="17" spans="1:11" ht="30" x14ac:dyDescent="0.25">
      <c r="A17" s="1482"/>
      <c r="B17" s="1485"/>
      <c r="C17" s="1488"/>
      <c r="D17" s="87">
        <v>2E-3</v>
      </c>
      <c r="E17" s="59"/>
      <c r="F17" s="59"/>
      <c r="G17" s="1299" t="s">
        <v>353</v>
      </c>
      <c r="H17" s="58"/>
      <c r="I17" s="58"/>
      <c r="J17" s="1491"/>
      <c r="K17" s="1494"/>
    </row>
    <row r="18" spans="1:11" ht="30" x14ac:dyDescent="0.25">
      <c r="A18" s="1483"/>
      <c r="B18" s="1486"/>
      <c r="C18" s="1489"/>
      <c r="D18" s="83"/>
      <c r="E18" s="59"/>
      <c r="F18" s="59"/>
      <c r="G18" s="1299" t="s">
        <v>354</v>
      </c>
      <c r="H18" s="58"/>
      <c r="I18" s="58"/>
      <c r="J18" s="1492"/>
      <c r="K18" s="1495"/>
    </row>
    <row r="19" spans="1:11" x14ac:dyDescent="0.25">
      <c r="A19" s="1481" t="s">
        <v>322</v>
      </c>
      <c r="B19" s="1484" t="s">
        <v>350</v>
      </c>
      <c r="C19" s="1487" t="s">
        <v>60</v>
      </c>
      <c r="D19" s="83"/>
      <c r="E19" s="59"/>
      <c r="F19" s="59"/>
      <c r="G19" s="1299" t="s">
        <v>355</v>
      </c>
      <c r="H19" s="58"/>
      <c r="I19" s="58"/>
      <c r="J19" s="1490" t="s">
        <v>356</v>
      </c>
      <c r="K19" s="1493">
        <v>2361011.13</v>
      </c>
    </row>
    <row r="20" spans="1:11" ht="30" x14ac:dyDescent="0.25">
      <c r="A20" s="1482"/>
      <c r="B20" s="1485"/>
      <c r="C20" s="1488"/>
      <c r="D20" s="88">
        <v>1E-3</v>
      </c>
      <c r="E20" s="59"/>
      <c r="F20" s="59"/>
      <c r="G20" s="362" t="s">
        <v>353</v>
      </c>
      <c r="H20" s="58"/>
      <c r="I20" s="58"/>
      <c r="J20" s="1491"/>
      <c r="K20" s="1494"/>
    </row>
    <row r="21" spans="1:11" ht="30" x14ac:dyDescent="0.25">
      <c r="A21" s="1483"/>
      <c r="B21" s="1486"/>
      <c r="C21" s="1489"/>
      <c r="D21" s="83"/>
      <c r="E21" s="59"/>
      <c r="F21" s="59"/>
      <c r="G21" s="1299" t="s">
        <v>357</v>
      </c>
      <c r="H21" s="58"/>
      <c r="I21" s="58"/>
      <c r="J21" s="1492"/>
      <c r="K21" s="1495"/>
    </row>
    <row r="22" spans="1:11" x14ac:dyDescent="0.25">
      <c r="A22" s="1477" t="s">
        <v>358</v>
      </c>
      <c r="B22" s="162" t="s">
        <v>359</v>
      </c>
      <c r="C22" s="377" t="s">
        <v>360</v>
      </c>
      <c r="D22" s="83">
        <v>0.1</v>
      </c>
      <c r="E22" s="59"/>
      <c r="F22" s="59"/>
      <c r="G22" s="1300"/>
      <c r="H22" s="58"/>
      <c r="I22" s="58"/>
      <c r="J22" s="160" t="s">
        <v>361</v>
      </c>
      <c r="K22" s="1479">
        <v>138478.5</v>
      </c>
    </row>
    <row r="23" spans="1:11" x14ac:dyDescent="0.25">
      <c r="A23" s="1478"/>
      <c r="B23" s="162" t="s">
        <v>362</v>
      </c>
      <c r="C23" s="377" t="s">
        <v>360</v>
      </c>
      <c r="D23" s="83">
        <v>0.05</v>
      </c>
      <c r="E23" s="59"/>
      <c r="F23" s="59"/>
      <c r="G23" s="1300"/>
      <c r="H23" s="58"/>
      <c r="I23" s="58"/>
      <c r="J23" s="160" t="s">
        <v>363</v>
      </c>
      <c r="K23" s="1480"/>
    </row>
    <row r="24" spans="1:11" x14ac:dyDescent="0.25">
      <c r="A24" s="680" t="s">
        <v>364</v>
      </c>
      <c r="B24" s="162" t="s">
        <v>365</v>
      </c>
      <c r="C24" s="377" t="s">
        <v>366</v>
      </c>
      <c r="D24" s="59"/>
      <c r="E24" s="59"/>
      <c r="F24" s="59"/>
      <c r="G24" s="362" t="s">
        <v>367</v>
      </c>
      <c r="H24" s="58"/>
      <c r="I24" s="58"/>
      <c r="J24" s="160" t="s">
        <v>368</v>
      </c>
      <c r="K24" s="874">
        <v>3990</v>
      </c>
    </row>
    <row r="25" spans="1:11" ht="15.95" customHeight="1" x14ac:dyDescent="0.25">
      <c r="A25" s="189"/>
      <c r="B25" s="162"/>
      <c r="C25" s="377"/>
      <c r="D25" s="59"/>
      <c r="E25" s="59"/>
      <c r="F25" s="59"/>
      <c r="G25" s="1300"/>
      <c r="H25" s="58"/>
      <c r="I25" s="58"/>
      <c r="J25" s="58"/>
      <c r="K25" s="60"/>
    </row>
    <row r="26" spans="1:11" s="16" customFormat="1" ht="15.95" customHeight="1" x14ac:dyDescent="0.25">
      <c r="A26" s="676" t="s">
        <v>45</v>
      </c>
      <c r="B26" s="1014"/>
      <c r="C26" s="387"/>
      <c r="D26" s="25"/>
      <c r="E26" s="25"/>
      <c r="F26" s="25"/>
      <c r="G26" s="1301"/>
      <c r="H26" s="24"/>
      <c r="I26" s="24"/>
      <c r="J26" s="24"/>
      <c r="K26" s="26">
        <f>SUM(K27)</f>
        <v>0</v>
      </c>
    </row>
    <row r="27" spans="1:11" s="16" customFormat="1" ht="15.95" customHeight="1" x14ac:dyDescent="0.25">
      <c r="A27" s="189"/>
      <c r="B27" s="1015"/>
      <c r="C27" s="390"/>
      <c r="D27" s="64"/>
      <c r="E27" s="64"/>
      <c r="F27" s="64"/>
      <c r="G27" s="1302"/>
      <c r="H27" s="63"/>
      <c r="I27" s="63"/>
      <c r="J27" s="63"/>
      <c r="K27" s="28"/>
    </row>
    <row r="28" spans="1:11" ht="15.95" customHeight="1" x14ac:dyDescent="0.25">
      <c r="A28" s="675" t="s">
        <v>46</v>
      </c>
      <c r="B28" s="1012"/>
      <c r="C28" s="513"/>
      <c r="D28" s="61"/>
      <c r="E28" s="61"/>
      <c r="F28" s="61"/>
      <c r="G28" s="1303"/>
      <c r="H28" s="55"/>
      <c r="I28" s="55"/>
      <c r="J28" s="55"/>
      <c r="K28" s="56">
        <f>SUM(K29:K32)</f>
        <v>4347996.37</v>
      </c>
    </row>
    <row r="29" spans="1:11" x14ac:dyDescent="0.25">
      <c r="A29" s="189" t="s">
        <v>369</v>
      </c>
      <c r="B29" s="162"/>
      <c r="C29" s="377" t="s">
        <v>370</v>
      </c>
      <c r="D29" s="59"/>
      <c r="E29" s="59"/>
      <c r="F29" s="59"/>
      <c r="G29" s="1300"/>
      <c r="H29" s="58"/>
      <c r="I29" s="58"/>
      <c r="J29" s="160" t="s">
        <v>371</v>
      </c>
      <c r="K29" s="874">
        <v>3435958.47</v>
      </c>
    </row>
    <row r="30" spans="1:11" x14ac:dyDescent="0.25">
      <c r="A30" s="189" t="s">
        <v>372</v>
      </c>
      <c r="B30" s="162"/>
      <c r="C30" s="377" t="s">
        <v>373</v>
      </c>
      <c r="D30" s="59"/>
      <c r="E30" s="59"/>
      <c r="F30" s="59"/>
      <c r="G30" s="1300"/>
      <c r="H30" s="58"/>
      <c r="I30" s="58"/>
      <c r="J30" s="160" t="s">
        <v>374</v>
      </c>
      <c r="K30" s="874">
        <v>752723.3</v>
      </c>
    </row>
    <row r="31" spans="1:11" x14ac:dyDescent="0.25">
      <c r="A31" s="189" t="s">
        <v>375</v>
      </c>
      <c r="B31" s="162" t="s">
        <v>376</v>
      </c>
      <c r="C31" s="377" t="s">
        <v>377</v>
      </c>
      <c r="D31" s="59"/>
      <c r="E31" s="59"/>
      <c r="F31" s="59"/>
      <c r="G31" s="1300"/>
      <c r="H31" s="58"/>
      <c r="I31" s="58"/>
      <c r="J31" s="160" t="s">
        <v>378</v>
      </c>
      <c r="K31" s="874">
        <v>154814.6</v>
      </c>
    </row>
    <row r="32" spans="1:11" x14ac:dyDescent="0.25">
      <c r="A32" s="189" t="s">
        <v>379</v>
      </c>
      <c r="B32" s="1016" t="s">
        <v>896</v>
      </c>
      <c r="C32" s="377" t="s">
        <v>380</v>
      </c>
      <c r="D32" s="59"/>
      <c r="E32" s="59"/>
      <c r="F32" s="59"/>
      <c r="G32" s="1300"/>
      <c r="H32" s="58"/>
      <c r="I32" s="58"/>
      <c r="J32" s="160" t="s">
        <v>381</v>
      </c>
      <c r="K32" s="874">
        <v>4500</v>
      </c>
    </row>
    <row r="33" spans="1:11" ht="15.95" customHeight="1" x14ac:dyDescent="0.25">
      <c r="A33" s="189"/>
      <c r="B33" s="162"/>
      <c r="C33" s="377"/>
      <c r="D33" s="59"/>
      <c r="E33" s="59"/>
      <c r="F33" s="59"/>
      <c r="G33" s="1300"/>
      <c r="H33" s="58"/>
      <c r="I33" s="58"/>
      <c r="J33" s="58"/>
      <c r="K33" s="60"/>
    </row>
    <row r="34" spans="1:11" ht="15.95" customHeight="1" x14ac:dyDescent="0.25">
      <c r="A34" s="675" t="s">
        <v>47</v>
      </c>
      <c r="B34" s="1012"/>
      <c r="C34" s="513"/>
      <c r="D34" s="61"/>
      <c r="E34" s="61"/>
      <c r="F34" s="61"/>
      <c r="G34" s="1303"/>
      <c r="H34" s="55"/>
      <c r="I34" s="55"/>
      <c r="J34" s="55"/>
      <c r="K34" s="56">
        <f>SUM(K35:K35)</f>
        <v>0</v>
      </c>
    </row>
    <row r="35" spans="1:11" ht="15.95" customHeight="1" x14ac:dyDescent="0.25">
      <c r="A35" s="677"/>
      <c r="B35" s="1013"/>
      <c r="C35" s="389"/>
      <c r="D35" s="59"/>
      <c r="E35" s="59"/>
      <c r="F35" s="59"/>
      <c r="G35" s="1300"/>
      <c r="H35" s="58"/>
      <c r="I35" s="58"/>
      <c r="J35" s="58"/>
      <c r="K35" s="60"/>
    </row>
    <row r="36" spans="1:11" ht="15.95" customHeight="1" x14ac:dyDescent="0.25">
      <c r="A36" s="675" t="s">
        <v>48</v>
      </c>
      <c r="B36" s="1012"/>
      <c r="C36" s="513"/>
      <c r="D36" s="61"/>
      <c r="E36" s="61"/>
      <c r="F36" s="61"/>
      <c r="G36" s="1303"/>
      <c r="H36" s="55"/>
      <c r="I36" s="55"/>
      <c r="J36" s="55"/>
      <c r="K36" s="56">
        <f>SUM(K37)</f>
        <v>855362.4</v>
      </c>
    </row>
    <row r="37" spans="1:11" x14ac:dyDescent="0.25">
      <c r="A37" s="189" t="s">
        <v>235</v>
      </c>
      <c r="B37" s="162" t="s">
        <v>382</v>
      </c>
      <c r="C37" s="377" t="s">
        <v>383</v>
      </c>
      <c r="D37" s="83"/>
      <c r="E37" s="83"/>
      <c r="F37" s="83"/>
      <c r="G37" s="362"/>
      <c r="H37" s="82"/>
      <c r="I37" s="82"/>
      <c r="J37" s="160" t="s">
        <v>384</v>
      </c>
      <c r="K37" s="874">
        <v>855362.4</v>
      </c>
    </row>
    <row r="38" spans="1:11" ht="15.95" customHeight="1" x14ac:dyDescent="0.25">
      <c r="A38" s="677"/>
      <c r="B38" s="1013"/>
      <c r="C38" s="389"/>
      <c r="D38" s="59"/>
      <c r="E38" s="59"/>
      <c r="F38" s="59"/>
      <c r="G38" s="1300"/>
      <c r="H38" s="58"/>
      <c r="I38" s="58"/>
      <c r="J38" s="58"/>
      <c r="K38" s="60"/>
    </row>
    <row r="39" spans="1:11" s="16" customFormat="1" ht="15.95" customHeight="1" x14ac:dyDescent="0.25">
      <c r="A39" s="676" t="s">
        <v>49</v>
      </c>
      <c r="B39" s="1014"/>
      <c r="C39" s="387"/>
      <c r="D39" s="25"/>
      <c r="E39" s="25"/>
      <c r="F39" s="25"/>
      <c r="G39" s="1301"/>
      <c r="H39" s="24"/>
      <c r="I39" s="24"/>
      <c r="J39" s="24"/>
      <c r="K39" s="26">
        <f>SUM(K40)</f>
        <v>0</v>
      </c>
    </row>
    <row r="40" spans="1:11" s="16" customFormat="1" ht="15.95" customHeight="1" x14ac:dyDescent="0.25">
      <c r="A40" s="678"/>
      <c r="B40" s="1015"/>
      <c r="C40" s="390"/>
      <c r="D40" s="64"/>
      <c r="E40" s="64"/>
      <c r="F40" s="64"/>
      <c r="G40" s="1302"/>
      <c r="H40" s="63"/>
      <c r="I40" s="63"/>
      <c r="J40" s="63"/>
      <c r="K40" s="28"/>
    </row>
    <row r="41" spans="1:11" ht="15.95" customHeight="1" x14ac:dyDescent="0.25">
      <c r="A41" s="675" t="s">
        <v>50</v>
      </c>
      <c r="B41" s="1012"/>
      <c r="C41" s="513"/>
      <c r="D41" s="61"/>
      <c r="E41" s="61"/>
      <c r="F41" s="61"/>
      <c r="G41" s="1303"/>
      <c r="H41" s="55"/>
      <c r="I41" s="55"/>
      <c r="J41" s="55"/>
      <c r="K41" s="56">
        <f>SUM(K42)</f>
        <v>2576827.36</v>
      </c>
    </row>
    <row r="42" spans="1:11" ht="30" x14ac:dyDescent="0.25">
      <c r="A42" s="680" t="s">
        <v>385</v>
      </c>
      <c r="B42" s="1017" t="s">
        <v>386</v>
      </c>
      <c r="C42" s="914" t="s">
        <v>60</v>
      </c>
      <c r="D42" s="90">
        <v>0.1</v>
      </c>
      <c r="E42" s="78"/>
      <c r="F42" s="78"/>
      <c r="G42" s="1304"/>
      <c r="H42" s="77"/>
      <c r="I42" s="77"/>
      <c r="J42" s="164" t="s">
        <v>387</v>
      </c>
      <c r="K42" s="37">
        <v>2576827.36</v>
      </c>
    </row>
    <row r="43" spans="1:11" ht="15.95" customHeight="1" x14ac:dyDescent="0.25">
      <c r="A43" s="677"/>
      <c r="B43" s="1013"/>
      <c r="C43" s="389"/>
      <c r="D43" s="59"/>
      <c r="E43" s="59"/>
      <c r="F43" s="59"/>
      <c r="G43" s="1300"/>
      <c r="H43" s="58"/>
      <c r="I43" s="58"/>
      <c r="J43" s="58"/>
      <c r="K43" s="60"/>
    </row>
    <row r="44" spans="1:11" ht="15.95" customHeight="1" x14ac:dyDescent="0.25">
      <c r="A44" s="679" t="s">
        <v>51</v>
      </c>
      <c r="B44" s="651"/>
      <c r="C44" s="388"/>
      <c r="D44" s="69"/>
      <c r="E44" s="69"/>
      <c r="F44" s="69"/>
      <c r="G44" s="867"/>
      <c r="H44" s="68"/>
      <c r="I44" s="68"/>
      <c r="J44" s="68"/>
      <c r="K44" s="864">
        <f>+K9+K11+K26+K28+K34+K36+K39+K41</f>
        <v>142001452.01000002</v>
      </c>
    </row>
    <row r="45" spans="1:11" ht="45" x14ac:dyDescent="0.25">
      <c r="A45" s="653" t="s">
        <v>388</v>
      </c>
      <c r="D45" s="338"/>
      <c r="E45" s="73"/>
      <c r="F45" s="73"/>
      <c r="G45" s="1020"/>
      <c r="H45" s="73"/>
      <c r="I45" s="73"/>
      <c r="J45" s="73"/>
      <c r="K45" s="349"/>
    </row>
    <row r="46" spans="1:11" ht="30" x14ac:dyDescent="0.25">
      <c r="A46" s="653" t="s">
        <v>389</v>
      </c>
    </row>
  </sheetData>
  <mergeCells count="27">
    <mergeCell ref="H6:I6"/>
    <mergeCell ref="A7:A8"/>
    <mergeCell ref="B7:B8"/>
    <mergeCell ref="C7:C8"/>
    <mergeCell ref="D7:D8"/>
    <mergeCell ref="E7:F7"/>
    <mergeCell ref="G7:G8"/>
    <mergeCell ref="H7:I7"/>
    <mergeCell ref="J7:J8"/>
    <mergeCell ref="K7:K8"/>
    <mergeCell ref="A14:A15"/>
    <mergeCell ref="B14:B15"/>
    <mergeCell ref="C14:C15"/>
    <mergeCell ref="J14:J15"/>
    <mergeCell ref="K14:K15"/>
    <mergeCell ref="A22:A23"/>
    <mergeCell ref="K22:K23"/>
    <mergeCell ref="A16:A18"/>
    <mergeCell ref="B16:B18"/>
    <mergeCell ref="C16:C18"/>
    <mergeCell ref="J16:J18"/>
    <mergeCell ref="K16:K18"/>
    <mergeCell ref="A19:A21"/>
    <mergeCell ref="B19:B21"/>
    <mergeCell ref="C19:C21"/>
    <mergeCell ref="J19:J21"/>
    <mergeCell ref="K19:K21"/>
  </mergeCells>
  <pageMargins left="0.70866141732283472" right="0.70866141732283472" top="0.74803149606299213" bottom="0.74803149606299213" header="0.31496062992125984" footer="0.31496062992125984"/>
  <pageSetup paperSize="9" scale="4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80" zoomScaleNormal="80" workbookViewId="0">
      <selection activeCell="A31" sqref="A31"/>
    </sheetView>
  </sheetViews>
  <sheetFormatPr baseColWidth="10" defaultRowHeight="11.25" x14ac:dyDescent="0.2"/>
  <cols>
    <col min="1" max="1" width="51.28515625" style="95" bestFit="1" customWidth="1"/>
    <col min="2" max="2" width="31.28515625" style="1024" bestFit="1" customWidth="1"/>
    <col min="3" max="3" width="13.140625" style="1024" bestFit="1" customWidth="1"/>
    <col min="4" max="4" width="12.85546875" style="1026" customWidth="1"/>
    <col min="5" max="5" width="12" style="95" customWidth="1"/>
    <col min="6" max="6" width="13.140625" style="95" customWidth="1"/>
    <col min="7" max="7" width="9.28515625" style="95" bestFit="1" customWidth="1"/>
    <col min="8" max="8" width="9.85546875" style="96" bestFit="1" customWidth="1"/>
    <col min="9" max="9" width="12.42578125" style="96" customWidth="1"/>
    <col min="10" max="10" width="15.85546875" style="95" bestFit="1" customWidth="1"/>
    <col min="11" max="11" width="16.28515625" style="95" bestFit="1" customWidth="1"/>
    <col min="12" max="12" width="42.7109375" style="95" bestFit="1" customWidth="1"/>
    <col min="13" max="256" width="11.42578125" style="95"/>
    <col min="257" max="257" width="28.7109375" style="95" customWidth="1"/>
    <col min="258" max="258" width="20.28515625" style="95" customWidth="1"/>
    <col min="259" max="259" width="6.7109375" style="95" customWidth="1"/>
    <col min="260" max="260" width="7.85546875" style="95" customWidth="1"/>
    <col min="261" max="261" width="6.85546875" style="95" customWidth="1"/>
    <col min="262" max="263" width="7.28515625" style="95" customWidth="1"/>
    <col min="264" max="264" width="9.5703125" style="95" customWidth="1"/>
    <col min="265" max="265" width="9.85546875" style="95" customWidth="1"/>
    <col min="266" max="266" width="13" style="95" customWidth="1"/>
    <col min="267" max="267" width="14.140625" style="95" customWidth="1"/>
    <col min="268" max="268" width="35.5703125" style="95" customWidth="1"/>
    <col min="269" max="512" width="11.42578125" style="95"/>
    <col min="513" max="513" width="28.7109375" style="95" customWidth="1"/>
    <col min="514" max="514" width="20.28515625" style="95" customWidth="1"/>
    <col min="515" max="515" width="6.7109375" style="95" customWidth="1"/>
    <col min="516" max="516" width="7.85546875" style="95" customWidth="1"/>
    <col min="517" max="517" width="6.85546875" style="95" customWidth="1"/>
    <col min="518" max="519" width="7.28515625" style="95" customWidth="1"/>
    <col min="520" max="520" width="9.5703125" style="95" customWidth="1"/>
    <col min="521" max="521" width="9.85546875" style="95" customWidth="1"/>
    <col min="522" max="522" width="13" style="95" customWidth="1"/>
    <col min="523" max="523" width="14.140625" style="95" customWidth="1"/>
    <col min="524" max="524" width="35.5703125" style="95" customWidth="1"/>
    <col min="525" max="768" width="11.42578125" style="95"/>
    <col min="769" max="769" width="28.7109375" style="95" customWidth="1"/>
    <col min="770" max="770" width="20.28515625" style="95" customWidth="1"/>
    <col min="771" max="771" width="6.7109375" style="95" customWidth="1"/>
    <col min="772" max="772" width="7.85546875" style="95" customWidth="1"/>
    <col min="773" max="773" width="6.85546875" style="95" customWidth="1"/>
    <col min="774" max="775" width="7.28515625" style="95" customWidth="1"/>
    <col min="776" max="776" width="9.5703125" style="95" customWidth="1"/>
    <col min="777" max="777" width="9.85546875" style="95" customWidth="1"/>
    <col min="778" max="778" width="13" style="95" customWidth="1"/>
    <col min="779" max="779" width="14.140625" style="95" customWidth="1"/>
    <col min="780" max="780" width="35.5703125" style="95" customWidth="1"/>
    <col min="781" max="1024" width="11.42578125" style="95"/>
    <col min="1025" max="1025" width="28.7109375" style="95" customWidth="1"/>
    <col min="1026" max="1026" width="20.28515625" style="95" customWidth="1"/>
    <col min="1027" max="1027" width="6.7109375" style="95" customWidth="1"/>
    <col min="1028" max="1028" width="7.85546875" style="95" customWidth="1"/>
    <col min="1029" max="1029" width="6.85546875" style="95" customWidth="1"/>
    <col min="1030" max="1031" width="7.28515625" style="95" customWidth="1"/>
    <col min="1032" max="1032" width="9.5703125" style="95" customWidth="1"/>
    <col min="1033" max="1033" width="9.85546875" style="95" customWidth="1"/>
    <col min="1034" max="1034" width="13" style="95" customWidth="1"/>
    <col min="1035" max="1035" width="14.140625" style="95" customWidth="1"/>
    <col min="1036" max="1036" width="35.5703125" style="95" customWidth="1"/>
    <col min="1037" max="1280" width="11.42578125" style="95"/>
    <col min="1281" max="1281" width="28.7109375" style="95" customWidth="1"/>
    <col min="1282" max="1282" width="20.28515625" style="95" customWidth="1"/>
    <col min="1283" max="1283" width="6.7109375" style="95" customWidth="1"/>
    <col min="1284" max="1284" width="7.85546875" style="95" customWidth="1"/>
    <col min="1285" max="1285" width="6.85546875" style="95" customWidth="1"/>
    <col min="1286" max="1287" width="7.28515625" style="95" customWidth="1"/>
    <col min="1288" max="1288" width="9.5703125" style="95" customWidth="1"/>
    <col min="1289" max="1289" width="9.85546875" style="95" customWidth="1"/>
    <col min="1290" max="1290" width="13" style="95" customWidth="1"/>
    <col min="1291" max="1291" width="14.140625" style="95" customWidth="1"/>
    <col min="1292" max="1292" width="35.5703125" style="95" customWidth="1"/>
    <col min="1293" max="1536" width="11.42578125" style="95"/>
    <col min="1537" max="1537" width="28.7109375" style="95" customWidth="1"/>
    <col min="1538" max="1538" width="20.28515625" style="95" customWidth="1"/>
    <col min="1539" max="1539" width="6.7109375" style="95" customWidth="1"/>
    <col min="1540" max="1540" width="7.85546875" style="95" customWidth="1"/>
    <col min="1541" max="1541" width="6.85546875" style="95" customWidth="1"/>
    <col min="1542" max="1543" width="7.28515625" style="95" customWidth="1"/>
    <col min="1544" max="1544" width="9.5703125" style="95" customWidth="1"/>
    <col min="1545" max="1545" width="9.85546875" style="95" customWidth="1"/>
    <col min="1546" max="1546" width="13" style="95" customWidth="1"/>
    <col min="1547" max="1547" width="14.140625" style="95" customWidth="1"/>
    <col min="1548" max="1548" width="35.5703125" style="95" customWidth="1"/>
    <col min="1549" max="1792" width="11.42578125" style="95"/>
    <col min="1793" max="1793" width="28.7109375" style="95" customWidth="1"/>
    <col min="1794" max="1794" width="20.28515625" style="95" customWidth="1"/>
    <col min="1795" max="1795" width="6.7109375" style="95" customWidth="1"/>
    <col min="1796" max="1796" width="7.85546875" style="95" customWidth="1"/>
    <col min="1797" max="1797" width="6.85546875" style="95" customWidth="1"/>
    <col min="1798" max="1799" width="7.28515625" style="95" customWidth="1"/>
    <col min="1800" max="1800" width="9.5703125" style="95" customWidth="1"/>
    <col min="1801" max="1801" width="9.85546875" style="95" customWidth="1"/>
    <col min="1802" max="1802" width="13" style="95" customWidth="1"/>
    <col min="1803" max="1803" width="14.140625" style="95" customWidth="1"/>
    <col min="1804" max="1804" width="35.5703125" style="95" customWidth="1"/>
    <col min="1805" max="2048" width="11.42578125" style="95"/>
    <col min="2049" max="2049" width="28.7109375" style="95" customWidth="1"/>
    <col min="2050" max="2050" width="20.28515625" style="95" customWidth="1"/>
    <col min="2051" max="2051" width="6.7109375" style="95" customWidth="1"/>
    <col min="2052" max="2052" width="7.85546875" style="95" customWidth="1"/>
    <col min="2053" max="2053" width="6.85546875" style="95" customWidth="1"/>
    <col min="2054" max="2055" width="7.28515625" style="95" customWidth="1"/>
    <col min="2056" max="2056" width="9.5703125" style="95" customWidth="1"/>
    <col min="2057" max="2057" width="9.85546875" style="95" customWidth="1"/>
    <col min="2058" max="2058" width="13" style="95" customWidth="1"/>
    <col min="2059" max="2059" width="14.140625" style="95" customWidth="1"/>
    <col min="2060" max="2060" width="35.5703125" style="95" customWidth="1"/>
    <col min="2061" max="2304" width="11.42578125" style="95"/>
    <col min="2305" max="2305" width="28.7109375" style="95" customWidth="1"/>
    <col min="2306" max="2306" width="20.28515625" style="95" customWidth="1"/>
    <col min="2307" max="2307" width="6.7109375" style="95" customWidth="1"/>
    <col min="2308" max="2308" width="7.85546875" style="95" customWidth="1"/>
    <col min="2309" max="2309" width="6.85546875" style="95" customWidth="1"/>
    <col min="2310" max="2311" width="7.28515625" style="95" customWidth="1"/>
    <col min="2312" max="2312" width="9.5703125" style="95" customWidth="1"/>
    <col min="2313" max="2313" width="9.85546875" style="95" customWidth="1"/>
    <col min="2314" max="2314" width="13" style="95" customWidth="1"/>
    <col min="2315" max="2315" width="14.140625" style="95" customWidth="1"/>
    <col min="2316" max="2316" width="35.5703125" style="95" customWidth="1"/>
    <col min="2317" max="2560" width="11.42578125" style="95"/>
    <col min="2561" max="2561" width="28.7109375" style="95" customWidth="1"/>
    <col min="2562" max="2562" width="20.28515625" style="95" customWidth="1"/>
    <col min="2563" max="2563" width="6.7109375" style="95" customWidth="1"/>
    <col min="2564" max="2564" width="7.85546875" style="95" customWidth="1"/>
    <col min="2565" max="2565" width="6.85546875" style="95" customWidth="1"/>
    <col min="2566" max="2567" width="7.28515625" style="95" customWidth="1"/>
    <col min="2568" max="2568" width="9.5703125" style="95" customWidth="1"/>
    <col min="2569" max="2569" width="9.85546875" style="95" customWidth="1"/>
    <col min="2570" max="2570" width="13" style="95" customWidth="1"/>
    <col min="2571" max="2571" width="14.140625" style="95" customWidth="1"/>
    <col min="2572" max="2572" width="35.5703125" style="95" customWidth="1"/>
    <col min="2573" max="2816" width="11.42578125" style="95"/>
    <col min="2817" max="2817" width="28.7109375" style="95" customWidth="1"/>
    <col min="2818" max="2818" width="20.28515625" style="95" customWidth="1"/>
    <col min="2819" max="2819" width="6.7109375" style="95" customWidth="1"/>
    <col min="2820" max="2820" width="7.85546875" style="95" customWidth="1"/>
    <col min="2821" max="2821" width="6.85546875" style="95" customWidth="1"/>
    <col min="2822" max="2823" width="7.28515625" style="95" customWidth="1"/>
    <col min="2824" max="2824" width="9.5703125" style="95" customWidth="1"/>
    <col min="2825" max="2825" width="9.85546875" style="95" customWidth="1"/>
    <col min="2826" max="2826" width="13" style="95" customWidth="1"/>
    <col min="2827" max="2827" width="14.140625" style="95" customWidth="1"/>
    <col min="2828" max="2828" width="35.5703125" style="95" customWidth="1"/>
    <col min="2829" max="3072" width="11.42578125" style="95"/>
    <col min="3073" max="3073" width="28.7109375" style="95" customWidth="1"/>
    <col min="3074" max="3074" width="20.28515625" style="95" customWidth="1"/>
    <col min="3075" max="3075" width="6.7109375" style="95" customWidth="1"/>
    <col min="3076" max="3076" width="7.85546875" style="95" customWidth="1"/>
    <col min="3077" max="3077" width="6.85546875" style="95" customWidth="1"/>
    <col min="3078" max="3079" width="7.28515625" style="95" customWidth="1"/>
    <col min="3080" max="3080" width="9.5703125" style="95" customWidth="1"/>
    <col min="3081" max="3081" width="9.85546875" style="95" customWidth="1"/>
    <col min="3082" max="3082" width="13" style="95" customWidth="1"/>
    <col min="3083" max="3083" width="14.140625" style="95" customWidth="1"/>
    <col min="3084" max="3084" width="35.5703125" style="95" customWidth="1"/>
    <col min="3085" max="3328" width="11.42578125" style="95"/>
    <col min="3329" max="3329" width="28.7109375" style="95" customWidth="1"/>
    <col min="3330" max="3330" width="20.28515625" style="95" customWidth="1"/>
    <col min="3331" max="3331" width="6.7109375" style="95" customWidth="1"/>
    <col min="3332" max="3332" width="7.85546875" style="95" customWidth="1"/>
    <col min="3333" max="3333" width="6.85546875" style="95" customWidth="1"/>
    <col min="3334" max="3335" width="7.28515625" style="95" customWidth="1"/>
    <col min="3336" max="3336" width="9.5703125" style="95" customWidth="1"/>
    <col min="3337" max="3337" width="9.85546875" style="95" customWidth="1"/>
    <col min="3338" max="3338" width="13" style="95" customWidth="1"/>
    <col min="3339" max="3339" width="14.140625" style="95" customWidth="1"/>
    <col min="3340" max="3340" width="35.5703125" style="95" customWidth="1"/>
    <col min="3341" max="3584" width="11.42578125" style="95"/>
    <col min="3585" max="3585" width="28.7109375" style="95" customWidth="1"/>
    <col min="3586" max="3586" width="20.28515625" style="95" customWidth="1"/>
    <col min="3587" max="3587" width="6.7109375" style="95" customWidth="1"/>
    <col min="3588" max="3588" width="7.85546875" style="95" customWidth="1"/>
    <col min="3589" max="3589" width="6.85546875" style="95" customWidth="1"/>
    <col min="3590" max="3591" width="7.28515625" style="95" customWidth="1"/>
    <col min="3592" max="3592" width="9.5703125" style="95" customWidth="1"/>
    <col min="3593" max="3593" width="9.85546875" style="95" customWidth="1"/>
    <col min="3594" max="3594" width="13" style="95" customWidth="1"/>
    <col min="3595" max="3595" width="14.140625" style="95" customWidth="1"/>
    <col min="3596" max="3596" width="35.5703125" style="95" customWidth="1"/>
    <col min="3597" max="3840" width="11.42578125" style="95"/>
    <col min="3841" max="3841" width="28.7109375" style="95" customWidth="1"/>
    <col min="3842" max="3842" width="20.28515625" style="95" customWidth="1"/>
    <col min="3843" max="3843" width="6.7109375" style="95" customWidth="1"/>
    <col min="3844" max="3844" width="7.85546875" style="95" customWidth="1"/>
    <col min="3845" max="3845" width="6.85546875" style="95" customWidth="1"/>
    <col min="3846" max="3847" width="7.28515625" style="95" customWidth="1"/>
    <col min="3848" max="3848" width="9.5703125" style="95" customWidth="1"/>
    <col min="3849" max="3849" width="9.85546875" style="95" customWidth="1"/>
    <col min="3850" max="3850" width="13" style="95" customWidth="1"/>
    <col min="3851" max="3851" width="14.140625" style="95" customWidth="1"/>
    <col min="3852" max="3852" width="35.5703125" style="95" customWidth="1"/>
    <col min="3853" max="4096" width="11.42578125" style="95"/>
    <col min="4097" max="4097" width="28.7109375" style="95" customWidth="1"/>
    <col min="4098" max="4098" width="20.28515625" style="95" customWidth="1"/>
    <col min="4099" max="4099" width="6.7109375" style="95" customWidth="1"/>
    <col min="4100" max="4100" width="7.85546875" style="95" customWidth="1"/>
    <col min="4101" max="4101" width="6.85546875" style="95" customWidth="1"/>
    <col min="4102" max="4103" width="7.28515625" style="95" customWidth="1"/>
    <col min="4104" max="4104" width="9.5703125" style="95" customWidth="1"/>
    <col min="4105" max="4105" width="9.85546875" style="95" customWidth="1"/>
    <col min="4106" max="4106" width="13" style="95" customWidth="1"/>
    <col min="4107" max="4107" width="14.140625" style="95" customWidth="1"/>
    <col min="4108" max="4108" width="35.5703125" style="95" customWidth="1"/>
    <col min="4109" max="4352" width="11.42578125" style="95"/>
    <col min="4353" max="4353" width="28.7109375" style="95" customWidth="1"/>
    <col min="4354" max="4354" width="20.28515625" style="95" customWidth="1"/>
    <col min="4355" max="4355" width="6.7109375" style="95" customWidth="1"/>
    <col min="4356" max="4356" width="7.85546875" style="95" customWidth="1"/>
    <col min="4357" max="4357" width="6.85546875" style="95" customWidth="1"/>
    <col min="4358" max="4359" width="7.28515625" style="95" customWidth="1"/>
    <col min="4360" max="4360" width="9.5703125" style="95" customWidth="1"/>
    <col min="4361" max="4361" width="9.85546875" style="95" customWidth="1"/>
    <col min="4362" max="4362" width="13" style="95" customWidth="1"/>
    <col min="4363" max="4363" width="14.140625" style="95" customWidth="1"/>
    <col min="4364" max="4364" width="35.5703125" style="95" customWidth="1"/>
    <col min="4365" max="4608" width="11.42578125" style="95"/>
    <col min="4609" max="4609" width="28.7109375" style="95" customWidth="1"/>
    <col min="4610" max="4610" width="20.28515625" style="95" customWidth="1"/>
    <col min="4611" max="4611" width="6.7109375" style="95" customWidth="1"/>
    <col min="4612" max="4612" width="7.85546875" style="95" customWidth="1"/>
    <col min="4613" max="4613" width="6.85546875" style="95" customWidth="1"/>
    <col min="4614" max="4615" width="7.28515625" style="95" customWidth="1"/>
    <col min="4616" max="4616" width="9.5703125" style="95" customWidth="1"/>
    <col min="4617" max="4617" width="9.85546875" style="95" customWidth="1"/>
    <col min="4618" max="4618" width="13" style="95" customWidth="1"/>
    <col min="4619" max="4619" width="14.140625" style="95" customWidth="1"/>
    <col min="4620" max="4620" width="35.5703125" style="95" customWidth="1"/>
    <col min="4621" max="4864" width="11.42578125" style="95"/>
    <col min="4865" max="4865" width="28.7109375" style="95" customWidth="1"/>
    <col min="4866" max="4866" width="20.28515625" style="95" customWidth="1"/>
    <col min="4867" max="4867" width="6.7109375" style="95" customWidth="1"/>
    <col min="4868" max="4868" width="7.85546875" style="95" customWidth="1"/>
    <col min="4869" max="4869" width="6.85546875" style="95" customWidth="1"/>
    <col min="4870" max="4871" width="7.28515625" style="95" customWidth="1"/>
    <col min="4872" max="4872" width="9.5703125" style="95" customWidth="1"/>
    <col min="4873" max="4873" width="9.85546875" style="95" customWidth="1"/>
    <col min="4874" max="4874" width="13" style="95" customWidth="1"/>
    <col min="4875" max="4875" width="14.140625" style="95" customWidth="1"/>
    <col min="4876" max="4876" width="35.5703125" style="95" customWidth="1"/>
    <col min="4877" max="5120" width="11.42578125" style="95"/>
    <col min="5121" max="5121" width="28.7109375" style="95" customWidth="1"/>
    <col min="5122" max="5122" width="20.28515625" style="95" customWidth="1"/>
    <col min="5123" max="5123" width="6.7109375" style="95" customWidth="1"/>
    <col min="5124" max="5124" width="7.85546875" style="95" customWidth="1"/>
    <col min="5125" max="5125" width="6.85546875" style="95" customWidth="1"/>
    <col min="5126" max="5127" width="7.28515625" style="95" customWidth="1"/>
    <col min="5128" max="5128" width="9.5703125" style="95" customWidth="1"/>
    <col min="5129" max="5129" width="9.85546875" style="95" customWidth="1"/>
    <col min="5130" max="5130" width="13" style="95" customWidth="1"/>
    <col min="5131" max="5131" width="14.140625" style="95" customWidth="1"/>
    <col min="5132" max="5132" width="35.5703125" style="95" customWidth="1"/>
    <col min="5133" max="5376" width="11.42578125" style="95"/>
    <col min="5377" max="5377" width="28.7109375" style="95" customWidth="1"/>
    <col min="5378" max="5378" width="20.28515625" style="95" customWidth="1"/>
    <col min="5379" max="5379" width="6.7109375" style="95" customWidth="1"/>
    <col min="5380" max="5380" width="7.85546875" style="95" customWidth="1"/>
    <col min="5381" max="5381" width="6.85546875" style="95" customWidth="1"/>
    <col min="5382" max="5383" width="7.28515625" style="95" customWidth="1"/>
    <col min="5384" max="5384" width="9.5703125" style="95" customWidth="1"/>
    <col min="5385" max="5385" width="9.85546875" style="95" customWidth="1"/>
    <col min="5386" max="5386" width="13" style="95" customWidth="1"/>
    <col min="5387" max="5387" width="14.140625" style="95" customWidth="1"/>
    <col min="5388" max="5388" width="35.5703125" style="95" customWidth="1"/>
    <col min="5389" max="5632" width="11.42578125" style="95"/>
    <col min="5633" max="5633" width="28.7109375" style="95" customWidth="1"/>
    <col min="5634" max="5634" width="20.28515625" style="95" customWidth="1"/>
    <col min="5635" max="5635" width="6.7109375" style="95" customWidth="1"/>
    <col min="5636" max="5636" width="7.85546875" style="95" customWidth="1"/>
    <col min="5637" max="5637" width="6.85546875" style="95" customWidth="1"/>
    <col min="5638" max="5639" width="7.28515625" style="95" customWidth="1"/>
    <col min="5640" max="5640" width="9.5703125" style="95" customWidth="1"/>
    <col min="5641" max="5641" width="9.85546875" style="95" customWidth="1"/>
    <col min="5642" max="5642" width="13" style="95" customWidth="1"/>
    <col min="5643" max="5643" width="14.140625" style="95" customWidth="1"/>
    <col min="5644" max="5644" width="35.5703125" style="95" customWidth="1"/>
    <col min="5645" max="5888" width="11.42578125" style="95"/>
    <col min="5889" max="5889" width="28.7109375" style="95" customWidth="1"/>
    <col min="5890" max="5890" width="20.28515625" style="95" customWidth="1"/>
    <col min="5891" max="5891" width="6.7109375" style="95" customWidth="1"/>
    <col min="5892" max="5892" width="7.85546875" style="95" customWidth="1"/>
    <col min="5893" max="5893" width="6.85546875" style="95" customWidth="1"/>
    <col min="5894" max="5895" width="7.28515625" style="95" customWidth="1"/>
    <col min="5896" max="5896" width="9.5703125" style="95" customWidth="1"/>
    <col min="5897" max="5897" width="9.85546875" style="95" customWidth="1"/>
    <col min="5898" max="5898" width="13" style="95" customWidth="1"/>
    <col min="5899" max="5899" width="14.140625" style="95" customWidth="1"/>
    <col min="5900" max="5900" width="35.5703125" style="95" customWidth="1"/>
    <col min="5901" max="6144" width="11.42578125" style="95"/>
    <col min="6145" max="6145" width="28.7109375" style="95" customWidth="1"/>
    <col min="6146" max="6146" width="20.28515625" style="95" customWidth="1"/>
    <col min="6147" max="6147" width="6.7109375" style="95" customWidth="1"/>
    <col min="6148" max="6148" width="7.85546875" style="95" customWidth="1"/>
    <col min="6149" max="6149" width="6.85546875" style="95" customWidth="1"/>
    <col min="6150" max="6151" width="7.28515625" style="95" customWidth="1"/>
    <col min="6152" max="6152" width="9.5703125" style="95" customWidth="1"/>
    <col min="6153" max="6153" width="9.85546875" style="95" customWidth="1"/>
    <col min="6154" max="6154" width="13" style="95" customWidth="1"/>
    <col min="6155" max="6155" width="14.140625" style="95" customWidth="1"/>
    <col min="6156" max="6156" width="35.5703125" style="95" customWidth="1"/>
    <col min="6157" max="6400" width="11.42578125" style="95"/>
    <col min="6401" max="6401" width="28.7109375" style="95" customWidth="1"/>
    <col min="6402" max="6402" width="20.28515625" style="95" customWidth="1"/>
    <col min="6403" max="6403" width="6.7109375" style="95" customWidth="1"/>
    <col min="6404" max="6404" width="7.85546875" style="95" customWidth="1"/>
    <col min="6405" max="6405" width="6.85546875" style="95" customWidth="1"/>
    <col min="6406" max="6407" width="7.28515625" style="95" customWidth="1"/>
    <col min="6408" max="6408" width="9.5703125" style="95" customWidth="1"/>
    <col min="6409" max="6409" width="9.85546875" style="95" customWidth="1"/>
    <col min="6410" max="6410" width="13" style="95" customWidth="1"/>
    <col min="6411" max="6411" width="14.140625" style="95" customWidth="1"/>
    <col min="6412" max="6412" width="35.5703125" style="95" customWidth="1"/>
    <col min="6413" max="6656" width="11.42578125" style="95"/>
    <col min="6657" max="6657" width="28.7109375" style="95" customWidth="1"/>
    <col min="6658" max="6658" width="20.28515625" style="95" customWidth="1"/>
    <col min="6659" max="6659" width="6.7109375" style="95" customWidth="1"/>
    <col min="6660" max="6660" width="7.85546875" style="95" customWidth="1"/>
    <col min="6661" max="6661" width="6.85546875" style="95" customWidth="1"/>
    <col min="6662" max="6663" width="7.28515625" style="95" customWidth="1"/>
    <col min="6664" max="6664" width="9.5703125" style="95" customWidth="1"/>
    <col min="6665" max="6665" width="9.85546875" style="95" customWidth="1"/>
    <col min="6666" max="6666" width="13" style="95" customWidth="1"/>
    <col min="6667" max="6667" width="14.140625" style="95" customWidth="1"/>
    <col min="6668" max="6668" width="35.5703125" style="95" customWidth="1"/>
    <col min="6669" max="6912" width="11.42578125" style="95"/>
    <col min="6913" max="6913" width="28.7109375" style="95" customWidth="1"/>
    <col min="6914" max="6914" width="20.28515625" style="95" customWidth="1"/>
    <col min="6915" max="6915" width="6.7109375" style="95" customWidth="1"/>
    <col min="6916" max="6916" width="7.85546875" style="95" customWidth="1"/>
    <col min="6917" max="6917" width="6.85546875" style="95" customWidth="1"/>
    <col min="6918" max="6919" width="7.28515625" style="95" customWidth="1"/>
    <col min="6920" max="6920" width="9.5703125" style="95" customWidth="1"/>
    <col min="6921" max="6921" width="9.85546875" style="95" customWidth="1"/>
    <col min="6922" max="6922" width="13" style="95" customWidth="1"/>
    <col min="6923" max="6923" width="14.140625" style="95" customWidth="1"/>
    <col min="6924" max="6924" width="35.5703125" style="95" customWidth="1"/>
    <col min="6925" max="7168" width="11.42578125" style="95"/>
    <col min="7169" max="7169" width="28.7109375" style="95" customWidth="1"/>
    <col min="7170" max="7170" width="20.28515625" style="95" customWidth="1"/>
    <col min="7171" max="7171" width="6.7109375" style="95" customWidth="1"/>
    <col min="7172" max="7172" width="7.85546875" style="95" customWidth="1"/>
    <col min="7173" max="7173" width="6.85546875" style="95" customWidth="1"/>
    <col min="7174" max="7175" width="7.28515625" style="95" customWidth="1"/>
    <col min="7176" max="7176" width="9.5703125" style="95" customWidth="1"/>
    <col min="7177" max="7177" width="9.85546875" style="95" customWidth="1"/>
    <col min="7178" max="7178" width="13" style="95" customWidth="1"/>
    <col min="7179" max="7179" width="14.140625" style="95" customWidth="1"/>
    <col min="7180" max="7180" width="35.5703125" style="95" customWidth="1"/>
    <col min="7181" max="7424" width="11.42578125" style="95"/>
    <col min="7425" max="7425" width="28.7109375" style="95" customWidth="1"/>
    <col min="7426" max="7426" width="20.28515625" style="95" customWidth="1"/>
    <col min="7427" max="7427" width="6.7109375" style="95" customWidth="1"/>
    <col min="7428" max="7428" width="7.85546875" style="95" customWidth="1"/>
    <col min="7429" max="7429" width="6.85546875" style="95" customWidth="1"/>
    <col min="7430" max="7431" width="7.28515625" style="95" customWidth="1"/>
    <col min="7432" max="7432" width="9.5703125" style="95" customWidth="1"/>
    <col min="7433" max="7433" width="9.85546875" style="95" customWidth="1"/>
    <col min="7434" max="7434" width="13" style="95" customWidth="1"/>
    <col min="7435" max="7435" width="14.140625" style="95" customWidth="1"/>
    <col min="7436" max="7436" width="35.5703125" style="95" customWidth="1"/>
    <col min="7437" max="7680" width="11.42578125" style="95"/>
    <col min="7681" max="7681" width="28.7109375" style="95" customWidth="1"/>
    <col min="7682" max="7682" width="20.28515625" style="95" customWidth="1"/>
    <col min="7683" max="7683" width="6.7109375" style="95" customWidth="1"/>
    <col min="7684" max="7684" width="7.85546875" style="95" customWidth="1"/>
    <col min="7685" max="7685" width="6.85546875" style="95" customWidth="1"/>
    <col min="7686" max="7687" width="7.28515625" style="95" customWidth="1"/>
    <col min="7688" max="7688" width="9.5703125" style="95" customWidth="1"/>
    <col min="7689" max="7689" width="9.85546875" style="95" customWidth="1"/>
    <col min="7690" max="7690" width="13" style="95" customWidth="1"/>
    <col min="7691" max="7691" width="14.140625" style="95" customWidth="1"/>
    <col min="7692" max="7692" width="35.5703125" style="95" customWidth="1"/>
    <col min="7693" max="7936" width="11.42578125" style="95"/>
    <col min="7937" max="7937" width="28.7109375" style="95" customWidth="1"/>
    <col min="7938" max="7938" width="20.28515625" style="95" customWidth="1"/>
    <col min="7939" max="7939" width="6.7109375" style="95" customWidth="1"/>
    <col min="7940" max="7940" width="7.85546875" style="95" customWidth="1"/>
    <col min="7941" max="7941" width="6.85546875" style="95" customWidth="1"/>
    <col min="7942" max="7943" width="7.28515625" style="95" customWidth="1"/>
    <col min="7944" max="7944" width="9.5703125" style="95" customWidth="1"/>
    <col min="7945" max="7945" width="9.85546875" style="95" customWidth="1"/>
    <col min="7946" max="7946" width="13" style="95" customWidth="1"/>
    <col min="7947" max="7947" width="14.140625" style="95" customWidth="1"/>
    <col min="7948" max="7948" width="35.5703125" style="95" customWidth="1"/>
    <col min="7949" max="8192" width="11.42578125" style="95"/>
    <col min="8193" max="8193" width="28.7109375" style="95" customWidth="1"/>
    <col min="8194" max="8194" width="20.28515625" style="95" customWidth="1"/>
    <col min="8195" max="8195" width="6.7109375" style="95" customWidth="1"/>
    <col min="8196" max="8196" width="7.85546875" style="95" customWidth="1"/>
    <col min="8197" max="8197" width="6.85546875" style="95" customWidth="1"/>
    <col min="8198" max="8199" width="7.28515625" style="95" customWidth="1"/>
    <col min="8200" max="8200" width="9.5703125" style="95" customWidth="1"/>
    <col min="8201" max="8201" width="9.85546875" style="95" customWidth="1"/>
    <col min="8202" max="8202" width="13" style="95" customWidth="1"/>
    <col min="8203" max="8203" width="14.140625" style="95" customWidth="1"/>
    <col min="8204" max="8204" width="35.5703125" style="95" customWidth="1"/>
    <col min="8205" max="8448" width="11.42578125" style="95"/>
    <col min="8449" max="8449" width="28.7109375" style="95" customWidth="1"/>
    <col min="8450" max="8450" width="20.28515625" style="95" customWidth="1"/>
    <col min="8451" max="8451" width="6.7109375" style="95" customWidth="1"/>
    <col min="8452" max="8452" width="7.85546875" style="95" customWidth="1"/>
    <col min="8453" max="8453" width="6.85546875" style="95" customWidth="1"/>
    <col min="8454" max="8455" width="7.28515625" style="95" customWidth="1"/>
    <col min="8456" max="8456" width="9.5703125" style="95" customWidth="1"/>
    <col min="8457" max="8457" width="9.85546875" style="95" customWidth="1"/>
    <col min="8458" max="8458" width="13" style="95" customWidth="1"/>
    <col min="8459" max="8459" width="14.140625" style="95" customWidth="1"/>
    <col min="8460" max="8460" width="35.5703125" style="95" customWidth="1"/>
    <col min="8461" max="8704" width="11.42578125" style="95"/>
    <col min="8705" max="8705" width="28.7109375" style="95" customWidth="1"/>
    <col min="8706" max="8706" width="20.28515625" style="95" customWidth="1"/>
    <col min="8707" max="8707" width="6.7109375" style="95" customWidth="1"/>
    <col min="8708" max="8708" width="7.85546875" style="95" customWidth="1"/>
    <col min="8709" max="8709" width="6.85546875" style="95" customWidth="1"/>
    <col min="8710" max="8711" width="7.28515625" style="95" customWidth="1"/>
    <col min="8712" max="8712" width="9.5703125" style="95" customWidth="1"/>
    <col min="8713" max="8713" width="9.85546875" style="95" customWidth="1"/>
    <col min="8714" max="8714" width="13" style="95" customWidth="1"/>
    <col min="8715" max="8715" width="14.140625" style="95" customWidth="1"/>
    <col min="8716" max="8716" width="35.5703125" style="95" customWidth="1"/>
    <col min="8717" max="8960" width="11.42578125" style="95"/>
    <col min="8961" max="8961" width="28.7109375" style="95" customWidth="1"/>
    <col min="8962" max="8962" width="20.28515625" style="95" customWidth="1"/>
    <col min="8963" max="8963" width="6.7109375" style="95" customWidth="1"/>
    <col min="8964" max="8964" width="7.85546875" style="95" customWidth="1"/>
    <col min="8965" max="8965" width="6.85546875" style="95" customWidth="1"/>
    <col min="8966" max="8967" width="7.28515625" style="95" customWidth="1"/>
    <col min="8968" max="8968" width="9.5703125" style="95" customWidth="1"/>
    <col min="8969" max="8969" width="9.85546875" style="95" customWidth="1"/>
    <col min="8970" max="8970" width="13" style="95" customWidth="1"/>
    <col min="8971" max="8971" width="14.140625" style="95" customWidth="1"/>
    <col min="8972" max="8972" width="35.5703125" style="95" customWidth="1"/>
    <col min="8973" max="9216" width="11.42578125" style="95"/>
    <col min="9217" max="9217" width="28.7109375" style="95" customWidth="1"/>
    <col min="9218" max="9218" width="20.28515625" style="95" customWidth="1"/>
    <col min="9219" max="9219" width="6.7109375" style="95" customWidth="1"/>
    <col min="9220" max="9220" width="7.85546875" style="95" customWidth="1"/>
    <col min="9221" max="9221" width="6.85546875" style="95" customWidth="1"/>
    <col min="9222" max="9223" width="7.28515625" style="95" customWidth="1"/>
    <col min="9224" max="9224" width="9.5703125" style="95" customWidth="1"/>
    <col min="9225" max="9225" width="9.85546875" style="95" customWidth="1"/>
    <col min="9226" max="9226" width="13" style="95" customWidth="1"/>
    <col min="9227" max="9227" width="14.140625" style="95" customWidth="1"/>
    <col min="9228" max="9228" width="35.5703125" style="95" customWidth="1"/>
    <col min="9229" max="9472" width="11.42578125" style="95"/>
    <col min="9473" max="9473" width="28.7109375" style="95" customWidth="1"/>
    <col min="9474" max="9474" width="20.28515625" style="95" customWidth="1"/>
    <col min="9475" max="9475" width="6.7109375" style="95" customWidth="1"/>
    <col min="9476" max="9476" width="7.85546875" style="95" customWidth="1"/>
    <col min="9477" max="9477" width="6.85546875" style="95" customWidth="1"/>
    <col min="9478" max="9479" width="7.28515625" style="95" customWidth="1"/>
    <col min="9480" max="9480" width="9.5703125" style="95" customWidth="1"/>
    <col min="9481" max="9481" width="9.85546875" style="95" customWidth="1"/>
    <col min="9482" max="9482" width="13" style="95" customWidth="1"/>
    <col min="9483" max="9483" width="14.140625" style="95" customWidth="1"/>
    <col min="9484" max="9484" width="35.5703125" style="95" customWidth="1"/>
    <col min="9485" max="9728" width="11.42578125" style="95"/>
    <col min="9729" max="9729" width="28.7109375" style="95" customWidth="1"/>
    <col min="9730" max="9730" width="20.28515625" style="95" customWidth="1"/>
    <col min="9731" max="9731" width="6.7109375" style="95" customWidth="1"/>
    <col min="9732" max="9732" width="7.85546875" style="95" customWidth="1"/>
    <col min="9733" max="9733" width="6.85546875" style="95" customWidth="1"/>
    <col min="9734" max="9735" width="7.28515625" style="95" customWidth="1"/>
    <col min="9736" max="9736" width="9.5703125" style="95" customWidth="1"/>
    <col min="9737" max="9737" width="9.85546875" style="95" customWidth="1"/>
    <col min="9738" max="9738" width="13" style="95" customWidth="1"/>
    <col min="9739" max="9739" width="14.140625" style="95" customWidth="1"/>
    <col min="9740" max="9740" width="35.5703125" style="95" customWidth="1"/>
    <col min="9741" max="9984" width="11.42578125" style="95"/>
    <col min="9985" max="9985" width="28.7109375" style="95" customWidth="1"/>
    <col min="9986" max="9986" width="20.28515625" style="95" customWidth="1"/>
    <col min="9987" max="9987" width="6.7109375" style="95" customWidth="1"/>
    <col min="9988" max="9988" width="7.85546875" style="95" customWidth="1"/>
    <col min="9989" max="9989" width="6.85546875" style="95" customWidth="1"/>
    <col min="9990" max="9991" width="7.28515625" style="95" customWidth="1"/>
    <col min="9992" max="9992" width="9.5703125" style="95" customWidth="1"/>
    <col min="9993" max="9993" width="9.85546875" style="95" customWidth="1"/>
    <col min="9994" max="9994" width="13" style="95" customWidth="1"/>
    <col min="9995" max="9995" width="14.140625" style="95" customWidth="1"/>
    <col min="9996" max="9996" width="35.5703125" style="95" customWidth="1"/>
    <col min="9997" max="10240" width="11.42578125" style="95"/>
    <col min="10241" max="10241" width="28.7109375" style="95" customWidth="1"/>
    <col min="10242" max="10242" width="20.28515625" style="95" customWidth="1"/>
    <col min="10243" max="10243" width="6.7109375" style="95" customWidth="1"/>
    <col min="10244" max="10244" width="7.85546875" style="95" customWidth="1"/>
    <col min="10245" max="10245" width="6.85546875" style="95" customWidth="1"/>
    <col min="10246" max="10247" width="7.28515625" style="95" customWidth="1"/>
    <col min="10248" max="10248" width="9.5703125" style="95" customWidth="1"/>
    <col min="10249" max="10249" width="9.85546875" style="95" customWidth="1"/>
    <col min="10250" max="10250" width="13" style="95" customWidth="1"/>
    <col min="10251" max="10251" width="14.140625" style="95" customWidth="1"/>
    <col min="10252" max="10252" width="35.5703125" style="95" customWidth="1"/>
    <col min="10253" max="10496" width="11.42578125" style="95"/>
    <col min="10497" max="10497" width="28.7109375" style="95" customWidth="1"/>
    <col min="10498" max="10498" width="20.28515625" style="95" customWidth="1"/>
    <col min="10499" max="10499" width="6.7109375" style="95" customWidth="1"/>
    <col min="10500" max="10500" width="7.85546875" style="95" customWidth="1"/>
    <col min="10501" max="10501" width="6.85546875" style="95" customWidth="1"/>
    <col min="10502" max="10503" width="7.28515625" style="95" customWidth="1"/>
    <col min="10504" max="10504" width="9.5703125" style="95" customWidth="1"/>
    <col min="10505" max="10505" width="9.85546875" style="95" customWidth="1"/>
    <col min="10506" max="10506" width="13" style="95" customWidth="1"/>
    <col min="10507" max="10507" width="14.140625" style="95" customWidth="1"/>
    <col min="10508" max="10508" width="35.5703125" style="95" customWidth="1"/>
    <col min="10509" max="10752" width="11.42578125" style="95"/>
    <col min="10753" max="10753" width="28.7109375" style="95" customWidth="1"/>
    <col min="10754" max="10754" width="20.28515625" style="95" customWidth="1"/>
    <col min="10755" max="10755" width="6.7109375" style="95" customWidth="1"/>
    <col min="10756" max="10756" width="7.85546875" style="95" customWidth="1"/>
    <col min="10757" max="10757" width="6.85546875" style="95" customWidth="1"/>
    <col min="10758" max="10759" width="7.28515625" style="95" customWidth="1"/>
    <col min="10760" max="10760" width="9.5703125" style="95" customWidth="1"/>
    <col min="10761" max="10761" width="9.85546875" style="95" customWidth="1"/>
    <col min="10762" max="10762" width="13" style="95" customWidth="1"/>
    <col min="10763" max="10763" width="14.140625" style="95" customWidth="1"/>
    <col min="10764" max="10764" width="35.5703125" style="95" customWidth="1"/>
    <col min="10765" max="11008" width="11.42578125" style="95"/>
    <col min="11009" max="11009" width="28.7109375" style="95" customWidth="1"/>
    <col min="11010" max="11010" width="20.28515625" style="95" customWidth="1"/>
    <col min="11011" max="11011" width="6.7109375" style="95" customWidth="1"/>
    <col min="11012" max="11012" width="7.85546875" style="95" customWidth="1"/>
    <col min="11013" max="11013" width="6.85546875" style="95" customWidth="1"/>
    <col min="11014" max="11015" width="7.28515625" style="95" customWidth="1"/>
    <col min="11016" max="11016" width="9.5703125" style="95" customWidth="1"/>
    <col min="11017" max="11017" width="9.85546875" style="95" customWidth="1"/>
    <col min="11018" max="11018" width="13" style="95" customWidth="1"/>
    <col min="11019" max="11019" width="14.140625" style="95" customWidth="1"/>
    <col min="11020" max="11020" width="35.5703125" style="95" customWidth="1"/>
    <col min="11021" max="11264" width="11.42578125" style="95"/>
    <col min="11265" max="11265" width="28.7109375" style="95" customWidth="1"/>
    <col min="11266" max="11266" width="20.28515625" style="95" customWidth="1"/>
    <col min="11267" max="11267" width="6.7109375" style="95" customWidth="1"/>
    <col min="11268" max="11268" width="7.85546875" style="95" customWidth="1"/>
    <col min="11269" max="11269" width="6.85546875" style="95" customWidth="1"/>
    <col min="11270" max="11271" width="7.28515625" style="95" customWidth="1"/>
    <col min="11272" max="11272" width="9.5703125" style="95" customWidth="1"/>
    <col min="11273" max="11273" width="9.85546875" style="95" customWidth="1"/>
    <col min="11274" max="11274" width="13" style="95" customWidth="1"/>
    <col min="11275" max="11275" width="14.140625" style="95" customWidth="1"/>
    <col min="11276" max="11276" width="35.5703125" style="95" customWidth="1"/>
    <col min="11277" max="11520" width="11.42578125" style="95"/>
    <col min="11521" max="11521" width="28.7109375" style="95" customWidth="1"/>
    <col min="11522" max="11522" width="20.28515625" style="95" customWidth="1"/>
    <col min="11523" max="11523" width="6.7109375" style="95" customWidth="1"/>
    <col min="11524" max="11524" width="7.85546875" style="95" customWidth="1"/>
    <col min="11525" max="11525" width="6.85546875" style="95" customWidth="1"/>
    <col min="11526" max="11527" width="7.28515625" style="95" customWidth="1"/>
    <col min="11528" max="11528" width="9.5703125" style="95" customWidth="1"/>
    <col min="11529" max="11529" width="9.85546875" style="95" customWidth="1"/>
    <col min="11530" max="11530" width="13" style="95" customWidth="1"/>
    <col min="11531" max="11531" width="14.140625" style="95" customWidth="1"/>
    <col min="11532" max="11532" width="35.5703125" style="95" customWidth="1"/>
    <col min="11533" max="11776" width="11.42578125" style="95"/>
    <col min="11777" max="11777" width="28.7109375" style="95" customWidth="1"/>
    <col min="11778" max="11778" width="20.28515625" style="95" customWidth="1"/>
    <col min="11779" max="11779" width="6.7109375" style="95" customWidth="1"/>
    <col min="11780" max="11780" width="7.85546875" style="95" customWidth="1"/>
    <col min="11781" max="11781" width="6.85546875" style="95" customWidth="1"/>
    <col min="11782" max="11783" width="7.28515625" style="95" customWidth="1"/>
    <col min="11784" max="11784" width="9.5703125" style="95" customWidth="1"/>
    <col min="11785" max="11785" width="9.85546875" style="95" customWidth="1"/>
    <col min="11786" max="11786" width="13" style="95" customWidth="1"/>
    <col min="11787" max="11787" width="14.140625" style="95" customWidth="1"/>
    <col min="11788" max="11788" width="35.5703125" style="95" customWidth="1"/>
    <col min="11789" max="12032" width="11.42578125" style="95"/>
    <col min="12033" max="12033" width="28.7109375" style="95" customWidth="1"/>
    <col min="12034" max="12034" width="20.28515625" style="95" customWidth="1"/>
    <col min="12035" max="12035" width="6.7109375" style="95" customWidth="1"/>
    <col min="12036" max="12036" width="7.85546875" style="95" customWidth="1"/>
    <col min="12037" max="12037" width="6.85546875" style="95" customWidth="1"/>
    <col min="12038" max="12039" width="7.28515625" style="95" customWidth="1"/>
    <col min="12040" max="12040" width="9.5703125" style="95" customWidth="1"/>
    <col min="12041" max="12041" width="9.85546875" style="95" customWidth="1"/>
    <col min="12042" max="12042" width="13" style="95" customWidth="1"/>
    <col min="12043" max="12043" width="14.140625" style="95" customWidth="1"/>
    <col min="12044" max="12044" width="35.5703125" style="95" customWidth="1"/>
    <col min="12045" max="12288" width="11.42578125" style="95"/>
    <col min="12289" max="12289" width="28.7109375" style="95" customWidth="1"/>
    <col min="12290" max="12290" width="20.28515625" style="95" customWidth="1"/>
    <col min="12291" max="12291" width="6.7109375" style="95" customWidth="1"/>
    <col min="12292" max="12292" width="7.85546875" style="95" customWidth="1"/>
    <col min="12293" max="12293" width="6.85546875" style="95" customWidth="1"/>
    <col min="12294" max="12295" width="7.28515625" style="95" customWidth="1"/>
    <col min="12296" max="12296" width="9.5703125" style="95" customWidth="1"/>
    <col min="12297" max="12297" width="9.85546875" style="95" customWidth="1"/>
    <col min="12298" max="12298" width="13" style="95" customWidth="1"/>
    <col min="12299" max="12299" width="14.140625" style="95" customWidth="1"/>
    <col min="12300" max="12300" width="35.5703125" style="95" customWidth="1"/>
    <col min="12301" max="12544" width="11.42578125" style="95"/>
    <col min="12545" max="12545" width="28.7109375" style="95" customWidth="1"/>
    <col min="12546" max="12546" width="20.28515625" style="95" customWidth="1"/>
    <col min="12547" max="12547" width="6.7109375" style="95" customWidth="1"/>
    <col min="12548" max="12548" width="7.85546875" style="95" customWidth="1"/>
    <col min="12549" max="12549" width="6.85546875" style="95" customWidth="1"/>
    <col min="12550" max="12551" width="7.28515625" style="95" customWidth="1"/>
    <col min="12552" max="12552" width="9.5703125" style="95" customWidth="1"/>
    <col min="12553" max="12553" width="9.85546875" style="95" customWidth="1"/>
    <col min="12554" max="12554" width="13" style="95" customWidth="1"/>
    <col min="12555" max="12555" width="14.140625" style="95" customWidth="1"/>
    <col min="12556" max="12556" width="35.5703125" style="95" customWidth="1"/>
    <col min="12557" max="12800" width="11.42578125" style="95"/>
    <col min="12801" max="12801" width="28.7109375" style="95" customWidth="1"/>
    <col min="12802" max="12802" width="20.28515625" style="95" customWidth="1"/>
    <col min="12803" max="12803" width="6.7109375" style="95" customWidth="1"/>
    <col min="12804" max="12804" width="7.85546875" style="95" customWidth="1"/>
    <col min="12805" max="12805" width="6.85546875" style="95" customWidth="1"/>
    <col min="12806" max="12807" width="7.28515625" style="95" customWidth="1"/>
    <col min="12808" max="12808" width="9.5703125" style="95" customWidth="1"/>
    <col min="12809" max="12809" width="9.85546875" style="95" customWidth="1"/>
    <col min="12810" max="12810" width="13" style="95" customWidth="1"/>
    <col min="12811" max="12811" width="14.140625" style="95" customWidth="1"/>
    <col min="12812" max="12812" width="35.5703125" style="95" customWidth="1"/>
    <col min="12813" max="13056" width="11.42578125" style="95"/>
    <col min="13057" max="13057" width="28.7109375" style="95" customWidth="1"/>
    <col min="13058" max="13058" width="20.28515625" style="95" customWidth="1"/>
    <col min="13059" max="13059" width="6.7109375" style="95" customWidth="1"/>
    <col min="13060" max="13060" width="7.85546875" style="95" customWidth="1"/>
    <col min="13061" max="13061" width="6.85546875" style="95" customWidth="1"/>
    <col min="13062" max="13063" width="7.28515625" style="95" customWidth="1"/>
    <col min="13064" max="13064" width="9.5703125" style="95" customWidth="1"/>
    <col min="13065" max="13065" width="9.85546875" style="95" customWidth="1"/>
    <col min="13066" max="13066" width="13" style="95" customWidth="1"/>
    <col min="13067" max="13067" width="14.140625" style="95" customWidth="1"/>
    <col min="13068" max="13068" width="35.5703125" style="95" customWidth="1"/>
    <col min="13069" max="13312" width="11.42578125" style="95"/>
    <col min="13313" max="13313" width="28.7109375" style="95" customWidth="1"/>
    <col min="13314" max="13314" width="20.28515625" style="95" customWidth="1"/>
    <col min="13315" max="13315" width="6.7109375" style="95" customWidth="1"/>
    <col min="13316" max="13316" width="7.85546875" style="95" customWidth="1"/>
    <col min="13317" max="13317" width="6.85546875" style="95" customWidth="1"/>
    <col min="13318" max="13319" width="7.28515625" style="95" customWidth="1"/>
    <col min="13320" max="13320" width="9.5703125" style="95" customWidth="1"/>
    <col min="13321" max="13321" width="9.85546875" style="95" customWidth="1"/>
    <col min="13322" max="13322" width="13" style="95" customWidth="1"/>
    <col min="13323" max="13323" width="14.140625" style="95" customWidth="1"/>
    <col min="13324" max="13324" width="35.5703125" style="95" customWidth="1"/>
    <col min="13325" max="13568" width="11.42578125" style="95"/>
    <col min="13569" max="13569" width="28.7109375" style="95" customWidth="1"/>
    <col min="13570" max="13570" width="20.28515625" style="95" customWidth="1"/>
    <col min="13571" max="13571" width="6.7109375" style="95" customWidth="1"/>
    <col min="13572" max="13572" width="7.85546875" style="95" customWidth="1"/>
    <col min="13573" max="13573" width="6.85546875" style="95" customWidth="1"/>
    <col min="13574" max="13575" width="7.28515625" style="95" customWidth="1"/>
    <col min="13576" max="13576" width="9.5703125" style="95" customWidth="1"/>
    <col min="13577" max="13577" width="9.85546875" style="95" customWidth="1"/>
    <col min="13578" max="13578" width="13" style="95" customWidth="1"/>
    <col min="13579" max="13579" width="14.140625" style="95" customWidth="1"/>
    <col min="13580" max="13580" width="35.5703125" style="95" customWidth="1"/>
    <col min="13581" max="13824" width="11.42578125" style="95"/>
    <col min="13825" max="13825" width="28.7109375" style="95" customWidth="1"/>
    <col min="13826" max="13826" width="20.28515625" style="95" customWidth="1"/>
    <col min="13827" max="13827" width="6.7109375" style="95" customWidth="1"/>
    <col min="13828" max="13828" width="7.85546875" style="95" customWidth="1"/>
    <col min="13829" max="13829" width="6.85546875" style="95" customWidth="1"/>
    <col min="13830" max="13831" width="7.28515625" style="95" customWidth="1"/>
    <col min="13832" max="13832" width="9.5703125" style="95" customWidth="1"/>
    <col min="13833" max="13833" width="9.85546875" style="95" customWidth="1"/>
    <col min="13834" max="13834" width="13" style="95" customWidth="1"/>
    <col min="13835" max="13835" width="14.140625" style="95" customWidth="1"/>
    <col min="13836" max="13836" width="35.5703125" style="95" customWidth="1"/>
    <col min="13837" max="14080" width="11.42578125" style="95"/>
    <col min="14081" max="14081" width="28.7109375" style="95" customWidth="1"/>
    <col min="14082" max="14082" width="20.28515625" style="95" customWidth="1"/>
    <col min="14083" max="14083" width="6.7109375" style="95" customWidth="1"/>
    <col min="14084" max="14084" width="7.85546875" style="95" customWidth="1"/>
    <col min="14085" max="14085" width="6.85546875" style="95" customWidth="1"/>
    <col min="14086" max="14087" width="7.28515625" style="95" customWidth="1"/>
    <col min="14088" max="14088" width="9.5703125" style="95" customWidth="1"/>
    <col min="14089" max="14089" width="9.85546875" style="95" customWidth="1"/>
    <col min="14090" max="14090" width="13" style="95" customWidth="1"/>
    <col min="14091" max="14091" width="14.140625" style="95" customWidth="1"/>
    <col min="14092" max="14092" width="35.5703125" style="95" customWidth="1"/>
    <col min="14093" max="14336" width="11.42578125" style="95"/>
    <col min="14337" max="14337" width="28.7109375" style="95" customWidth="1"/>
    <col min="14338" max="14338" width="20.28515625" style="95" customWidth="1"/>
    <col min="14339" max="14339" width="6.7109375" style="95" customWidth="1"/>
    <col min="14340" max="14340" width="7.85546875" style="95" customWidth="1"/>
    <col min="14341" max="14341" width="6.85546875" style="95" customWidth="1"/>
    <col min="14342" max="14343" width="7.28515625" style="95" customWidth="1"/>
    <col min="14344" max="14344" width="9.5703125" style="95" customWidth="1"/>
    <col min="14345" max="14345" width="9.85546875" style="95" customWidth="1"/>
    <col min="14346" max="14346" width="13" style="95" customWidth="1"/>
    <col min="14347" max="14347" width="14.140625" style="95" customWidth="1"/>
    <col min="14348" max="14348" width="35.5703125" style="95" customWidth="1"/>
    <col min="14349" max="14592" width="11.42578125" style="95"/>
    <col min="14593" max="14593" width="28.7109375" style="95" customWidth="1"/>
    <col min="14594" max="14594" width="20.28515625" style="95" customWidth="1"/>
    <col min="14595" max="14595" width="6.7109375" style="95" customWidth="1"/>
    <col min="14596" max="14596" width="7.85546875" style="95" customWidth="1"/>
    <col min="14597" max="14597" width="6.85546875" style="95" customWidth="1"/>
    <col min="14598" max="14599" width="7.28515625" style="95" customWidth="1"/>
    <col min="14600" max="14600" width="9.5703125" style="95" customWidth="1"/>
    <col min="14601" max="14601" width="9.85546875" style="95" customWidth="1"/>
    <col min="14602" max="14602" width="13" style="95" customWidth="1"/>
    <col min="14603" max="14603" width="14.140625" style="95" customWidth="1"/>
    <col min="14604" max="14604" width="35.5703125" style="95" customWidth="1"/>
    <col min="14605" max="14848" width="11.42578125" style="95"/>
    <col min="14849" max="14849" width="28.7109375" style="95" customWidth="1"/>
    <col min="14850" max="14850" width="20.28515625" style="95" customWidth="1"/>
    <col min="14851" max="14851" width="6.7109375" style="95" customWidth="1"/>
    <col min="14852" max="14852" width="7.85546875" style="95" customWidth="1"/>
    <col min="14853" max="14853" width="6.85546875" style="95" customWidth="1"/>
    <col min="14854" max="14855" width="7.28515625" style="95" customWidth="1"/>
    <col min="14856" max="14856" width="9.5703125" style="95" customWidth="1"/>
    <col min="14857" max="14857" width="9.85546875" style="95" customWidth="1"/>
    <col min="14858" max="14858" width="13" style="95" customWidth="1"/>
    <col min="14859" max="14859" width="14.140625" style="95" customWidth="1"/>
    <col min="14860" max="14860" width="35.5703125" style="95" customWidth="1"/>
    <col min="14861" max="15104" width="11.42578125" style="95"/>
    <col min="15105" max="15105" width="28.7109375" style="95" customWidth="1"/>
    <col min="15106" max="15106" width="20.28515625" style="95" customWidth="1"/>
    <col min="15107" max="15107" width="6.7109375" style="95" customWidth="1"/>
    <col min="15108" max="15108" width="7.85546875" style="95" customWidth="1"/>
    <col min="15109" max="15109" width="6.85546875" style="95" customWidth="1"/>
    <col min="15110" max="15111" width="7.28515625" style="95" customWidth="1"/>
    <col min="15112" max="15112" width="9.5703125" style="95" customWidth="1"/>
    <col min="15113" max="15113" width="9.85546875" style="95" customWidth="1"/>
    <col min="15114" max="15114" width="13" style="95" customWidth="1"/>
    <col min="15115" max="15115" width="14.140625" style="95" customWidth="1"/>
    <col min="15116" max="15116" width="35.5703125" style="95" customWidth="1"/>
    <col min="15117" max="15360" width="11.42578125" style="95"/>
    <col min="15361" max="15361" width="28.7109375" style="95" customWidth="1"/>
    <col min="15362" max="15362" width="20.28515625" style="95" customWidth="1"/>
    <col min="15363" max="15363" width="6.7109375" style="95" customWidth="1"/>
    <col min="15364" max="15364" width="7.85546875" style="95" customWidth="1"/>
    <col min="15365" max="15365" width="6.85546875" style="95" customWidth="1"/>
    <col min="15366" max="15367" width="7.28515625" style="95" customWidth="1"/>
    <col min="15368" max="15368" width="9.5703125" style="95" customWidth="1"/>
    <col min="15369" max="15369" width="9.85546875" style="95" customWidth="1"/>
    <col min="15370" max="15370" width="13" style="95" customWidth="1"/>
    <col min="15371" max="15371" width="14.140625" style="95" customWidth="1"/>
    <col min="15372" max="15372" width="35.5703125" style="95" customWidth="1"/>
    <col min="15373" max="15616" width="11.42578125" style="95"/>
    <col min="15617" max="15617" width="28.7109375" style="95" customWidth="1"/>
    <col min="15618" max="15618" width="20.28515625" style="95" customWidth="1"/>
    <col min="15619" max="15619" width="6.7109375" style="95" customWidth="1"/>
    <col min="15620" max="15620" width="7.85546875" style="95" customWidth="1"/>
    <col min="15621" max="15621" width="6.85546875" style="95" customWidth="1"/>
    <col min="15622" max="15623" width="7.28515625" style="95" customWidth="1"/>
    <col min="15624" max="15624" width="9.5703125" style="95" customWidth="1"/>
    <col min="15625" max="15625" width="9.85546875" style="95" customWidth="1"/>
    <col min="15626" max="15626" width="13" style="95" customWidth="1"/>
    <col min="15627" max="15627" width="14.140625" style="95" customWidth="1"/>
    <col min="15628" max="15628" width="35.5703125" style="95" customWidth="1"/>
    <col min="15629" max="15872" width="11.42578125" style="95"/>
    <col min="15873" max="15873" width="28.7109375" style="95" customWidth="1"/>
    <col min="15874" max="15874" width="20.28515625" style="95" customWidth="1"/>
    <col min="15875" max="15875" width="6.7109375" style="95" customWidth="1"/>
    <col min="15876" max="15876" width="7.85546875" style="95" customWidth="1"/>
    <col min="15877" max="15877" width="6.85546875" style="95" customWidth="1"/>
    <col min="15878" max="15879" width="7.28515625" style="95" customWidth="1"/>
    <col min="15880" max="15880" width="9.5703125" style="95" customWidth="1"/>
    <col min="15881" max="15881" width="9.85546875" style="95" customWidth="1"/>
    <col min="15882" max="15882" width="13" style="95" customWidth="1"/>
    <col min="15883" max="15883" width="14.140625" style="95" customWidth="1"/>
    <col min="15884" max="15884" width="35.5703125" style="95" customWidth="1"/>
    <col min="15885" max="16128" width="11.42578125" style="95"/>
    <col min="16129" max="16129" width="28.7109375" style="95" customWidth="1"/>
    <col min="16130" max="16130" width="20.28515625" style="95" customWidth="1"/>
    <col min="16131" max="16131" width="6.7109375" style="95" customWidth="1"/>
    <col min="16132" max="16132" width="7.85546875" style="95" customWidth="1"/>
    <col min="16133" max="16133" width="6.85546875" style="95" customWidth="1"/>
    <col min="16134" max="16135" width="7.28515625" style="95" customWidth="1"/>
    <col min="16136" max="16136" width="9.5703125" style="95" customWidth="1"/>
    <col min="16137" max="16137" width="9.85546875" style="95" customWidth="1"/>
    <col min="16138" max="16138" width="13" style="95" customWidth="1"/>
    <col min="16139" max="16139" width="14.140625" style="95" customWidth="1"/>
    <col min="16140" max="16140" width="35.5703125" style="95" customWidth="1"/>
    <col min="16141" max="16384" width="11.42578125" style="95"/>
  </cols>
  <sheetData>
    <row r="1" spans="1:12" x14ac:dyDescent="0.2">
      <c r="B1" s="1022"/>
      <c r="C1" s="1022"/>
      <c r="D1" s="1025"/>
      <c r="E1" s="92"/>
      <c r="F1" s="92"/>
      <c r="G1" s="92"/>
      <c r="H1" s="93"/>
      <c r="I1" s="93"/>
      <c r="J1" s="92"/>
      <c r="K1" s="94"/>
    </row>
    <row r="2" spans="1:12" ht="15" x14ac:dyDescent="0.2">
      <c r="A2" s="17" t="s">
        <v>42</v>
      </c>
      <c r="B2" s="1022"/>
      <c r="C2" s="1022"/>
      <c r="D2" s="1025"/>
      <c r="E2" s="92"/>
      <c r="F2" s="92"/>
      <c r="G2" s="92"/>
      <c r="H2" s="93"/>
      <c r="I2" s="93"/>
      <c r="J2" s="92"/>
      <c r="K2" s="19" t="s">
        <v>19</v>
      </c>
    </row>
    <row r="3" spans="1:12" ht="15" x14ac:dyDescent="0.25">
      <c r="A3" s="134" t="s">
        <v>863</v>
      </c>
      <c r="B3" s="1022"/>
      <c r="C3" s="1022"/>
      <c r="D3" s="1025"/>
      <c r="E3" s="92"/>
      <c r="F3" s="92"/>
      <c r="G3" s="92"/>
      <c r="H3" s="93"/>
      <c r="I3" s="93"/>
      <c r="J3" s="92"/>
      <c r="K3" s="92"/>
      <c r="L3" s="94"/>
    </row>
    <row r="4" spans="1:12" ht="15" x14ac:dyDescent="0.2">
      <c r="A4" s="17" t="s">
        <v>897</v>
      </c>
      <c r="B4" s="1022"/>
      <c r="C4" s="1022"/>
      <c r="D4" s="1025"/>
      <c r="E4" s="92"/>
      <c r="F4" s="92"/>
      <c r="G4" s="92"/>
      <c r="H4" s="93"/>
      <c r="I4" s="93"/>
      <c r="J4" s="92"/>
      <c r="K4" s="92"/>
      <c r="L4" s="94"/>
    </row>
    <row r="6" spans="1:12" ht="15" x14ac:dyDescent="0.2">
      <c r="A6" s="46" t="s">
        <v>20</v>
      </c>
      <c r="B6" s="856" t="s">
        <v>21</v>
      </c>
      <c r="C6" s="856" t="s">
        <v>22</v>
      </c>
      <c r="D6" s="856"/>
      <c r="E6" s="20" t="s">
        <v>23</v>
      </c>
      <c r="F6" s="20"/>
      <c r="G6" s="46" t="s">
        <v>24</v>
      </c>
      <c r="H6" s="1417" t="s">
        <v>25</v>
      </c>
      <c r="I6" s="1417"/>
      <c r="J6" s="46" t="s">
        <v>26</v>
      </c>
      <c r="K6" s="100" t="s">
        <v>27</v>
      </c>
    </row>
    <row r="7" spans="1:12" ht="12.75" x14ac:dyDescent="0.2">
      <c r="A7" s="1426" t="s">
        <v>28</v>
      </c>
      <c r="B7" s="1423" t="s">
        <v>29</v>
      </c>
      <c r="C7" s="1423" t="s">
        <v>30</v>
      </c>
      <c r="D7" s="1423" t="s">
        <v>31</v>
      </c>
      <c r="E7" s="1423" t="s">
        <v>32</v>
      </c>
      <c r="F7" s="1423"/>
      <c r="G7" s="1423" t="s">
        <v>33</v>
      </c>
      <c r="H7" s="1497" t="s">
        <v>34</v>
      </c>
      <c r="I7" s="1497"/>
      <c r="J7" s="1423" t="s">
        <v>211</v>
      </c>
      <c r="K7" s="1476" t="s">
        <v>35</v>
      </c>
      <c r="L7" s="1476" t="s">
        <v>390</v>
      </c>
    </row>
    <row r="8" spans="1:12" ht="12.75" x14ac:dyDescent="0.2">
      <c r="A8" s="1426"/>
      <c r="B8" s="1423"/>
      <c r="C8" s="1423"/>
      <c r="D8" s="1423"/>
      <c r="E8" s="53" t="s">
        <v>36</v>
      </c>
      <c r="F8" s="53" t="s">
        <v>37</v>
      </c>
      <c r="G8" s="1423"/>
      <c r="H8" s="165" t="s">
        <v>36</v>
      </c>
      <c r="I8" s="165" t="s">
        <v>37</v>
      </c>
      <c r="J8" s="1423"/>
      <c r="K8" s="1476"/>
      <c r="L8" s="1476"/>
    </row>
    <row r="9" spans="1:12" ht="15" x14ac:dyDescent="0.2">
      <c r="A9" s="54" t="s">
        <v>43</v>
      </c>
      <c r="B9" s="513"/>
      <c r="C9" s="513"/>
      <c r="D9" s="55"/>
      <c r="E9" s="55"/>
      <c r="F9" s="55"/>
      <c r="G9" s="55"/>
      <c r="H9" s="166"/>
      <c r="I9" s="166"/>
      <c r="J9" s="55"/>
      <c r="K9" s="56">
        <f>SUM(K10)</f>
        <v>0</v>
      </c>
      <c r="L9" s="56"/>
    </row>
    <row r="10" spans="1:12" ht="15" x14ac:dyDescent="0.2">
      <c r="A10" s="57"/>
      <c r="B10" s="389"/>
      <c r="C10" s="389"/>
      <c r="D10" s="59"/>
      <c r="E10" s="59"/>
      <c r="F10" s="59"/>
      <c r="G10" s="58"/>
      <c r="H10" s="149"/>
      <c r="I10" s="149"/>
      <c r="J10" s="58"/>
      <c r="K10" s="60"/>
      <c r="L10" s="60"/>
    </row>
    <row r="11" spans="1:12" ht="15" x14ac:dyDescent="0.2">
      <c r="A11" s="54" t="s">
        <v>44</v>
      </c>
      <c r="B11" s="513"/>
      <c r="C11" s="513"/>
      <c r="D11" s="61"/>
      <c r="E11" s="61"/>
      <c r="F11" s="61"/>
      <c r="G11" s="55"/>
      <c r="H11" s="166"/>
      <c r="I11" s="166"/>
      <c r="J11" s="55"/>
      <c r="K11" s="56">
        <f>SUM(K12:K16)</f>
        <v>31410909.829999998</v>
      </c>
      <c r="L11" s="56"/>
    </row>
    <row r="12" spans="1:12" ht="15" x14ac:dyDescent="0.2">
      <c r="A12" s="178" t="s">
        <v>391</v>
      </c>
      <c r="B12" s="701" t="s">
        <v>392</v>
      </c>
      <c r="C12" s="701" t="s">
        <v>60</v>
      </c>
      <c r="D12" s="29"/>
      <c r="E12" s="173">
        <v>8.0000000000000002E-3</v>
      </c>
      <c r="F12" s="29">
        <v>0.09</v>
      </c>
      <c r="G12" s="27"/>
      <c r="H12" s="153">
        <v>300</v>
      </c>
      <c r="I12" s="153">
        <v>46800</v>
      </c>
      <c r="J12" s="27" t="s">
        <v>393</v>
      </c>
      <c r="K12" s="23">
        <f>'[2]REC. ACUMULADO AL 30.06.2019'!C13</f>
        <v>12930461.33</v>
      </c>
      <c r="L12" s="174" t="s">
        <v>394</v>
      </c>
    </row>
    <row r="13" spans="1:12" ht="15" x14ac:dyDescent="0.2">
      <c r="A13" s="57" t="s">
        <v>395</v>
      </c>
      <c r="B13" s="701" t="s">
        <v>396</v>
      </c>
      <c r="C13" s="701" t="s">
        <v>60</v>
      </c>
      <c r="D13" s="29">
        <v>0.16</v>
      </c>
      <c r="E13" s="29"/>
      <c r="F13" s="29"/>
      <c r="G13" s="27"/>
      <c r="H13" s="153"/>
      <c r="I13" s="153"/>
      <c r="J13" s="27" t="s">
        <v>393</v>
      </c>
      <c r="K13" s="23">
        <f>'[2]REC. ACUMULADO AL 30.06.2019'!C48</f>
        <v>12014714.829999998</v>
      </c>
      <c r="L13" s="174" t="s">
        <v>397</v>
      </c>
    </row>
    <row r="14" spans="1:12" ht="15" x14ac:dyDescent="0.2">
      <c r="A14" s="178" t="s">
        <v>398</v>
      </c>
      <c r="B14" s="701" t="s">
        <v>399</v>
      </c>
      <c r="C14" s="701" t="s">
        <v>60</v>
      </c>
      <c r="D14" s="29"/>
      <c r="E14" s="173">
        <v>1.0999999999999999E-2</v>
      </c>
      <c r="F14" s="173">
        <v>2.0299999999999999E-2</v>
      </c>
      <c r="G14" s="27"/>
      <c r="H14" s="153">
        <v>50</v>
      </c>
      <c r="I14" s="153">
        <v>220</v>
      </c>
      <c r="J14" s="27" t="s">
        <v>393</v>
      </c>
      <c r="K14" s="23">
        <f>'[2]REC. ACUMULADO AL 30.06.2019'!C12</f>
        <v>3855887.19</v>
      </c>
      <c r="L14" s="174" t="s">
        <v>400</v>
      </c>
    </row>
    <row r="15" spans="1:12" ht="15" x14ac:dyDescent="0.2">
      <c r="A15" s="62" t="s">
        <v>401</v>
      </c>
      <c r="B15" s="701" t="s">
        <v>402</v>
      </c>
      <c r="C15" s="701" t="s">
        <v>403</v>
      </c>
      <c r="D15" s="29"/>
      <c r="E15" s="29"/>
      <c r="F15" s="29"/>
      <c r="G15" s="27"/>
      <c r="H15" s="153">
        <v>70</v>
      </c>
      <c r="I15" s="153">
        <v>3400</v>
      </c>
      <c r="J15" s="27" t="s">
        <v>393</v>
      </c>
      <c r="K15" s="23">
        <f>'[2]REC. ACUMULADO AL 30.06.2019'!C30</f>
        <v>1721559.18</v>
      </c>
      <c r="L15" s="174" t="s">
        <v>404</v>
      </c>
    </row>
    <row r="16" spans="1:12" ht="15" x14ac:dyDescent="0.2">
      <c r="A16" s="167" t="s">
        <v>405</v>
      </c>
      <c r="B16" s="701" t="s">
        <v>406</v>
      </c>
      <c r="C16" s="701" t="s">
        <v>60</v>
      </c>
      <c r="D16" s="29"/>
      <c r="E16" s="29"/>
      <c r="F16" s="29"/>
      <c r="G16" s="27"/>
      <c r="H16" s="153"/>
      <c r="I16" s="153"/>
      <c r="J16" s="27"/>
      <c r="K16" s="23">
        <f>'[2]REC. ACUMULADO AL 30.06.2019'!C26</f>
        <v>888287.29999999993</v>
      </c>
      <c r="L16" s="174" t="s">
        <v>407</v>
      </c>
    </row>
    <row r="17" spans="1:12" ht="15" x14ac:dyDescent="0.2">
      <c r="A17" s="685" t="s">
        <v>364</v>
      </c>
      <c r="B17" s="701"/>
      <c r="C17" s="701"/>
      <c r="D17" s="29"/>
      <c r="E17" s="29"/>
      <c r="F17" s="29"/>
      <c r="G17" s="27"/>
      <c r="H17" s="153"/>
      <c r="I17" s="153"/>
      <c r="J17" s="27"/>
      <c r="K17" s="23"/>
      <c r="L17" s="174"/>
    </row>
    <row r="18" spans="1:12" ht="15" x14ac:dyDescent="0.2">
      <c r="A18" s="21" t="s">
        <v>45</v>
      </c>
      <c r="B18" s="387"/>
      <c r="C18" s="387"/>
      <c r="D18" s="25"/>
      <c r="E18" s="25"/>
      <c r="F18" s="25"/>
      <c r="G18" s="24"/>
      <c r="H18" s="168"/>
      <c r="I18" s="168"/>
      <c r="J18" s="24"/>
      <c r="K18" s="26">
        <f>SUM(K19)</f>
        <v>948176.55999999994</v>
      </c>
      <c r="L18" s="169"/>
    </row>
    <row r="19" spans="1:12" ht="15" x14ac:dyDescent="0.2">
      <c r="A19" s="143" t="s">
        <v>2195</v>
      </c>
      <c r="B19" s="701" t="s">
        <v>408</v>
      </c>
      <c r="C19" s="701" t="s">
        <v>60</v>
      </c>
      <c r="D19" s="29"/>
      <c r="E19" s="29"/>
      <c r="F19" s="29"/>
      <c r="G19" s="27"/>
      <c r="H19" s="153">
        <v>500</v>
      </c>
      <c r="I19" s="153">
        <v>4200</v>
      </c>
      <c r="J19" s="27" t="s">
        <v>393</v>
      </c>
      <c r="K19" s="30">
        <f>'[2]REC. ACUMULADO AL 30.06.2019'!C15+'[2]REC. ACUMULADO AL 30.06.2019'!C20</f>
        <v>948176.55999999994</v>
      </c>
      <c r="L19" s="144" t="s">
        <v>409</v>
      </c>
    </row>
    <row r="20" spans="1:12" ht="15" x14ac:dyDescent="0.2">
      <c r="A20" s="57"/>
      <c r="B20" s="701"/>
      <c r="C20" s="701"/>
      <c r="D20" s="29"/>
      <c r="E20" s="29"/>
      <c r="F20" s="29"/>
      <c r="G20" s="27"/>
      <c r="H20" s="153"/>
      <c r="I20" s="153"/>
      <c r="J20" s="27"/>
      <c r="K20" s="30"/>
      <c r="L20" s="144"/>
    </row>
    <row r="21" spans="1:12" ht="15" x14ac:dyDescent="0.2">
      <c r="A21" s="54" t="s">
        <v>46</v>
      </c>
      <c r="B21" s="387"/>
      <c r="C21" s="387"/>
      <c r="D21" s="25"/>
      <c r="E21" s="25"/>
      <c r="F21" s="25"/>
      <c r="G21" s="24"/>
      <c r="H21" s="168"/>
      <c r="I21" s="168"/>
      <c r="J21" s="24"/>
      <c r="K21" s="56">
        <f>SUM(K22:K27)</f>
        <v>4780413.99</v>
      </c>
      <c r="L21" s="170"/>
    </row>
    <row r="22" spans="1:12" ht="15" x14ac:dyDescent="0.2">
      <c r="A22" s="171" t="s">
        <v>460</v>
      </c>
      <c r="B22" s="701" t="s">
        <v>410</v>
      </c>
      <c r="C22" s="701" t="s">
        <v>60</v>
      </c>
      <c r="D22" s="29"/>
      <c r="E22" s="29">
        <v>0.05</v>
      </c>
      <c r="F22" s="29">
        <v>0.1</v>
      </c>
      <c r="G22" s="27"/>
      <c r="H22" s="153">
        <v>200</v>
      </c>
      <c r="I22" s="153">
        <v>1200</v>
      </c>
      <c r="J22" s="27" t="s">
        <v>393</v>
      </c>
      <c r="K22" s="23">
        <f>'[2]REC. ACUMULADO AL 30.06.2019'!C18+'[2]REC. ACUMULADO AL 30.06.2019'!C40</f>
        <v>2603132.66</v>
      </c>
      <c r="L22" s="174" t="s">
        <v>394</v>
      </c>
    </row>
    <row r="23" spans="1:12" ht="15" x14ac:dyDescent="0.2">
      <c r="A23" s="171" t="s">
        <v>411</v>
      </c>
      <c r="B23" s="701" t="s">
        <v>898</v>
      </c>
      <c r="C23" s="701" t="s">
        <v>60</v>
      </c>
      <c r="D23" s="29"/>
      <c r="E23" s="29"/>
      <c r="F23" s="29"/>
      <c r="G23" s="27"/>
      <c r="H23" s="153">
        <v>20</v>
      </c>
      <c r="I23" s="153">
        <v>50</v>
      </c>
      <c r="J23" s="27" t="s">
        <v>393</v>
      </c>
      <c r="K23" s="23">
        <f>'[2]REC. ACUMULADO AL 30.06.2019'!C16</f>
        <v>1421210.05</v>
      </c>
      <c r="L23" s="174" t="s">
        <v>394</v>
      </c>
    </row>
    <row r="24" spans="1:12" ht="15" x14ac:dyDescent="0.2">
      <c r="A24" s="167" t="s">
        <v>412</v>
      </c>
      <c r="B24" s="701" t="s">
        <v>413</v>
      </c>
      <c r="C24" s="701" t="s">
        <v>414</v>
      </c>
      <c r="D24" s="29"/>
      <c r="E24" s="29"/>
      <c r="F24" s="29"/>
      <c r="G24" s="27"/>
      <c r="H24" s="153">
        <v>300</v>
      </c>
      <c r="I24" s="153">
        <v>840</v>
      </c>
      <c r="J24" s="27" t="s">
        <v>393</v>
      </c>
      <c r="K24" s="23">
        <f>'[2]REC. ACUMULADO AL 30.06.2019'!C19</f>
        <v>351408</v>
      </c>
      <c r="L24" s="174" t="s">
        <v>415</v>
      </c>
    </row>
    <row r="25" spans="1:12" ht="15" x14ac:dyDescent="0.2">
      <c r="A25" s="22" t="s">
        <v>416</v>
      </c>
      <c r="B25" s="701" t="s">
        <v>417</v>
      </c>
      <c r="C25" s="701" t="s">
        <v>418</v>
      </c>
      <c r="D25" s="29"/>
      <c r="E25" s="29"/>
      <c r="F25" s="29"/>
      <c r="G25" s="27"/>
      <c r="H25" s="153">
        <v>35</v>
      </c>
      <c r="I25" s="153">
        <v>180</v>
      </c>
      <c r="J25" s="27" t="s">
        <v>393</v>
      </c>
      <c r="K25" s="23">
        <f>'[2]REC. ACUMULADO AL 30.06.2019'!C23</f>
        <v>93474</v>
      </c>
      <c r="L25" s="174" t="s">
        <v>419</v>
      </c>
    </row>
    <row r="26" spans="1:12" ht="15" x14ac:dyDescent="0.2">
      <c r="A26" s="171" t="s">
        <v>420</v>
      </c>
      <c r="B26" s="701"/>
      <c r="C26" s="701" t="s">
        <v>60</v>
      </c>
      <c r="D26" s="29"/>
      <c r="E26" s="29"/>
      <c r="F26" s="29"/>
      <c r="G26" s="27"/>
      <c r="H26" s="153"/>
      <c r="I26" s="153"/>
      <c r="J26" s="27"/>
      <c r="K26" s="23">
        <f>'[2]REC. ACUMULADO AL 30.06.2019'!C33</f>
        <v>279513</v>
      </c>
      <c r="L26" s="174" t="s">
        <v>421</v>
      </c>
    </row>
    <row r="27" spans="1:12" ht="15" x14ac:dyDescent="0.2">
      <c r="A27" s="171" t="s">
        <v>422</v>
      </c>
      <c r="B27" s="701"/>
      <c r="C27" s="701" t="s">
        <v>373</v>
      </c>
      <c r="D27" s="29"/>
      <c r="E27" s="29"/>
      <c r="F27" s="29"/>
      <c r="G27" s="27"/>
      <c r="H27" s="153">
        <v>550</v>
      </c>
      <c r="I27" s="153">
        <v>750</v>
      </c>
      <c r="J27" s="27" t="s">
        <v>393</v>
      </c>
      <c r="K27" s="23">
        <f>'[2]REC. ACUMULADO AL 30.06.2019'!C14</f>
        <v>31676.28</v>
      </c>
      <c r="L27" s="174"/>
    </row>
    <row r="28" spans="1:12" ht="15" x14ac:dyDescent="0.2">
      <c r="A28" s="171"/>
      <c r="B28" s="701"/>
      <c r="C28" s="701"/>
      <c r="D28" s="29"/>
      <c r="E28" s="29"/>
      <c r="F28" s="29"/>
      <c r="G28" s="27"/>
      <c r="H28" s="153"/>
      <c r="I28" s="153"/>
      <c r="J28" s="27"/>
      <c r="K28" s="23"/>
      <c r="L28" s="174"/>
    </row>
    <row r="29" spans="1:12" ht="15" x14ac:dyDescent="0.2">
      <c r="A29" s="54" t="s">
        <v>47</v>
      </c>
      <c r="B29" s="387"/>
      <c r="C29" s="387"/>
      <c r="D29" s="25"/>
      <c r="E29" s="25"/>
      <c r="F29" s="25"/>
      <c r="G29" s="24"/>
      <c r="H29" s="168"/>
      <c r="I29" s="168"/>
      <c r="J29" s="24"/>
      <c r="K29" s="56">
        <f>K30</f>
        <v>142786.34</v>
      </c>
      <c r="L29" s="170"/>
    </row>
    <row r="30" spans="1:12" ht="15" x14ac:dyDescent="0.2">
      <c r="A30" s="178" t="s">
        <v>2870</v>
      </c>
      <c r="B30" s="701" t="s">
        <v>423</v>
      </c>
      <c r="C30" s="701" t="s">
        <v>60</v>
      </c>
      <c r="D30" s="29"/>
      <c r="E30" s="29"/>
      <c r="F30" s="29"/>
      <c r="G30" s="27"/>
      <c r="H30" s="153"/>
      <c r="I30" s="153"/>
      <c r="J30" s="27"/>
      <c r="K30" s="23">
        <f>'[2]REC. ACUMULADO AL 30.06.2019'!C41</f>
        <v>142786.34</v>
      </c>
      <c r="L30" s="174" t="s">
        <v>424</v>
      </c>
    </row>
    <row r="31" spans="1:12" ht="15" x14ac:dyDescent="0.2">
      <c r="A31" s="167"/>
      <c r="B31" s="701"/>
      <c r="C31" s="701"/>
      <c r="D31" s="29"/>
      <c r="E31" s="29"/>
      <c r="F31" s="29"/>
      <c r="G31" s="27"/>
      <c r="H31" s="153"/>
      <c r="I31" s="153"/>
      <c r="J31" s="27"/>
      <c r="K31" s="23"/>
      <c r="L31" s="174"/>
    </row>
    <row r="32" spans="1:12" ht="15" x14ac:dyDescent="0.2">
      <c r="A32" s="54" t="s">
        <v>48</v>
      </c>
      <c r="B32" s="387"/>
      <c r="C32" s="387"/>
      <c r="D32" s="25"/>
      <c r="E32" s="25"/>
      <c r="F32" s="25"/>
      <c r="G32" s="24"/>
      <c r="H32" s="168"/>
      <c r="I32" s="168"/>
      <c r="J32" s="24"/>
      <c r="K32" s="56">
        <f>SUM(K33)</f>
        <v>464342.5</v>
      </c>
      <c r="L32" s="170"/>
    </row>
    <row r="33" spans="1:12" ht="15" x14ac:dyDescent="0.2">
      <c r="A33" s="57" t="s">
        <v>425</v>
      </c>
      <c r="B33" s="701" t="s">
        <v>426</v>
      </c>
      <c r="C33" s="701" t="s">
        <v>60</v>
      </c>
      <c r="D33" s="29"/>
      <c r="E33" s="29"/>
      <c r="F33" s="29"/>
      <c r="G33" s="27"/>
      <c r="H33" s="153"/>
      <c r="I33" s="153"/>
      <c r="J33" s="27"/>
      <c r="K33" s="23">
        <f>'[2]REC. ACUMULADO AL 30.06.2019'!C25</f>
        <v>464342.5</v>
      </c>
      <c r="L33" s="174" t="s">
        <v>427</v>
      </c>
    </row>
    <row r="34" spans="1:12" ht="15" x14ac:dyDescent="0.2">
      <c r="A34" s="57"/>
      <c r="B34" s="701"/>
      <c r="C34" s="701"/>
      <c r="D34" s="29"/>
      <c r="E34" s="29"/>
      <c r="F34" s="29"/>
      <c r="G34" s="27"/>
      <c r="H34" s="153"/>
      <c r="I34" s="153"/>
      <c r="J34" s="27"/>
      <c r="K34" s="23"/>
      <c r="L34" s="174"/>
    </row>
    <row r="35" spans="1:12" ht="15" x14ac:dyDescent="0.2">
      <c r="A35" s="21" t="s">
        <v>49</v>
      </c>
      <c r="B35" s="387"/>
      <c r="C35" s="387"/>
      <c r="D35" s="25"/>
      <c r="E35" s="25"/>
      <c r="F35" s="25"/>
      <c r="G35" s="24"/>
      <c r="H35" s="168"/>
      <c r="I35" s="168"/>
      <c r="J35" s="24"/>
      <c r="K35" s="26">
        <f>SUM(K36)</f>
        <v>12000</v>
      </c>
      <c r="L35" s="169"/>
    </row>
    <row r="36" spans="1:12" ht="15" x14ac:dyDescent="0.2">
      <c r="A36" s="171" t="str">
        <f>'[2]REC. ACUMULADO AL 30.06.2019'!A43</f>
        <v>Expl. Local Terminal y Otros (conseciones)</v>
      </c>
      <c r="B36" s="701"/>
      <c r="C36" s="701"/>
      <c r="D36" s="29"/>
      <c r="E36" s="29"/>
      <c r="F36" s="29"/>
      <c r="G36" s="27"/>
      <c r="H36" s="153"/>
      <c r="I36" s="153"/>
      <c r="J36" s="27"/>
      <c r="K36" s="30">
        <f>'[2]REC. ACUMULADO AL 30.06.2019'!C43</f>
        <v>12000</v>
      </c>
      <c r="L36" s="144"/>
    </row>
    <row r="37" spans="1:12" ht="15" x14ac:dyDescent="0.2">
      <c r="A37" s="171"/>
      <c r="B37" s="701"/>
      <c r="C37" s="701"/>
      <c r="D37" s="29"/>
      <c r="E37" s="29"/>
      <c r="F37" s="29"/>
      <c r="G37" s="27"/>
      <c r="H37" s="153"/>
      <c r="I37" s="153"/>
      <c r="J37" s="27"/>
      <c r="K37" s="30"/>
      <c r="L37" s="144"/>
    </row>
    <row r="38" spans="1:12" ht="15" x14ac:dyDescent="0.2">
      <c r="A38" s="154" t="s">
        <v>50</v>
      </c>
      <c r="B38" s="1023"/>
      <c r="C38" s="1023"/>
      <c r="D38" s="175"/>
      <c r="E38" s="175"/>
      <c r="F38" s="175"/>
      <c r="G38" s="138"/>
      <c r="H38" s="176"/>
      <c r="I38" s="176"/>
      <c r="J38" s="138"/>
      <c r="K38" s="56">
        <f>SUM(K39:K51)</f>
        <v>5042588.75</v>
      </c>
      <c r="L38" s="177"/>
    </row>
    <row r="39" spans="1:12" ht="15" x14ac:dyDescent="0.2">
      <c r="A39" s="685" t="s">
        <v>428</v>
      </c>
      <c r="B39" s="701" t="s">
        <v>429</v>
      </c>
      <c r="C39" s="701" t="s">
        <v>430</v>
      </c>
      <c r="D39" s="29"/>
      <c r="E39" s="29"/>
      <c r="F39" s="29"/>
      <c r="G39" s="27"/>
      <c r="H39" s="153">
        <v>3</v>
      </c>
      <c r="I39" s="153">
        <v>5500</v>
      </c>
      <c r="J39" s="27" t="s">
        <v>393</v>
      </c>
      <c r="K39" s="23">
        <f>'[2]REC. ACUMULADO AL 30.06.2019'!C21</f>
        <v>1699327</v>
      </c>
      <c r="L39" s="174" t="s">
        <v>394</v>
      </c>
    </row>
    <row r="40" spans="1:12" ht="15" x14ac:dyDescent="0.2">
      <c r="A40" s="167" t="s">
        <v>431</v>
      </c>
      <c r="B40" s="701" t="s">
        <v>432</v>
      </c>
      <c r="C40" s="701" t="s">
        <v>60</v>
      </c>
      <c r="D40" s="29"/>
      <c r="E40" s="29"/>
      <c r="F40" s="29"/>
      <c r="G40" s="27"/>
      <c r="H40" s="153"/>
      <c r="I40" s="153"/>
      <c r="J40" s="27"/>
      <c r="K40" s="23">
        <f>'[2]REC. ACUMULADO AL 30.06.2019'!C31</f>
        <v>1822437.15</v>
      </c>
      <c r="L40" s="174" t="s">
        <v>433</v>
      </c>
    </row>
    <row r="41" spans="1:12" ht="15" x14ac:dyDescent="0.2">
      <c r="A41" s="167" t="s">
        <v>434</v>
      </c>
      <c r="B41" s="701" t="s">
        <v>435</v>
      </c>
      <c r="C41" s="701" t="s">
        <v>60</v>
      </c>
      <c r="D41" s="29"/>
      <c r="E41" s="29"/>
      <c r="F41" s="29"/>
      <c r="G41" s="27"/>
      <c r="H41" s="153"/>
      <c r="I41" s="153"/>
      <c r="J41" s="27"/>
      <c r="K41" s="23">
        <f>'[2]REC. ACUMULADO AL 30.06.2019'!C27</f>
        <v>668930.26</v>
      </c>
      <c r="L41" s="174" t="s">
        <v>436</v>
      </c>
    </row>
    <row r="42" spans="1:12" ht="15" x14ac:dyDescent="0.2">
      <c r="A42" s="167" t="s">
        <v>437</v>
      </c>
      <c r="B42" s="701" t="s">
        <v>438</v>
      </c>
      <c r="C42" s="701" t="s">
        <v>60</v>
      </c>
      <c r="D42" s="29"/>
      <c r="E42" s="29"/>
      <c r="F42" s="29"/>
      <c r="G42" s="27"/>
      <c r="H42" s="153"/>
      <c r="I42" s="153"/>
      <c r="J42" s="27"/>
      <c r="K42" s="23">
        <f>'[2]REC. ACUMULADO AL 30.06.2019'!C38</f>
        <v>375093.95</v>
      </c>
      <c r="L42" s="174" t="s">
        <v>439</v>
      </c>
    </row>
    <row r="43" spans="1:12" ht="15" x14ac:dyDescent="0.2">
      <c r="A43" s="167" t="str">
        <f>'[2]REC. ACUMULADO AL 30.06.2019'!A24</f>
        <v>Disposiciones Varias</v>
      </c>
      <c r="B43" s="701"/>
      <c r="C43" s="701"/>
      <c r="D43" s="29"/>
      <c r="E43" s="29"/>
      <c r="F43" s="29"/>
      <c r="G43" s="27"/>
      <c r="H43" s="153"/>
      <c r="I43" s="153"/>
      <c r="J43" s="27"/>
      <c r="K43" s="23">
        <v>0</v>
      </c>
      <c r="L43" s="174"/>
    </row>
    <row r="44" spans="1:12" ht="15" x14ac:dyDescent="0.2">
      <c r="A44" s="167" t="s">
        <v>440</v>
      </c>
      <c r="B44" s="701" t="s">
        <v>441</v>
      </c>
      <c r="C44" s="701" t="s">
        <v>60</v>
      </c>
      <c r="D44" s="29">
        <v>0.02</v>
      </c>
      <c r="E44" s="29"/>
      <c r="F44" s="29"/>
      <c r="G44" s="27"/>
      <c r="H44" s="153"/>
      <c r="I44" s="153"/>
      <c r="J44" s="27"/>
      <c r="K44" s="23">
        <f>'[2]REC. ACUMULADO AL 30.06.2019'!C39</f>
        <v>335793</v>
      </c>
      <c r="L44" s="174" t="s">
        <v>442</v>
      </c>
    </row>
    <row r="45" spans="1:12" ht="15" x14ac:dyDescent="0.2">
      <c r="A45" s="167" t="s">
        <v>443</v>
      </c>
      <c r="B45" s="701" t="s">
        <v>444</v>
      </c>
      <c r="C45" s="701" t="s">
        <v>60</v>
      </c>
      <c r="D45" s="29"/>
      <c r="E45" s="29"/>
      <c r="F45" s="29"/>
      <c r="G45" s="27"/>
      <c r="H45" s="153"/>
      <c r="I45" s="153"/>
      <c r="J45" s="27"/>
      <c r="K45" s="23">
        <f>'[2]REC. ACUMULADO AL 30.06.2019'!C37</f>
        <v>4268.5</v>
      </c>
      <c r="L45" s="174" t="s">
        <v>445</v>
      </c>
    </row>
    <row r="46" spans="1:12" ht="15" x14ac:dyDescent="0.2">
      <c r="A46" s="167" t="str">
        <f>'[2]REC. ACUMULADO AL 30.06.2019'!A35</f>
        <v>Ingresos por Promotoras</v>
      </c>
      <c r="B46" s="701"/>
      <c r="C46" s="701"/>
      <c r="D46" s="29"/>
      <c r="E46" s="29"/>
      <c r="F46" s="29"/>
      <c r="G46" s="27"/>
      <c r="H46" s="153"/>
      <c r="I46" s="153"/>
      <c r="J46" s="27"/>
      <c r="K46" s="23">
        <v>0</v>
      </c>
      <c r="L46" s="174"/>
    </row>
    <row r="47" spans="1:12" ht="15" x14ac:dyDescent="0.2">
      <c r="A47" s="167" t="str">
        <f>'[2]REC. ACUMULADO AL 30.06.2019'!A42</f>
        <v>Recupero Terrenos (ORD.908/09)</v>
      </c>
      <c r="B47" s="701"/>
      <c r="C47" s="701"/>
      <c r="D47" s="29"/>
      <c r="E47" s="29"/>
      <c r="F47" s="29"/>
      <c r="G47" s="27"/>
      <c r="H47" s="153"/>
      <c r="I47" s="153"/>
      <c r="J47" s="27"/>
      <c r="K47" s="23">
        <v>0</v>
      </c>
      <c r="L47" s="174"/>
    </row>
    <row r="48" spans="1:12" ht="15" x14ac:dyDescent="0.2">
      <c r="A48" s="167" t="str">
        <f>'[2]REC. ACUMULADO AL 30.06.2019'!A36</f>
        <v>Enajenacion de Vehiculos en Dessuso</v>
      </c>
      <c r="B48" s="701" t="s">
        <v>446</v>
      </c>
      <c r="C48" s="701" t="s">
        <v>60</v>
      </c>
      <c r="D48" s="29"/>
      <c r="E48" s="29"/>
      <c r="F48" s="29"/>
      <c r="G48" s="27"/>
      <c r="H48" s="153"/>
      <c r="I48" s="153"/>
      <c r="J48" s="27"/>
      <c r="K48" s="23">
        <f>'[2]REC. ACUMULADO AL 30.06.2019'!C36</f>
        <v>2288.3000000000002</v>
      </c>
      <c r="L48" s="174" t="s">
        <v>447</v>
      </c>
    </row>
    <row r="49" spans="1:12" ht="36.75" customHeight="1" x14ac:dyDescent="0.2">
      <c r="A49" s="685" t="s">
        <v>448</v>
      </c>
      <c r="B49" s="701" t="s">
        <v>449</v>
      </c>
      <c r="C49" s="701" t="s">
        <v>60</v>
      </c>
      <c r="D49" s="29"/>
      <c r="E49" s="29">
        <v>0.1</v>
      </c>
      <c r="F49" s="29">
        <v>0.2</v>
      </c>
      <c r="G49" s="27"/>
      <c r="H49" s="153"/>
      <c r="I49" s="153"/>
      <c r="J49" s="27" t="s">
        <v>393</v>
      </c>
      <c r="K49" s="23">
        <f>'[2]REC. ACUMULADO AL 30.06.2019'!C22</f>
        <v>134450.59</v>
      </c>
      <c r="L49" s="686" t="s">
        <v>450</v>
      </c>
    </row>
    <row r="50" spans="1:12" ht="15" x14ac:dyDescent="0.2">
      <c r="A50" s="167" t="str">
        <f>'[2]REC. ACUMULADO AL 30.06.2019'!A32</f>
        <v>Trabajo x cta 3º</v>
      </c>
      <c r="B50" s="701"/>
      <c r="C50" s="701"/>
      <c r="D50" s="29"/>
      <c r="E50" s="29"/>
      <c r="F50" s="29"/>
      <c r="G50" s="27"/>
      <c r="H50" s="153"/>
      <c r="I50" s="153"/>
      <c r="J50" s="27"/>
      <c r="K50" s="23">
        <v>0</v>
      </c>
      <c r="L50" s="174"/>
    </row>
    <row r="51" spans="1:12" ht="15" x14ac:dyDescent="0.2">
      <c r="A51" s="167" t="str">
        <f>'[2]REC. ACUMULADO AL 30.06.2019'!A34</f>
        <v>Derecho uso plataforma</v>
      </c>
      <c r="B51" s="701"/>
      <c r="C51" s="701"/>
      <c r="D51" s="29"/>
      <c r="E51" s="29"/>
      <c r="F51" s="29"/>
      <c r="G51" s="27"/>
      <c r="H51" s="153"/>
      <c r="I51" s="153"/>
      <c r="J51" s="27"/>
      <c r="K51" s="23">
        <v>0</v>
      </c>
      <c r="L51" s="174"/>
    </row>
    <row r="52" spans="1:12" ht="15" x14ac:dyDescent="0.2">
      <c r="A52" s="167"/>
      <c r="B52" s="701"/>
      <c r="C52" s="701"/>
      <c r="D52" s="29"/>
      <c r="E52" s="29"/>
      <c r="F52" s="29"/>
      <c r="G52" s="27"/>
      <c r="H52" s="153"/>
      <c r="I52" s="153"/>
      <c r="J52" s="27"/>
      <c r="K52" s="23"/>
      <c r="L52" s="174"/>
    </row>
    <row r="53" spans="1:12" ht="15" x14ac:dyDescent="0.2">
      <c r="A53" s="67" t="s">
        <v>51</v>
      </c>
      <c r="B53" s="388"/>
      <c r="C53" s="388"/>
      <c r="D53" s="69"/>
      <c r="E53" s="69"/>
      <c r="F53" s="69"/>
      <c r="G53" s="68"/>
      <c r="H53" s="159"/>
      <c r="I53" s="159"/>
      <c r="J53" s="68"/>
      <c r="K53" s="70">
        <f>K11+K18+K21+K29+K32+K35+K38+K9</f>
        <v>42801217.969999999</v>
      </c>
      <c r="L53" s="172"/>
    </row>
  </sheetData>
  <mergeCells count="11">
    <mergeCell ref="H6:I6"/>
    <mergeCell ref="H7:I7"/>
    <mergeCell ref="J7:J8"/>
    <mergeCell ref="K7:K8"/>
    <mergeCell ref="L7:L8"/>
    <mergeCell ref="G7:G8"/>
    <mergeCell ref="A7:A8"/>
    <mergeCell ref="B7:B8"/>
    <mergeCell ref="C7:C8"/>
    <mergeCell ref="D7:D8"/>
    <mergeCell ref="E7:F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80" zoomScaleNormal="80" workbookViewId="0">
      <selection activeCell="K39" sqref="K39"/>
    </sheetView>
  </sheetViews>
  <sheetFormatPr baseColWidth="10" defaultRowHeight="15" x14ac:dyDescent="0.25"/>
  <cols>
    <col min="1" max="1" width="56" bestFit="1" customWidth="1"/>
    <col min="2" max="2" width="22.7109375" style="392" bestFit="1" customWidth="1"/>
    <col min="3" max="3" width="13.140625" style="392" bestFit="1" customWidth="1"/>
    <col min="4" max="4" width="17" style="872" bestFit="1" customWidth="1"/>
    <col min="5" max="5" width="10.28515625" customWidth="1"/>
    <col min="6" max="6" width="9.7109375" customWidth="1"/>
    <col min="7" max="8" width="9.7109375" bestFit="1" customWidth="1"/>
    <col min="9" max="9" width="11.28515625" bestFit="1" customWidth="1"/>
    <col min="10" max="10" width="20.85546875" bestFit="1" customWidth="1"/>
    <col min="11" max="11" width="15" style="102" bestFit="1" customWidth="1"/>
    <col min="12" max="12" width="1.28515625" customWidth="1"/>
    <col min="257" max="257" width="71" customWidth="1"/>
    <col min="258" max="258" width="20.28515625" customWidth="1"/>
    <col min="259" max="267" width="17.7109375" customWidth="1"/>
    <col min="268" max="268" width="1.28515625" customWidth="1"/>
    <col min="513" max="513" width="71" customWidth="1"/>
    <col min="514" max="514" width="20.28515625" customWidth="1"/>
    <col min="515" max="523" width="17.7109375" customWidth="1"/>
    <col min="524" max="524" width="1.28515625" customWidth="1"/>
    <col min="769" max="769" width="71" customWidth="1"/>
    <col min="770" max="770" width="20.28515625" customWidth="1"/>
    <col min="771" max="779" width="17.7109375" customWidth="1"/>
    <col min="780" max="780" width="1.28515625" customWidth="1"/>
    <col min="1025" max="1025" width="71" customWidth="1"/>
    <col min="1026" max="1026" width="20.28515625" customWidth="1"/>
    <col min="1027" max="1035" width="17.7109375" customWidth="1"/>
    <col min="1036" max="1036" width="1.28515625" customWidth="1"/>
    <col min="1281" max="1281" width="71" customWidth="1"/>
    <col min="1282" max="1282" width="20.28515625" customWidth="1"/>
    <col min="1283" max="1291" width="17.7109375" customWidth="1"/>
    <col min="1292" max="1292" width="1.28515625" customWidth="1"/>
    <col min="1537" max="1537" width="71" customWidth="1"/>
    <col min="1538" max="1538" width="20.28515625" customWidth="1"/>
    <col min="1539" max="1547" width="17.7109375" customWidth="1"/>
    <col min="1548" max="1548" width="1.28515625" customWidth="1"/>
    <col min="1793" max="1793" width="71" customWidth="1"/>
    <col min="1794" max="1794" width="20.28515625" customWidth="1"/>
    <col min="1795" max="1803" width="17.7109375" customWidth="1"/>
    <col min="1804" max="1804" width="1.28515625" customWidth="1"/>
    <col min="2049" max="2049" width="71" customWidth="1"/>
    <col min="2050" max="2050" width="20.28515625" customWidth="1"/>
    <col min="2051" max="2059" width="17.7109375" customWidth="1"/>
    <col min="2060" max="2060" width="1.28515625" customWidth="1"/>
    <col min="2305" max="2305" width="71" customWidth="1"/>
    <col min="2306" max="2306" width="20.28515625" customWidth="1"/>
    <col min="2307" max="2315" width="17.7109375" customWidth="1"/>
    <col min="2316" max="2316" width="1.28515625" customWidth="1"/>
    <col min="2561" max="2561" width="71" customWidth="1"/>
    <col min="2562" max="2562" width="20.28515625" customWidth="1"/>
    <col min="2563" max="2571" width="17.7109375" customWidth="1"/>
    <col min="2572" max="2572" width="1.28515625" customWidth="1"/>
    <col min="2817" max="2817" width="71" customWidth="1"/>
    <col min="2818" max="2818" width="20.28515625" customWidth="1"/>
    <col min="2819" max="2827" width="17.7109375" customWidth="1"/>
    <col min="2828" max="2828" width="1.28515625" customWidth="1"/>
    <col min="3073" max="3073" width="71" customWidth="1"/>
    <col min="3074" max="3074" width="20.28515625" customWidth="1"/>
    <col min="3075" max="3083" width="17.7109375" customWidth="1"/>
    <col min="3084" max="3084" width="1.28515625" customWidth="1"/>
    <col min="3329" max="3329" width="71" customWidth="1"/>
    <col min="3330" max="3330" width="20.28515625" customWidth="1"/>
    <col min="3331" max="3339" width="17.7109375" customWidth="1"/>
    <col min="3340" max="3340" width="1.28515625" customWidth="1"/>
    <col min="3585" max="3585" width="71" customWidth="1"/>
    <col min="3586" max="3586" width="20.28515625" customWidth="1"/>
    <col min="3587" max="3595" width="17.7109375" customWidth="1"/>
    <col min="3596" max="3596" width="1.28515625" customWidth="1"/>
    <col min="3841" max="3841" width="71" customWidth="1"/>
    <col min="3842" max="3842" width="20.28515625" customWidth="1"/>
    <col min="3843" max="3851" width="17.7109375" customWidth="1"/>
    <col min="3852" max="3852" width="1.28515625" customWidth="1"/>
    <col min="4097" max="4097" width="71" customWidth="1"/>
    <col min="4098" max="4098" width="20.28515625" customWidth="1"/>
    <col min="4099" max="4107" width="17.7109375" customWidth="1"/>
    <col min="4108" max="4108" width="1.28515625" customWidth="1"/>
    <col min="4353" max="4353" width="71" customWidth="1"/>
    <col min="4354" max="4354" width="20.28515625" customWidth="1"/>
    <col min="4355" max="4363" width="17.7109375" customWidth="1"/>
    <col min="4364" max="4364" width="1.28515625" customWidth="1"/>
    <col min="4609" max="4609" width="71" customWidth="1"/>
    <col min="4610" max="4610" width="20.28515625" customWidth="1"/>
    <col min="4611" max="4619" width="17.7109375" customWidth="1"/>
    <col min="4620" max="4620" width="1.28515625" customWidth="1"/>
    <col min="4865" max="4865" width="71" customWidth="1"/>
    <col min="4866" max="4866" width="20.28515625" customWidth="1"/>
    <col min="4867" max="4875" width="17.7109375" customWidth="1"/>
    <col min="4876" max="4876" width="1.28515625" customWidth="1"/>
    <col min="5121" max="5121" width="71" customWidth="1"/>
    <col min="5122" max="5122" width="20.28515625" customWidth="1"/>
    <col min="5123" max="5131" width="17.7109375" customWidth="1"/>
    <col min="5132" max="5132" width="1.28515625" customWidth="1"/>
    <col min="5377" max="5377" width="71" customWidth="1"/>
    <col min="5378" max="5378" width="20.28515625" customWidth="1"/>
    <col min="5379" max="5387" width="17.7109375" customWidth="1"/>
    <col min="5388" max="5388" width="1.28515625" customWidth="1"/>
    <col min="5633" max="5633" width="71" customWidth="1"/>
    <col min="5634" max="5634" width="20.28515625" customWidth="1"/>
    <col min="5635" max="5643" width="17.7109375" customWidth="1"/>
    <col min="5644" max="5644" width="1.28515625" customWidth="1"/>
    <col min="5889" max="5889" width="71" customWidth="1"/>
    <col min="5890" max="5890" width="20.28515625" customWidth="1"/>
    <col min="5891" max="5899" width="17.7109375" customWidth="1"/>
    <col min="5900" max="5900" width="1.28515625" customWidth="1"/>
    <col min="6145" max="6145" width="71" customWidth="1"/>
    <col min="6146" max="6146" width="20.28515625" customWidth="1"/>
    <col min="6147" max="6155" width="17.7109375" customWidth="1"/>
    <col min="6156" max="6156" width="1.28515625" customWidth="1"/>
    <col min="6401" max="6401" width="71" customWidth="1"/>
    <col min="6402" max="6402" width="20.28515625" customWidth="1"/>
    <col min="6403" max="6411" width="17.7109375" customWidth="1"/>
    <col min="6412" max="6412" width="1.28515625" customWidth="1"/>
    <col min="6657" max="6657" width="71" customWidth="1"/>
    <col min="6658" max="6658" width="20.28515625" customWidth="1"/>
    <col min="6659" max="6667" width="17.7109375" customWidth="1"/>
    <col min="6668" max="6668" width="1.28515625" customWidth="1"/>
    <col min="6913" max="6913" width="71" customWidth="1"/>
    <col min="6914" max="6914" width="20.28515625" customWidth="1"/>
    <col min="6915" max="6923" width="17.7109375" customWidth="1"/>
    <col min="6924" max="6924" width="1.28515625" customWidth="1"/>
    <col min="7169" max="7169" width="71" customWidth="1"/>
    <col min="7170" max="7170" width="20.28515625" customWidth="1"/>
    <col min="7171" max="7179" width="17.7109375" customWidth="1"/>
    <col min="7180" max="7180" width="1.28515625" customWidth="1"/>
    <col min="7425" max="7425" width="71" customWidth="1"/>
    <col min="7426" max="7426" width="20.28515625" customWidth="1"/>
    <col min="7427" max="7435" width="17.7109375" customWidth="1"/>
    <col min="7436" max="7436" width="1.28515625" customWidth="1"/>
    <col min="7681" max="7681" width="71" customWidth="1"/>
    <col min="7682" max="7682" width="20.28515625" customWidth="1"/>
    <col min="7683" max="7691" width="17.7109375" customWidth="1"/>
    <col min="7692" max="7692" width="1.28515625" customWidth="1"/>
    <col min="7937" max="7937" width="71" customWidth="1"/>
    <col min="7938" max="7938" width="20.28515625" customWidth="1"/>
    <col min="7939" max="7947" width="17.7109375" customWidth="1"/>
    <col min="7948" max="7948" width="1.28515625" customWidth="1"/>
    <col min="8193" max="8193" width="71" customWidth="1"/>
    <col min="8194" max="8194" width="20.28515625" customWidth="1"/>
    <col min="8195" max="8203" width="17.7109375" customWidth="1"/>
    <col min="8204" max="8204" width="1.28515625" customWidth="1"/>
    <col min="8449" max="8449" width="71" customWidth="1"/>
    <col min="8450" max="8450" width="20.28515625" customWidth="1"/>
    <col min="8451" max="8459" width="17.7109375" customWidth="1"/>
    <col min="8460" max="8460" width="1.28515625" customWidth="1"/>
    <col min="8705" max="8705" width="71" customWidth="1"/>
    <col min="8706" max="8706" width="20.28515625" customWidth="1"/>
    <col min="8707" max="8715" width="17.7109375" customWidth="1"/>
    <col min="8716" max="8716" width="1.28515625" customWidth="1"/>
    <col min="8961" max="8961" width="71" customWidth="1"/>
    <col min="8962" max="8962" width="20.28515625" customWidth="1"/>
    <col min="8963" max="8971" width="17.7109375" customWidth="1"/>
    <col min="8972" max="8972" width="1.28515625" customWidth="1"/>
    <col min="9217" max="9217" width="71" customWidth="1"/>
    <col min="9218" max="9218" width="20.28515625" customWidth="1"/>
    <col min="9219" max="9227" width="17.7109375" customWidth="1"/>
    <col min="9228" max="9228" width="1.28515625" customWidth="1"/>
    <col min="9473" max="9473" width="71" customWidth="1"/>
    <col min="9474" max="9474" width="20.28515625" customWidth="1"/>
    <col min="9475" max="9483" width="17.7109375" customWidth="1"/>
    <col min="9484" max="9484" width="1.28515625" customWidth="1"/>
    <col min="9729" max="9729" width="71" customWidth="1"/>
    <col min="9730" max="9730" width="20.28515625" customWidth="1"/>
    <col min="9731" max="9739" width="17.7109375" customWidth="1"/>
    <col min="9740" max="9740" width="1.28515625" customWidth="1"/>
    <col min="9985" max="9985" width="71" customWidth="1"/>
    <col min="9986" max="9986" width="20.28515625" customWidth="1"/>
    <col min="9987" max="9995" width="17.7109375" customWidth="1"/>
    <col min="9996" max="9996" width="1.28515625" customWidth="1"/>
    <col min="10241" max="10241" width="71" customWidth="1"/>
    <col min="10242" max="10242" width="20.28515625" customWidth="1"/>
    <col min="10243" max="10251" width="17.7109375" customWidth="1"/>
    <col min="10252" max="10252" width="1.28515625" customWidth="1"/>
    <col min="10497" max="10497" width="71" customWidth="1"/>
    <col min="10498" max="10498" width="20.28515625" customWidth="1"/>
    <col min="10499" max="10507" width="17.7109375" customWidth="1"/>
    <col min="10508" max="10508" width="1.28515625" customWidth="1"/>
    <col min="10753" max="10753" width="71" customWidth="1"/>
    <col min="10754" max="10754" width="20.28515625" customWidth="1"/>
    <col min="10755" max="10763" width="17.7109375" customWidth="1"/>
    <col min="10764" max="10764" width="1.28515625" customWidth="1"/>
    <col min="11009" max="11009" width="71" customWidth="1"/>
    <col min="11010" max="11010" width="20.28515625" customWidth="1"/>
    <col min="11011" max="11019" width="17.7109375" customWidth="1"/>
    <col min="11020" max="11020" width="1.28515625" customWidth="1"/>
    <col min="11265" max="11265" width="71" customWidth="1"/>
    <col min="11266" max="11266" width="20.28515625" customWidth="1"/>
    <col min="11267" max="11275" width="17.7109375" customWidth="1"/>
    <col min="11276" max="11276" width="1.28515625" customWidth="1"/>
    <col min="11521" max="11521" width="71" customWidth="1"/>
    <col min="11522" max="11522" width="20.28515625" customWidth="1"/>
    <col min="11523" max="11531" width="17.7109375" customWidth="1"/>
    <col min="11532" max="11532" width="1.28515625" customWidth="1"/>
    <col min="11777" max="11777" width="71" customWidth="1"/>
    <col min="11778" max="11778" width="20.28515625" customWidth="1"/>
    <col min="11779" max="11787" width="17.7109375" customWidth="1"/>
    <col min="11788" max="11788" width="1.28515625" customWidth="1"/>
    <col min="12033" max="12033" width="71" customWidth="1"/>
    <col min="12034" max="12034" width="20.28515625" customWidth="1"/>
    <col min="12035" max="12043" width="17.7109375" customWidth="1"/>
    <col min="12044" max="12044" width="1.28515625" customWidth="1"/>
    <col min="12289" max="12289" width="71" customWidth="1"/>
    <col min="12290" max="12290" width="20.28515625" customWidth="1"/>
    <col min="12291" max="12299" width="17.7109375" customWidth="1"/>
    <col min="12300" max="12300" width="1.28515625" customWidth="1"/>
    <col min="12545" max="12545" width="71" customWidth="1"/>
    <col min="12546" max="12546" width="20.28515625" customWidth="1"/>
    <col min="12547" max="12555" width="17.7109375" customWidth="1"/>
    <col min="12556" max="12556" width="1.28515625" customWidth="1"/>
    <col min="12801" max="12801" width="71" customWidth="1"/>
    <col min="12802" max="12802" width="20.28515625" customWidth="1"/>
    <col min="12803" max="12811" width="17.7109375" customWidth="1"/>
    <col min="12812" max="12812" width="1.28515625" customWidth="1"/>
    <col min="13057" max="13057" width="71" customWidth="1"/>
    <col min="13058" max="13058" width="20.28515625" customWidth="1"/>
    <col min="13059" max="13067" width="17.7109375" customWidth="1"/>
    <col min="13068" max="13068" width="1.28515625" customWidth="1"/>
    <col min="13313" max="13313" width="71" customWidth="1"/>
    <col min="13314" max="13314" width="20.28515625" customWidth="1"/>
    <col min="13315" max="13323" width="17.7109375" customWidth="1"/>
    <col min="13324" max="13324" width="1.28515625" customWidth="1"/>
    <col min="13569" max="13569" width="71" customWidth="1"/>
    <col min="13570" max="13570" width="20.28515625" customWidth="1"/>
    <col min="13571" max="13579" width="17.7109375" customWidth="1"/>
    <col min="13580" max="13580" width="1.28515625" customWidth="1"/>
    <col min="13825" max="13825" width="71" customWidth="1"/>
    <col min="13826" max="13826" width="20.28515625" customWidth="1"/>
    <col min="13827" max="13835" width="17.7109375" customWidth="1"/>
    <col min="13836" max="13836" width="1.28515625" customWidth="1"/>
    <col min="14081" max="14081" width="71" customWidth="1"/>
    <col min="14082" max="14082" width="20.28515625" customWidth="1"/>
    <col min="14083" max="14091" width="17.7109375" customWidth="1"/>
    <col min="14092" max="14092" width="1.28515625" customWidth="1"/>
    <col min="14337" max="14337" width="71" customWidth="1"/>
    <col min="14338" max="14338" width="20.28515625" customWidth="1"/>
    <col min="14339" max="14347" width="17.7109375" customWidth="1"/>
    <col min="14348" max="14348" width="1.28515625" customWidth="1"/>
    <col min="14593" max="14593" width="71" customWidth="1"/>
    <col min="14594" max="14594" width="20.28515625" customWidth="1"/>
    <col min="14595" max="14603" width="17.7109375" customWidth="1"/>
    <col min="14604" max="14604" width="1.28515625" customWidth="1"/>
    <col min="14849" max="14849" width="71" customWidth="1"/>
    <col min="14850" max="14850" width="20.28515625" customWidth="1"/>
    <col min="14851" max="14859" width="17.7109375" customWidth="1"/>
    <col min="14860" max="14860" width="1.28515625" customWidth="1"/>
    <col min="15105" max="15105" width="71" customWidth="1"/>
    <col min="15106" max="15106" width="20.28515625" customWidth="1"/>
    <col min="15107" max="15115" width="17.7109375" customWidth="1"/>
    <col min="15116" max="15116" width="1.28515625" customWidth="1"/>
    <col min="15361" max="15361" width="71" customWidth="1"/>
    <col min="15362" max="15362" width="20.28515625" customWidth="1"/>
    <col min="15363" max="15371" width="17.7109375" customWidth="1"/>
    <col min="15372" max="15372" width="1.28515625" customWidth="1"/>
    <col min="15617" max="15617" width="71" customWidth="1"/>
    <col min="15618" max="15618" width="20.28515625" customWidth="1"/>
    <col min="15619" max="15627" width="17.7109375" customWidth="1"/>
    <col min="15628" max="15628" width="1.28515625" customWidth="1"/>
    <col min="15873" max="15873" width="71" customWidth="1"/>
    <col min="15874" max="15874" width="20.28515625" customWidth="1"/>
    <col min="15875" max="15883" width="17.7109375" customWidth="1"/>
    <col min="15884" max="15884" width="1.28515625" customWidth="1"/>
    <col min="16129" max="16129" width="71" customWidth="1"/>
    <col min="16130" max="16130" width="20.28515625" customWidth="1"/>
    <col min="16131" max="16139" width="17.7109375" customWidth="1"/>
    <col min="16140" max="16140" width="1.28515625" customWidth="1"/>
  </cols>
  <sheetData>
    <row r="1" spans="1:12" s="16" customFormat="1" x14ac:dyDescent="0.25">
      <c r="B1" s="386"/>
      <c r="C1" s="386"/>
      <c r="D1" s="585"/>
      <c r="K1" s="97"/>
      <c r="L1"/>
    </row>
    <row r="2" spans="1:12" s="16" customFormat="1" x14ac:dyDescent="0.25">
      <c r="A2" s="17" t="s">
        <v>42</v>
      </c>
      <c r="B2" s="385"/>
      <c r="C2" s="385"/>
      <c r="D2" s="331"/>
      <c r="E2" s="18"/>
      <c r="F2" s="18"/>
      <c r="G2" s="18"/>
      <c r="H2" s="18"/>
      <c r="I2" s="18"/>
      <c r="J2" s="18"/>
      <c r="K2" s="98" t="s">
        <v>19</v>
      </c>
      <c r="L2"/>
    </row>
    <row r="3" spans="1:12" s="16" customFormat="1" x14ac:dyDescent="0.25">
      <c r="A3" s="134" t="s">
        <v>863</v>
      </c>
      <c r="B3" s="385"/>
      <c r="C3" s="385"/>
      <c r="D3" s="331"/>
      <c r="E3" s="18"/>
      <c r="F3" s="18"/>
      <c r="G3" s="18"/>
      <c r="H3" s="18"/>
      <c r="I3" s="18"/>
      <c r="J3" s="18"/>
      <c r="K3" s="99"/>
      <c r="L3"/>
    </row>
    <row r="4" spans="1:12" s="16" customFormat="1" x14ac:dyDescent="0.25">
      <c r="A4" s="17" t="s">
        <v>899</v>
      </c>
      <c r="B4" s="385"/>
      <c r="C4" s="385"/>
      <c r="D4" s="331"/>
      <c r="E4" s="18"/>
      <c r="F4" s="18"/>
      <c r="G4" s="18"/>
      <c r="H4" s="18"/>
      <c r="I4" s="18"/>
      <c r="J4" s="18"/>
      <c r="K4" s="99"/>
      <c r="L4"/>
    </row>
    <row r="5" spans="1:12" s="16" customFormat="1" x14ac:dyDescent="0.25">
      <c r="B5" s="386"/>
      <c r="C5" s="386"/>
      <c r="D5" s="585"/>
      <c r="K5" s="97"/>
      <c r="L5"/>
    </row>
    <row r="6" spans="1:12" s="16" customFormat="1" x14ac:dyDescent="0.25">
      <c r="A6" s="45" t="s">
        <v>20</v>
      </c>
      <c r="B6" s="856" t="s">
        <v>21</v>
      </c>
      <c r="C6" s="856" t="s">
        <v>22</v>
      </c>
      <c r="D6" s="856"/>
      <c r="E6" s="1412" t="s">
        <v>23</v>
      </c>
      <c r="F6" s="1412"/>
      <c r="G6" s="45" t="s">
        <v>24</v>
      </c>
      <c r="H6" s="1417" t="s">
        <v>25</v>
      </c>
      <c r="I6" s="1417"/>
      <c r="J6" s="45" t="s">
        <v>26</v>
      </c>
      <c r="K6" s="100" t="s">
        <v>27</v>
      </c>
      <c r="L6"/>
    </row>
    <row r="7" spans="1:12" s="52" customFormat="1" x14ac:dyDescent="0.25">
      <c r="A7" s="1426" t="s">
        <v>28</v>
      </c>
      <c r="B7" s="1423" t="s">
        <v>29</v>
      </c>
      <c r="C7" s="1423" t="s">
        <v>30</v>
      </c>
      <c r="D7" s="1423" t="s">
        <v>31</v>
      </c>
      <c r="E7" s="1423" t="s">
        <v>32</v>
      </c>
      <c r="F7" s="1423"/>
      <c r="G7" s="1423" t="s">
        <v>33</v>
      </c>
      <c r="H7" s="1423" t="s">
        <v>34</v>
      </c>
      <c r="I7" s="1423"/>
      <c r="J7" s="1423" t="s">
        <v>211</v>
      </c>
      <c r="K7" s="1498" t="s">
        <v>35</v>
      </c>
      <c r="L7"/>
    </row>
    <row r="8" spans="1:12" s="52" customFormat="1" x14ac:dyDescent="0.25">
      <c r="A8" s="1426"/>
      <c r="B8" s="1423"/>
      <c r="C8" s="1423"/>
      <c r="D8" s="1423"/>
      <c r="E8" s="53" t="s">
        <v>36</v>
      </c>
      <c r="F8" s="53" t="s">
        <v>37</v>
      </c>
      <c r="G8" s="1423"/>
      <c r="H8" s="53" t="s">
        <v>36</v>
      </c>
      <c r="I8" s="53" t="s">
        <v>37</v>
      </c>
      <c r="J8" s="1423"/>
      <c r="K8" s="1498"/>
      <c r="L8"/>
    </row>
    <row r="9" spans="1:12" ht="15.95" customHeight="1" x14ac:dyDescent="0.25">
      <c r="A9" s="54" t="s">
        <v>266</v>
      </c>
      <c r="B9" s="513"/>
      <c r="C9" s="513"/>
      <c r="D9" s="55"/>
      <c r="E9" s="55"/>
      <c r="F9" s="55"/>
      <c r="G9" s="55"/>
      <c r="H9" s="166"/>
      <c r="I9" s="166"/>
      <c r="J9" s="55"/>
      <c r="K9" s="56">
        <f>SUM(K10)</f>
        <v>0</v>
      </c>
    </row>
    <row r="10" spans="1:12" ht="15.95" customHeight="1" x14ac:dyDescent="0.25">
      <c r="A10" s="65"/>
      <c r="B10" s="389"/>
      <c r="C10" s="389"/>
      <c r="D10" s="179"/>
      <c r="E10" s="179"/>
      <c r="F10" s="179"/>
      <c r="G10" s="60"/>
      <c r="H10" s="60"/>
      <c r="I10" s="60"/>
      <c r="J10" s="58"/>
      <c r="K10" s="60"/>
    </row>
    <row r="11" spans="1:12" ht="15.95" customHeight="1" x14ac:dyDescent="0.25">
      <c r="A11" s="54" t="s">
        <v>268</v>
      </c>
      <c r="B11" s="513"/>
      <c r="C11" s="513"/>
      <c r="D11" s="55"/>
      <c r="E11" s="55"/>
      <c r="F11" s="55"/>
      <c r="G11" s="55"/>
      <c r="H11" s="166"/>
      <c r="I11" s="166"/>
      <c r="J11" s="55"/>
      <c r="K11" s="56">
        <f>SUM(K12:K17)</f>
        <v>5534561.1200000001</v>
      </c>
    </row>
    <row r="12" spans="1:12" ht="30" customHeight="1" x14ac:dyDescent="0.25">
      <c r="A12" s="162" t="s">
        <v>451</v>
      </c>
      <c r="B12" s="377" t="s">
        <v>452</v>
      </c>
      <c r="C12" s="377" t="s">
        <v>60</v>
      </c>
      <c r="D12" s="88">
        <v>2E-3</v>
      </c>
      <c r="E12" s="88">
        <v>7.0000000000000001E-3</v>
      </c>
      <c r="F12" s="88">
        <v>0.08</v>
      </c>
      <c r="G12" s="23">
        <v>234</v>
      </c>
      <c r="H12" s="23">
        <v>150</v>
      </c>
      <c r="I12" s="23">
        <v>5506.8</v>
      </c>
      <c r="J12" s="82" t="s">
        <v>453</v>
      </c>
      <c r="K12" s="23">
        <v>2436280.38</v>
      </c>
    </row>
    <row r="13" spans="1:12" ht="15.95" customHeight="1" x14ac:dyDescent="0.25">
      <c r="A13" s="57" t="s">
        <v>454</v>
      </c>
      <c r="B13" s="377" t="s">
        <v>455</v>
      </c>
      <c r="C13" s="377" t="s">
        <v>60</v>
      </c>
      <c r="D13" s="181"/>
      <c r="E13" s="88">
        <v>0.08</v>
      </c>
      <c r="F13" s="88">
        <v>0.19</v>
      </c>
      <c r="G13" s="23"/>
      <c r="H13" s="23"/>
      <c r="I13" s="23"/>
      <c r="J13" s="82" t="s">
        <v>453</v>
      </c>
      <c r="K13" s="23">
        <v>1341877.8400000001</v>
      </c>
    </row>
    <row r="14" spans="1:12" ht="15.95" customHeight="1" x14ac:dyDescent="0.25">
      <c r="A14" s="57" t="s">
        <v>398</v>
      </c>
      <c r="B14" s="377" t="s">
        <v>456</v>
      </c>
      <c r="C14" s="377" t="s">
        <v>60</v>
      </c>
      <c r="D14" s="88">
        <v>8.0000000000000004E-4</v>
      </c>
      <c r="E14" s="181"/>
      <c r="F14" s="88">
        <v>1.6000000000000001E-3</v>
      </c>
      <c r="G14" s="23">
        <v>177.6</v>
      </c>
      <c r="H14" s="23">
        <v>56.4</v>
      </c>
      <c r="I14" s="23">
        <v>1875.6</v>
      </c>
      <c r="J14" s="82" t="s">
        <v>453</v>
      </c>
      <c r="K14" s="23">
        <v>1016638.05</v>
      </c>
    </row>
    <row r="15" spans="1:12" ht="15.95" customHeight="1" x14ac:dyDescent="0.25">
      <c r="A15" s="57" t="s">
        <v>457</v>
      </c>
      <c r="B15" s="377"/>
      <c r="C15" s="377" t="s">
        <v>60</v>
      </c>
      <c r="D15" s="181"/>
      <c r="E15" s="181"/>
      <c r="F15" s="181"/>
      <c r="G15" s="23">
        <v>72</v>
      </c>
      <c r="H15" s="23">
        <v>192</v>
      </c>
      <c r="I15" s="23">
        <v>2700</v>
      </c>
      <c r="J15" s="82" t="s">
        <v>453</v>
      </c>
      <c r="K15" s="23">
        <v>430861.94</v>
      </c>
    </row>
    <row r="16" spans="1:12" ht="15.95" customHeight="1" x14ac:dyDescent="0.25">
      <c r="A16" s="57" t="s">
        <v>458</v>
      </c>
      <c r="B16" s="377" t="s">
        <v>459</v>
      </c>
      <c r="C16" s="377" t="s">
        <v>60</v>
      </c>
      <c r="D16" s="88">
        <v>0.1</v>
      </c>
      <c r="E16" s="181"/>
      <c r="F16" s="181"/>
      <c r="G16" s="23"/>
      <c r="H16" s="23"/>
      <c r="I16" s="23"/>
      <c r="J16" s="82" t="s">
        <v>453</v>
      </c>
      <c r="K16" s="23">
        <v>304752.90999999997</v>
      </c>
    </row>
    <row r="17" spans="1:12" ht="15.95" customHeight="1" x14ac:dyDescent="0.25">
      <c r="A17" s="57" t="s">
        <v>460</v>
      </c>
      <c r="B17" s="377" t="s">
        <v>461</v>
      </c>
      <c r="C17" s="377" t="s">
        <v>60</v>
      </c>
      <c r="D17" s="181"/>
      <c r="E17" s="181"/>
      <c r="F17" s="181"/>
      <c r="G17" s="23">
        <v>300</v>
      </c>
      <c r="H17" s="23"/>
      <c r="I17" s="23"/>
      <c r="J17" s="82" t="s">
        <v>453</v>
      </c>
      <c r="K17" s="23">
        <v>4150</v>
      </c>
    </row>
    <row r="18" spans="1:12" ht="15.95" customHeight="1" x14ac:dyDescent="0.25">
      <c r="A18" s="57"/>
      <c r="B18" s="377"/>
      <c r="C18" s="377"/>
      <c r="D18" s="181"/>
      <c r="E18" s="181"/>
      <c r="F18" s="181"/>
      <c r="G18" s="23"/>
      <c r="H18" s="23"/>
      <c r="I18" s="23"/>
      <c r="J18" s="82"/>
      <c r="K18" s="23"/>
    </row>
    <row r="19" spans="1:12" s="16" customFormat="1" ht="15.95" customHeight="1" x14ac:dyDescent="0.25">
      <c r="A19" s="54" t="s">
        <v>291</v>
      </c>
      <c r="B19" s="513"/>
      <c r="C19" s="513"/>
      <c r="D19" s="55"/>
      <c r="E19" s="55"/>
      <c r="F19" s="55"/>
      <c r="G19" s="55"/>
      <c r="H19" s="166"/>
      <c r="I19" s="166"/>
      <c r="J19" s="55"/>
      <c r="K19" s="56">
        <f>SUM(K20)</f>
        <v>83446.559999999998</v>
      </c>
      <c r="L19"/>
    </row>
    <row r="20" spans="1:12" s="80" customFormat="1" ht="15.95" customHeight="1" x14ac:dyDescent="0.25">
      <c r="A20" s="22" t="s">
        <v>462</v>
      </c>
      <c r="B20" s="701" t="s">
        <v>463</v>
      </c>
      <c r="C20" s="701" t="s">
        <v>60</v>
      </c>
      <c r="D20" s="182"/>
      <c r="E20" s="182"/>
      <c r="F20" s="182"/>
      <c r="G20" s="30"/>
      <c r="H20" s="30"/>
      <c r="I20" s="30"/>
      <c r="J20" s="27" t="s">
        <v>453</v>
      </c>
      <c r="K20" s="30">
        <v>83446.559999999998</v>
      </c>
      <c r="L20"/>
    </row>
    <row r="21" spans="1:12" s="16" customFormat="1" ht="15.95" customHeight="1" x14ac:dyDescent="0.25">
      <c r="A21" s="65"/>
      <c r="B21" s="390"/>
      <c r="C21" s="390"/>
      <c r="D21" s="180"/>
      <c r="E21" s="180"/>
      <c r="F21" s="180"/>
      <c r="G21" s="28"/>
      <c r="H21" s="28"/>
      <c r="I21" s="28"/>
      <c r="J21" s="63"/>
      <c r="K21" s="28"/>
      <c r="L21"/>
    </row>
    <row r="22" spans="1:12" ht="15.95" customHeight="1" x14ac:dyDescent="0.25">
      <c r="A22" s="54" t="s">
        <v>300</v>
      </c>
      <c r="B22" s="513"/>
      <c r="C22" s="513"/>
      <c r="D22" s="55"/>
      <c r="E22" s="55"/>
      <c r="F22" s="55"/>
      <c r="G22" s="55"/>
      <c r="H22" s="166"/>
      <c r="I22" s="166"/>
      <c r="J22" s="55"/>
      <c r="K22" s="56">
        <f>SUM(K23:K28)</f>
        <v>535307.15</v>
      </c>
    </row>
    <row r="23" spans="1:12" ht="15.95" customHeight="1" x14ac:dyDescent="0.25">
      <c r="A23" s="57" t="s">
        <v>464</v>
      </c>
      <c r="B23" s="377" t="s">
        <v>465</v>
      </c>
      <c r="C23" s="377" t="s">
        <v>60</v>
      </c>
      <c r="D23" s="181"/>
      <c r="E23" s="181"/>
      <c r="F23" s="181"/>
      <c r="G23" s="23"/>
      <c r="H23" s="23">
        <v>234</v>
      </c>
      <c r="I23" s="23">
        <v>1170</v>
      </c>
      <c r="J23" s="27" t="s">
        <v>453</v>
      </c>
      <c r="K23" s="23">
        <v>286121.03000000003</v>
      </c>
    </row>
    <row r="24" spans="1:12" ht="15.95" customHeight="1" x14ac:dyDescent="0.25">
      <c r="A24" s="57" t="s">
        <v>428</v>
      </c>
      <c r="B24" s="377" t="s">
        <v>466</v>
      </c>
      <c r="C24" s="377" t="s">
        <v>60</v>
      </c>
      <c r="D24" s="181"/>
      <c r="E24" s="181"/>
      <c r="F24" s="181"/>
      <c r="G24" s="23"/>
      <c r="H24" s="23">
        <v>75</v>
      </c>
      <c r="I24" s="23">
        <v>600</v>
      </c>
      <c r="J24" s="27" t="s">
        <v>453</v>
      </c>
      <c r="K24" s="23">
        <v>111069.73</v>
      </c>
    </row>
    <row r="25" spans="1:12" ht="15.95" customHeight="1" x14ac:dyDescent="0.25">
      <c r="A25" s="57" t="s">
        <v>467</v>
      </c>
      <c r="B25" s="377" t="s">
        <v>468</v>
      </c>
      <c r="C25" s="377" t="s">
        <v>60</v>
      </c>
      <c r="D25" s="181"/>
      <c r="E25" s="88">
        <v>5.0000000000000001E-3</v>
      </c>
      <c r="F25" s="88">
        <v>1.4E-2</v>
      </c>
      <c r="G25" s="23"/>
      <c r="H25" s="23">
        <v>609</v>
      </c>
      <c r="I25" s="23"/>
      <c r="J25" s="27" t="s">
        <v>453</v>
      </c>
      <c r="K25" s="23">
        <v>88851.73</v>
      </c>
    </row>
    <row r="26" spans="1:12" ht="15.95" customHeight="1" x14ac:dyDescent="0.25">
      <c r="A26" s="57" t="s">
        <v>469</v>
      </c>
      <c r="B26" s="377" t="s">
        <v>470</v>
      </c>
      <c r="C26" s="377" t="s">
        <v>60</v>
      </c>
      <c r="D26" s="181"/>
      <c r="E26" s="181"/>
      <c r="F26" s="181"/>
      <c r="G26" s="23"/>
      <c r="H26" s="23"/>
      <c r="I26" s="23"/>
      <c r="J26" s="27" t="s">
        <v>453</v>
      </c>
      <c r="K26" s="23">
        <v>38077.660000000003</v>
      </c>
    </row>
    <row r="27" spans="1:12" ht="15.95" customHeight="1" x14ac:dyDescent="0.25">
      <c r="A27" s="57" t="s">
        <v>412</v>
      </c>
      <c r="B27" s="377" t="s">
        <v>471</v>
      </c>
      <c r="C27" s="377" t="s">
        <v>60</v>
      </c>
      <c r="D27" s="181"/>
      <c r="E27" s="181"/>
      <c r="F27" s="181"/>
      <c r="G27" s="23"/>
      <c r="H27" s="23">
        <v>192</v>
      </c>
      <c r="I27" s="23">
        <v>600</v>
      </c>
      <c r="J27" s="27" t="s">
        <v>453</v>
      </c>
      <c r="K27" s="23">
        <v>6312</v>
      </c>
    </row>
    <row r="28" spans="1:12" ht="15.95" customHeight="1" x14ac:dyDescent="0.25">
      <c r="A28" s="57" t="s">
        <v>472</v>
      </c>
      <c r="B28" s="377" t="s">
        <v>473</v>
      </c>
      <c r="C28" s="377" t="s">
        <v>60</v>
      </c>
      <c r="D28" s="181"/>
      <c r="E28" s="181"/>
      <c r="F28" s="181"/>
      <c r="G28" s="23"/>
      <c r="H28" s="23">
        <v>234</v>
      </c>
      <c r="I28" s="23">
        <v>1170</v>
      </c>
      <c r="J28" s="27" t="s">
        <v>453</v>
      </c>
      <c r="K28" s="23">
        <v>4875</v>
      </c>
    </row>
    <row r="29" spans="1:12" ht="15.95" customHeight="1" x14ac:dyDescent="0.25">
      <c r="A29" s="57"/>
      <c r="B29" s="377"/>
      <c r="C29" s="377"/>
      <c r="D29" s="181"/>
      <c r="E29" s="181"/>
      <c r="F29" s="181"/>
      <c r="G29" s="23"/>
      <c r="H29" s="23"/>
      <c r="I29" s="23"/>
      <c r="J29" s="82"/>
      <c r="K29" s="23"/>
    </row>
    <row r="30" spans="1:12" ht="15.95" customHeight="1" x14ac:dyDescent="0.25">
      <c r="A30" s="54" t="s">
        <v>310</v>
      </c>
      <c r="B30" s="513"/>
      <c r="C30" s="513"/>
      <c r="D30" s="55"/>
      <c r="E30" s="55"/>
      <c r="F30" s="55"/>
      <c r="G30" s="55"/>
      <c r="H30" s="166"/>
      <c r="I30" s="166"/>
      <c r="J30" s="55"/>
      <c r="K30" s="56">
        <f>SUM(K31)</f>
        <v>0</v>
      </c>
    </row>
    <row r="31" spans="1:12" s="81" customFormat="1" ht="15.95" customHeight="1" x14ac:dyDescent="0.25">
      <c r="A31" s="65"/>
      <c r="B31" s="389"/>
      <c r="C31" s="389"/>
      <c r="D31" s="179"/>
      <c r="E31" s="179"/>
      <c r="F31" s="179"/>
      <c r="G31" s="60"/>
      <c r="H31" s="60"/>
      <c r="I31" s="60"/>
      <c r="J31" s="58"/>
      <c r="K31" s="60"/>
      <c r="L31"/>
    </row>
    <row r="32" spans="1:12" ht="15.95" customHeight="1" x14ac:dyDescent="0.25">
      <c r="A32" s="54" t="s">
        <v>313</v>
      </c>
      <c r="B32" s="513"/>
      <c r="C32" s="513"/>
      <c r="D32" s="55"/>
      <c r="E32" s="55"/>
      <c r="F32" s="55"/>
      <c r="G32" s="55"/>
      <c r="H32" s="166"/>
      <c r="I32" s="166"/>
      <c r="J32" s="55"/>
      <c r="K32" s="56">
        <f>SUM(K33)</f>
        <v>37566.68</v>
      </c>
    </row>
    <row r="33" spans="1:12" s="81" customFormat="1" ht="15.95" customHeight="1" x14ac:dyDescent="0.25">
      <c r="A33" s="57" t="s">
        <v>235</v>
      </c>
      <c r="B33" s="377" t="s">
        <v>474</v>
      </c>
      <c r="C33" s="377" t="s">
        <v>60</v>
      </c>
      <c r="D33" s="181"/>
      <c r="E33" s="181"/>
      <c r="F33" s="181"/>
      <c r="G33" s="23"/>
      <c r="H33" s="23"/>
      <c r="I33" s="23"/>
      <c r="J33" s="27" t="s">
        <v>453</v>
      </c>
      <c r="K33" s="23">
        <v>37566.68</v>
      </c>
      <c r="L33"/>
    </row>
    <row r="34" spans="1:12" s="81" customFormat="1" ht="15.95" customHeight="1" x14ac:dyDescent="0.25">
      <c r="A34" s="57"/>
      <c r="B34" s="377"/>
      <c r="C34" s="377"/>
      <c r="D34" s="181"/>
      <c r="E34" s="181"/>
      <c r="F34" s="181"/>
      <c r="G34" s="23"/>
      <c r="H34" s="23"/>
      <c r="I34" s="23"/>
      <c r="J34" s="82"/>
      <c r="K34" s="23"/>
      <c r="L34"/>
    </row>
    <row r="35" spans="1:12" s="16" customFormat="1" ht="15.95" customHeight="1" x14ac:dyDescent="0.25">
      <c r="A35" s="54" t="s">
        <v>314</v>
      </c>
      <c r="B35" s="513"/>
      <c r="C35" s="513"/>
      <c r="D35" s="55"/>
      <c r="E35" s="55"/>
      <c r="F35" s="55"/>
      <c r="G35" s="55"/>
      <c r="H35" s="166"/>
      <c r="I35" s="166"/>
      <c r="J35" s="55"/>
      <c r="K35" s="56">
        <f>SUM(K36)</f>
        <v>0</v>
      </c>
      <c r="L35"/>
    </row>
    <row r="36" spans="1:12" s="80" customFormat="1" ht="15.95" customHeight="1" x14ac:dyDescent="0.25">
      <c r="A36" s="66"/>
      <c r="B36" s="390"/>
      <c r="C36" s="390"/>
      <c r="D36" s="180"/>
      <c r="E36" s="180"/>
      <c r="F36" s="180"/>
      <c r="G36" s="28"/>
      <c r="H36" s="28"/>
      <c r="I36" s="28"/>
      <c r="J36" s="63"/>
      <c r="K36" s="28"/>
      <c r="L36"/>
    </row>
    <row r="37" spans="1:12" ht="15.95" customHeight="1" x14ac:dyDescent="0.25">
      <c r="A37" s="54" t="s">
        <v>315</v>
      </c>
      <c r="B37" s="513"/>
      <c r="C37" s="513"/>
      <c r="D37" s="55"/>
      <c r="E37" s="55"/>
      <c r="F37" s="55"/>
      <c r="G37" s="55"/>
      <c r="H37" s="166"/>
      <c r="I37" s="166"/>
      <c r="J37" s="55"/>
      <c r="K37" s="56">
        <f>SUM(K38)</f>
        <v>0</v>
      </c>
    </row>
    <row r="38" spans="1:12" s="80" customFormat="1" ht="15.95" customHeight="1" x14ac:dyDescent="0.25">
      <c r="A38" s="66"/>
      <c r="B38" s="390"/>
      <c r="C38" s="390"/>
      <c r="D38" s="180"/>
      <c r="E38" s="180"/>
      <c r="F38" s="180"/>
      <c r="G38" s="28"/>
      <c r="H38" s="28"/>
      <c r="I38" s="28"/>
      <c r="J38" s="63"/>
      <c r="K38" s="28"/>
      <c r="L38"/>
    </row>
    <row r="39" spans="1:12" ht="15.95" customHeight="1" x14ac:dyDescent="0.25">
      <c r="A39" s="67" t="s">
        <v>868</v>
      </c>
      <c r="B39" s="388"/>
      <c r="C39" s="388"/>
      <c r="D39" s="862"/>
      <c r="E39" s="68"/>
      <c r="F39" s="68"/>
      <c r="G39" s="68"/>
      <c r="H39" s="68"/>
      <c r="I39" s="68"/>
      <c r="J39" s="68"/>
      <c r="K39" s="70">
        <f>SUM(K37,K35,K32,K30,K22,K19,K11,K9)</f>
        <v>6190881.5099999998</v>
      </c>
    </row>
    <row r="40" spans="1:12" x14ac:dyDescent="0.25">
      <c r="A40" s="72"/>
      <c r="B40" s="391"/>
      <c r="C40" s="391"/>
      <c r="D40" s="338"/>
      <c r="E40" s="73"/>
      <c r="F40" s="73"/>
      <c r="G40" s="73"/>
      <c r="H40" s="73"/>
      <c r="I40" s="73"/>
      <c r="J40" s="73"/>
      <c r="K40" s="101"/>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80" zoomScaleNormal="80" workbookViewId="0">
      <selection activeCell="K37" sqref="K37"/>
    </sheetView>
  </sheetViews>
  <sheetFormatPr baseColWidth="10" defaultRowHeight="15" x14ac:dyDescent="0.25"/>
  <cols>
    <col min="1" max="1" width="52" bestFit="1" customWidth="1"/>
    <col min="2" max="2" width="28.7109375" style="392" bestFit="1" customWidth="1"/>
    <col min="3" max="3" width="17.7109375" style="392" customWidth="1"/>
    <col min="4" max="4" width="10.85546875" style="872" customWidth="1"/>
    <col min="5" max="5" width="10.28515625" customWidth="1"/>
    <col min="6" max="6" width="11" customWidth="1"/>
    <col min="7" max="7" width="9.85546875" style="384" bestFit="1" customWidth="1"/>
    <col min="8" max="8" width="8.42578125" bestFit="1" customWidth="1"/>
    <col min="9" max="9" width="8.85546875" bestFit="1" customWidth="1"/>
    <col min="10" max="10" width="12.140625" bestFit="1" customWidth="1"/>
    <col min="11" max="11" width="13.5703125" style="384" bestFit="1" customWidth="1"/>
    <col min="257" max="257" width="71" customWidth="1"/>
    <col min="258" max="258" width="31.5703125" customWidth="1"/>
    <col min="259" max="262" width="17.7109375" customWidth="1"/>
    <col min="263" max="263" width="19.42578125" customWidth="1"/>
    <col min="264" max="267" width="17.7109375" customWidth="1"/>
    <col min="513" max="513" width="71" customWidth="1"/>
    <col min="514" max="514" width="31.5703125" customWidth="1"/>
    <col min="515" max="518" width="17.7109375" customWidth="1"/>
    <col min="519" max="519" width="19.42578125" customWidth="1"/>
    <col min="520" max="523" width="17.7109375" customWidth="1"/>
    <col min="769" max="769" width="71" customWidth="1"/>
    <col min="770" max="770" width="31.5703125" customWidth="1"/>
    <col min="771" max="774" width="17.7109375" customWidth="1"/>
    <col min="775" max="775" width="19.42578125" customWidth="1"/>
    <col min="776" max="779" width="17.7109375" customWidth="1"/>
    <col min="1025" max="1025" width="71" customWidth="1"/>
    <col min="1026" max="1026" width="31.5703125" customWidth="1"/>
    <col min="1027" max="1030" width="17.7109375" customWidth="1"/>
    <col min="1031" max="1031" width="19.42578125" customWidth="1"/>
    <col min="1032" max="1035" width="17.7109375" customWidth="1"/>
    <col min="1281" max="1281" width="71" customWidth="1"/>
    <col min="1282" max="1282" width="31.5703125" customWidth="1"/>
    <col min="1283" max="1286" width="17.7109375" customWidth="1"/>
    <col min="1287" max="1287" width="19.42578125" customWidth="1"/>
    <col min="1288" max="1291" width="17.7109375" customWidth="1"/>
    <col min="1537" max="1537" width="71" customWidth="1"/>
    <col min="1538" max="1538" width="31.5703125" customWidth="1"/>
    <col min="1539" max="1542" width="17.7109375" customWidth="1"/>
    <col min="1543" max="1543" width="19.42578125" customWidth="1"/>
    <col min="1544" max="1547" width="17.7109375" customWidth="1"/>
    <col min="1793" max="1793" width="71" customWidth="1"/>
    <col min="1794" max="1794" width="31.5703125" customWidth="1"/>
    <col min="1795" max="1798" width="17.7109375" customWidth="1"/>
    <col min="1799" max="1799" width="19.42578125" customWidth="1"/>
    <col min="1800" max="1803" width="17.7109375" customWidth="1"/>
    <col min="2049" max="2049" width="71" customWidth="1"/>
    <col min="2050" max="2050" width="31.5703125" customWidth="1"/>
    <col min="2051" max="2054" width="17.7109375" customWidth="1"/>
    <col min="2055" max="2055" width="19.42578125" customWidth="1"/>
    <col min="2056" max="2059" width="17.7109375" customWidth="1"/>
    <col min="2305" max="2305" width="71" customWidth="1"/>
    <col min="2306" max="2306" width="31.5703125" customWidth="1"/>
    <col min="2307" max="2310" width="17.7109375" customWidth="1"/>
    <col min="2311" max="2311" width="19.42578125" customWidth="1"/>
    <col min="2312" max="2315" width="17.7109375" customWidth="1"/>
    <col min="2561" max="2561" width="71" customWidth="1"/>
    <col min="2562" max="2562" width="31.5703125" customWidth="1"/>
    <col min="2563" max="2566" width="17.7109375" customWidth="1"/>
    <col min="2567" max="2567" width="19.42578125" customWidth="1"/>
    <col min="2568" max="2571" width="17.7109375" customWidth="1"/>
    <col min="2817" max="2817" width="71" customWidth="1"/>
    <col min="2818" max="2818" width="31.5703125" customWidth="1"/>
    <col min="2819" max="2822" width="17.7109375" customWidth="1"/>
    <col min="2823" max="2823" width="19.42578125" customWidth="1"/>
    <col min="2824" max="2827" width="17.7109375" customWidth="1"/>
    <col min="3073" max="3073" width="71" customWidth="1"/>
    <col min="3074" max="3074" width="31.5703125" customWidth="1"/>
    <col min="3075" max="3078" width="17.7109375" customWidth="1"/>
    <col min="3079" max="3079" width="19.42578125" customWidth="1"/>
    <col min="3080" max="3083" width="17.7109375" customWidth="1"/>
    <col min="3329" max="3329" width="71" customWidth="1"/>
    <col min="3330" max="3330" width="31.5703125" customWidth="1"/>
    <col min="3331" max="3334" width="17.7109375" customWidth="1"/>
    <col min="3335" max="3335" width="19.42578125" customWidth="1"/>
    <col min="3336" max="3339" width="17.7109375" customWidth="1"/>
    <col min="3585" max="3585" width="71" customWidth="1"/>
    <col min="3586" max="3586" width="31.5703125" customWidth="1"/>
    <col min="3587" max="3590" width="17.7109375" customWidth="1"/>
    <col min="3591" max="3591" width="19.42578125" customWidth="1"/>
    <col min="3592" max="3595" width="17.7109375" customWidth="1"/>
    <col min="3841" max="3841" width="71" customWidth="1"/>
    <col min="3842" max="3842" width="31.5703125" customWidth="1"/>
    <col min="3843" max="3846" width="17.7109375" customWidth="1"/>
    <col min="3847" max="3847" width="19.42578125" customWidth="1"/>
    <col min="3848" max="3851" width="17.7109375" customWidth="1"/>
    <col min="4097" max="4097" width="71" customWidth="1"/>
    <col min="4098" max="4098" width="31.5703125" customWidth="1"/>
    <col min="4099" max="4102" width="17.7109375" customWidth="1"/>
    <col min="4103" max="4103" width="19.42578125" customWidth="1"/>
    <col min="4104" max="4107" width="17.7109375" customWidth="1"/>
    <col min="4353" max="4353" width="71" customWidth="1"/>
    <col min="4354" max="4354" width="31.5703125" customWidth="1"/>
    <col min="4355" max="4358" width="17.7109375" customWidth="1"/>
    <col min="4359" max="4359" width="19.42578125" customWidth="1"/>
    <col min="4360" max="4363" width="17.7109375" customWidth="1"/>
    <col min="4609" max="4609" width="71" customWidth="1"/>
    <col min="4610" max="4610" width="31.5703125" customWidth="1"/>
    <col min="4611" max="4614" width="17.7109375" customWidth="1"/>
    <col min="4615" max="4615" width="19.42578125" customWidth="1"/>
    <col min="4616" max="4619" width="17.7109375" customWidth="1"/>
    <col min="4865" max="4865" width="71" customWidth="1"/>
    <col min="4866" max="4866" width="31.5703125" customWidth="1"/>
    <col min="4867" max="4870" width="17.7109375" customWidth="1"/>
    <col min="4871" max="4871" width="19.42578125" customWidth="1"/>
    <col min="4872" max="4875" width="17.7109375" customWidth="1"/>
    <col min="5121" max="5121" width="71" customWidth="1"/>
    <col min="5122" max="5122" width="31.5703125" customWidth="1"/>
    <col min="5123" max="5126" width="17.7109375" customWidth="1"/>
    <col min="5127" max="5127" width="19.42578125" customWidth="1"/>
    <col min="5128" max="5131" width="17.7109375" customWidth="1"/>
    <col min="5377" max="5377" width="71" customWidth="1"/>
    <col min="5378" max="5378" width="31.5703125" customWidth="1"/>
    <col min="5379" max="5382" width="17.7109375" customWidth="1"/>
    <col min="5383" max="5383" width="19.42578125" customWidth="1"/>
    <col min="5384" max="5387" width="17.7109375" customWidth="1"/>
    <col min="5633" max="5633" width="71" customWidth="1"/>
    <col min="5634" max="5634" width="31.5703125" customWidth="1"/>
    <col min="5635" max="5638" width="17.7109375" customWidth="1"/>
    <col min="5639" max="5639" width="19.42578125" customWidth="1"/>
    <col min="5640" max="5643" width="17.7109375" customWidth="1"/>
    <col min="5889" max="5889" width="71" customWidth="1"/>
    <col min="5890" max="5890" width="31.5703125" customWidth="1"/>
    <col min="5891" max="5894" width="17.7109375" customWidth="1"/>
    <col min="5895" max="5895" width="19.42578125" customWidth="1"/>
    <col min="5896" max="5899" width="17.7109375" customWidth="1"/>
    <col min="6145" max="6145" width="71" customWidth="1"/>
    <col min="6146" max="6146" width="31.5703125" customWidth="1"/>
    <col min="6147" max="6150" width="17.7109375" customWidth="1"/>
    <col min="6151" max="6151" width="19.42578125" customWidth="1"/>
    <col min="6152" max="6155" width="17.7109375" customWidth="1"/>
    <col min="6401" max="6401" width="71" customWidth="1"/>
    <col min="6402" max="6402" width="31.5703125" customWidth="1"/>
    <col min="6403" max="6406" width="17.7109375" customWidth="1"/>
    <col min="6407" max="6407" width="19.42578125" customWidth="1"/>
    <col min="6408" max="6411" width="17.7109375" customWidth="1"/>
    <col min="6657" max="6657" width="71" customWidth="1"/>
    <col min="6658" max="6658" width="31.5703125" customWidth="1"/>
    <col min="6659" max="6662" width="17.7109375" customWidth="1"/>
    <col min="6663" max="6663" width="19.42578125" customWidth="1"/>
    <col min="6664" max="6667" width="17.7109375" customWidth="1"/>
    <col min="6913" max="6913" width="71" customWidth="1"/>
    <col min="6914" max="6914" width="31.5703125" customWidth="1"/>
    <col min="6915" max="6918" width="17.7109375" customWidth="1"/>
    <col min="6919" max="6919" width="19.42578125" customWidth="1"/>
    <col min="6920" max="6923" width="17.7109375" customWidth="1"/>
    <col min="7169" max="7169" width="71" customWidth="1"/>
    <col min="7170" max="7170" width="31.5703125" customWidth="1"/>
    <col min="7171" max="7174" width="17.7109375" customWidth="1"/>
    <col min="7175" max="7175" width="19.42578125" customWidth="1"/>
    <col min="7176" max="7179" width="17.7109375" customWidth="1"/>
    <col min="7425" max="7425" width="71" customWidth="1"/>
    <col min="7426" max="7426" width="31.5703125" customWidth="1"/>
    <col min="7427" max="7430" width="17.7109375" customWidth="1"/>
    <col min="7431" max="7431" width="19.42578125" customWidth="1"/>
    <col min="7432" max="7435" width="17.7109375" customWidth="1"/>
    <col min="7681" max="7681" width="71" customWidth="1"/>
    <col min="7682" max="7682" width="31.5703125" customWidth="1"/>
    <col min="7683" max="7686" width="17.7109375" customWidth="1"/>
    <col min="7687" max="7687" width="19.42578125" customWidth="1"/>
    <col min="7688" max="7691" width="17.7109375" customWidth="1"/>
    <col min="7937" max="7937" width="71" customWidth="1"/>
    <col min="7938" max="7938" width="31.5703125" customWidth="1"/>
    <col min="7939" max="7942" width="17.7109375" customWidth="1"/>
    <col min="7943" max="7943" width="19.42578125" customWidth="1"/>
    <col min="7944" max="7947" width="17.7109375" customWidth="1"/>
    <col min="8193" max="8193" width="71" customWidth="1"/>
    <col min="8194" max="8194" width="31.5703125" customWidth="1"/>
    <col min="8195" max="8198" width="17.7109375" customWidth="1"/>
    <col min="8199" max="8199" width="19.42578125" customWidth="1"/>
    <col min="8200" max="8203" width="17.7109375" customWidth="1"/>
    <col min="8449" max="8449" width="71" customWidth="1"/>
    <col min="8450" max="8450" width="31.5703125" customWidth="1"/>
    <col min="8451" max="8454" width="17.7109375" customWidth="1"/>
    <col min="8455" max="8455" width="19.42578125" customWidth="1"/>
    <col min="8456" max="8459" width="17.7109375" customWidth="1"/>
    <col min="8705" max="8705" width="71" customWidth="1"/>
    <col min="8706" max="8706" width="31.5703125" customWidth="1"/>
    <col min="8707" max="8710" width="17.7109375" customWidth="1"/>
    <col min="8711" max="8711" width="19.42578125" customWidth="1"/>
    <col min="8712" max="8715" width="17.7109375" customWidth="1"/>
    <col min="8961" max="8961" width="71" customWidth="1"/>
    <col min="8962" max="8962" width="31.5703125" customWidth="1"/>
    <col min="8963" max="8966" width="17.7109375" customWidth="1"/>
    <col min="8967" max="8967" width="19.42578125" customWidth="1"/>
    <col min="8968" max="8971" width="17.7109375" customWidth="1"/>
    <col min="9217" max="9217" width="71" customWidth="1"/>
    <col min="9218" max="9218" width="31.5703125" customWidth="1"/>
    <col min="9219" max="9222" width="17.7109375" customWidth="1"/>
    <col min="9223" max="9223" width="19.42578125" customWidth="1"/>
    <col min="9224" max="9227" width="17.7109375" customWidth="1"/>
    <col min="9473" max="9473" width="71" customWidth="1"/>
    <col min="9474" max="9474" width="31.5703125" customWidth="1"/>
    <col min="9475" max="9478" width="17.7109375" customWidth="1"/>
    <col min="9479" max="9479" width="19.42578125" customWidth="1"/>
    <col min="9480" max="9483" width="17.7109375" customWidth="1"/>
    <col min="9729" max="9729" width="71" customWidth="1"/>
    <col min="9730" max="9730" width="31.5703125" customWidth="1"/>
    <col min="9731" max="9734" width="17.7109375" customWidth="1"/>
    <col min="9735" max="9735" width="19.42578125" customWidth="1"/>
    <col min="9736" max="9739" width="17.7109375" customWidth="1"/>
    <col min="9985" max="9985" width="71" customWidth="1"/>
    <col min="9986" max="9986" width="31.5703125" customWidth="1"/>
    <col min="9987" max="9990" width="17.7109375" customWidth="1"/>
    <col min="9991" max="9991" width="19.42578125" customWidth="1"/>
    <col min="9992" max="9995" width="17.7109375" customWidth="1"/>
    <col min="10241" max="10241" width="71" customWidth="1"/>
    <col min="10242" max="10242" width="31.5703125" customWidth="1"/>
    <col min="10243" max="10246" width="17.7109375" customWidth="1"/>
    <col min="10247" max="10247" width="19.42578125" customWidth="1"/>
    <col min="10248" max="10251" width="17.7109375" customWidth="1"/>
    <col min="10497" max="10497" width="71" customWidth="1"/>
    <col min="10498" max="10498" width="31.5703125" customWidth="1"/>
    <col min="10499" max="10502" width="17.7109375" customWidth="1"/>
    <col min="10503" max="10503" width="19.42578125" customWidth="1"/>
    <col min="10504" max="10507" width="17.7109375" customWidth="1"/>
    <col min="10753" max="10753" width="71" customWidth="1"/>
    <col min="10754" max="10754" width="31.5703125" customWidth="1"/>
    <col min="10755" max="10758" width="17.7109375" customWidth="1"/>
    <col min="10759" max="10759" width="19.42578125" customWidth="1"/>
    <col min="10760" max="10763" width="17.7109375" customWidth="1"/>
    <col min="11009" max="11009" width="71" customWidth="1"/>
    <col min="11010" max="11010" width="31.5703125" customWidth="1"/>
    <col min="11011" max="11014" width="17.7109375" customWidth="1"/>
    <col min="11015" max="11015" width="19.42578125" customWidth="1"/>
    <col min="11016" max="11019" width="17.7109375" customWidth="1"/>
    <col min="11265" max="11265" width="71" customWidth="1"/>
    <col min="11266" max="11266" width="31.5703125" customWidth="1"/>
    <col min="11267" max="11270" width="17.7109375" customWidth="1"/>
    <col min="11271" max="11271" width="19.42578125" customWidth="1"/>
    <col min="11272" max="11275" width="17.7109375" customWidth="1"/>
    <col min="11521" max="11521" width="71" customWidth="1"/>
    <col min="11522" max="11522" width="31.5703125" customWidth="1"/>
    <col min="11523" max="11526" width="17.7109375" customWidth="1"/>
    <col min="11527" max="11527" width="19.42578125" customWidth="1"/>
    <col min="11528" max="11531" width="17.7109375" customWidth="1"/>
    <col min="11777" max="11777" width="71" customWidth="1"/>
    <col min="11778" max="11778" width="31.5703125" customWidth="1"/>
    <col min="11779" max="11782" width="17.7109375" customWidth="1"/>
    <col min="11783" max="11783" width="19.42578125" customWidth="1"/>
    <col min="11784" max="11787" width="17.7109375" customWidth="1"/>
    <col min="12033" max="12033" width="71" customWidth="1"/>
    <col min="12034" max="12034" width="31.5703125" customWidth="1"/>
    <col min="12035" max="12038" width="17.7109375" customWidth="1"/>
    <col min="12039" max="12039" width="19.42578125" customWidth="1"/>
    <col min="12040" max="12043" width="17.7109375" customWidth="1"/>
    <col min="12289" max="12289" width="71" customWidth="1"/>
    <col min="12290" max="12290" width="31.5703125" customWidth="1"/>
    <col min="12291" max="12294" width="17.7109375" customWidth="1"/>
    <col min="12295" max="12295" width="19.42578125" customWidth="1"/>
    <col min="12296" max="12299" width="17.7109375" customWidth="1"/>
    <col min="12545" max="12545" width="71" customWidth="1"/>
    <col min="12546" max="12546" width="31.5703125" customWidth="1"/>
    <col min="12547" max="12550" width="17.7109375" customWidth="1"/>
    <col min="12551" max="12551" width="19.42578125" customWidth="1"/>
    <col min="12552" max="12555" width="17.7109375" customWidth="1"/>
    <col min="12801" max="12801" width="71" customWidth="1"/>
    <col min="12802" max="12802" width="31.5703125" customWidth="1"/>
    <col min="12803" max="12806" width="17.7109375" customWidth="1"/>
    <col min="12807" max="12807" width="19.42578125" customWidth="1"/>
    <col min="12808" max="12811" width="17.7109375" customWidth="1"/>
    <col min="13057" max="13057" width="71" customWidth="1"/>
    <col min="13058" max="13058" width="31.5703125" customWidth="1"/>
    <col min="13059" max="13062" width="17.7109375" customWidth="1"/>
    <col min="13063" max="13063" width="19.42578125" customWidth="1"/>
    <col min="13064" max="13067" width="17.7109375" customWidth="1"/>
    <col min="13313" max="13313" width="71" customWidth="1"/>
    <col min="13314" max="13314" width="31.5703125" customWidth="1"/>
    <col min="13315" max="13318" width="17.7109375" customWidth="1"/>
    <col min="13319" max="13319" width="19.42578125" customWidth="1"/>
    <col min="13320" max="13323" width="17.7109375" customWidth="1"/>
    <col min="13569" max="13569" width="71" customWidth="1"/>
    <col min="13570" max="13570" width="31.5703125" customWidth="1"/>
    <col min="13571" max="13574" width="17.7109375" customWidth="1"/>
    <col min="13575" max="13575" width="19.42578125" customWidth="1"/>
    <col min="13576" max="13579" width="17.7109375" customWidth="1"/>
    <col min="13825" max="13825" width="71" customWidth="1"/>
    <col min="13826" max="13826" width="31.5703125" customWidth="1"/>
    <col min="13827" max="13830" width="17.7109375" customWidth="1"/>
    <col min="13831" max="13831" width="19.42578125" customWidth="1"/>
    <col min="13832" max="13835" width="17.7109375" customWidth="1"/>
    <col min="14081" max="14081" width="71" customWidth="1"/>
    <col min="14082" max="14082" width="31.5703125" customWidth="1"/>
    <col min="14083" max="14086" width="17.7109375" customWidth="1"/>
    <col min="14087" max="14087" width="19.42578125" customWidth="1"/>
    <col min="14088" max="14091" width="17.7109375" customWidth="1"/>
    <col min="14337" max="14337" width="71" customWidth="1"/>
    <col min="14338" max="14338" width="31.5703125" customWidth="1"/>
    <col min="14339" max="14342" width="17.7109375" customWidth="1"/>
    <col min="14343" max="14343" width="19.42578125" customWidth="1"/>
    <col min="14344" max="14347" width="17.7109375" customWidth="1"/>
    <col min="14593" max="14593" width="71" customWidth="1"/>
    <col min="14594" max="14594" width="31.5703125" customWidth="1"/>
    <col min="14595" max="14598" width="17.7109375" customWidth="1"/>
    <col min="14599" max="14599" width="19.42578125" customWidth="1"/>
    <col min="14600" max="14603" width="17.7109375" customWidth="1"/>
    <col min="14849" max="14849" width="71" customWidth="1"/>
    <col min="14850" max="14850" width="31.5703125" customWidth="1"/>
    <col min="14851" max="14854" width="17.7109375" customWidth="1"/>
    <col min="14855" max="14855" width="19.42578125" customWidth="1"/>
    <col min="14856" max="14859" width="17.7109375" customWidth="1"/>
    <col min="15105" max="15105" width="71" customWidth="1"/>
    <col min="15106" max="15106" width="31.5703125" customWidth="1"/>
    <col min="15107" max="15110" width="17.7109375" customWidth="1"/>
    <col min="15111" max="15111" width="19.42578125" customWidth="1"/>
    <col min="15112" max="15115" width="17.7109375" customWidth="1"/>
    <col min="15361" max="15361" width="71" customWidth="1"/>
    <col min="15362" max="15362" width="31.5703125" customWidth="1"/>
    <col min="15363" max="15366" width="17.7109375" customWidth="1"/>
    <col min="15367" max="15367" width="19.42578125" customWidth="1"/>
    <col min="15368" max="15371" width="17.7109375" customWidth="1"/>
    <col min="15617" max="15617" width="71" customWidth="1"/>
    <col min="15618" max="15618" width="31.5703125" customWidth="1"/>
    <col min="15619" max="15622" width="17.7109375" customWidth="1"/>
    <col min="15623" max="15623" width="19.42578125" customWidth="1"/>
    <col min="15624" max="15627" width="17.7109375" customWidth="1"/>
    <col min="15873" max="15873" width="71" customWidth="1"/>
    <col min="15874" max="15874" width="31.5703125" customWidth="1"/>
    <col min="15875" max="15878" width="17.7109375" customWidth="1"/>
    <col min="15879" max="15879" width="19.42578125" customWidth="1"/>
    <col min="15880" max="15883" width="17.7109375" customWidth="1"/>
    <col min="16129" max="16129" width="71" customWidth="1"/>
    <col min="16130" max="16130" width="31.5703125" customWidth="1"/>
    <col min="16131" max="16134" width="17.7109375" customWidth="1"/>
    <col min="16135" max="16135" width="19.42578125" customWidth="1"/>
    <col min="16136" max="16139" width="17.7109375" customWidth="1"/>
  </cols>
  <sheetData>
    <row r="1" spans="1:12" s="16" customFormat="1" x14ac:dyDescent="0.25">
      <c r="A1" s="74"/>
      <c r="B1" s="386"/>
      <c r="C1" s="386"/>
      <c r="D1" s="585"/>
      <c r="G1" s="343"/>
      <c r="K1" s="343"/>
    </row>
    <row r="2" spans="1:12" s="16" customFormat="1" x14ac:dyDescent="0.25">
      <c r="A2" s="17" t="s">
        <v>42</v>
      </c>
      <c r="B2" s="385"/>
      <c r="C2" s="385"/>
      <c r="D2" s="331"/>
      <c r="E2" s="18"/>
      <c r="F2" s="18"/>
      <c r="G2" s="345"/>
      <c r="H2" s="18"/>
      <c r="I2" s="18"/>
      <c r="J2" s="18"/>
      <c r="K2" s="344" t="s">
        <v>19</v>
      </c>
    </row>
    <row r="3" spans="1:12" s="16" customFormat="1" x14ac:dyDescent="0.25">
      <c r="A3" s="134" t="s">
        <v>863</v>
      </c>
      <c r="B3" s="385"/>
      <c r="C3" s="385"/>
      <c r="D3" s="331"/>
      <c r="E3" s="18"/>
      <c r="F3" s="18"/>
      <c r="G3" s="345"/>
      <c r="H3" s="18"/>
      <c r="I3" s="18"/>
      <c r="J3" s="18"/>
      <c r="K3" s="345"/>
    </row>
    <row r="4" spans="1:12" s="16" customFormat="1" x14ac:dyDescent="0.25">
      <c r="A4" s="17" t="s">
        <v>1443</v>
      </c>
      <c r="B4" s="385"/>
      <c r="C4" s="385"/>
      <c r="D4" s="331"/>
      <c r="E4" s="18"/>
      <c r="F4" s="18"/>
      <c r="G4" s="345"/>
      <c r="H4" s="18"/>
      <c r="I4" s="18"/>
      <c r="J4" s="18"/>
      <c r="K4" s="345"/>
    </row>
    <row r="5" spans="1:12" s="16" customFormat="1" ht="18.75" customHeight="1" x14ac:dyDescent="0.25">
      <c r="A5" s="51"/>
      <c r="B5" s="386"/>
      <c r="C5" s="386"/>
      <c r="D5" s="909"/>
      <c r="E5" s="50"/>
      <c r="F5" s="50"/>
      <c r="G5" s="673"/>
      <c r="H5" s="50"/>
      <c r="I5" s="50"/>
      <c r="K5" s="671"/>
    </row>
    <row r="6" spans="1:12" s="16" customFormat="1" x14ac:dyDescent="0.25">
      <c r="A6" s="313" t="s">
        <v>20</v>
      </c>
      <c r="B6" s="856" t="s">
        <v>21</v>
      </c>
      <c r="C6" s="856" t="s">
        <v>22</v>
      </c>
      <c r="D6" s="856"/>
      <c r="E6" s="1412" t="s">
        <v>23</v>
      </c>
      <c r="F6" s="1412"/>
      <c r="G6" s="859" t="s">
        <v>24</v>
      </c>
      <c r="H6" s="1417" t="s">
        <v>25</v>
      </c>
      <c r="I6" s="1417"/>
      <c r="J6" s="313" t="s">
        <v>26</v>
      </c>
      <c r="K6" s="859" t="s">
        <v>27</v>
      </c>
    </row>
    <row r="7" spans="1:12" s="52" customFormat="1" x14ac:dyDescent="0.25">
      <c r="A7" s="1426" t="s">
        <v>28</v>
      </c>
      <c r="B7" s="1423" t="s">
        <v>29</v>
      </c>
      <c r="C7" s="1423" t="s">
        <v>30</v>
      </c>
      <c r="D7" s="1423" t="s">
        <v>31</v>
      </c>
      <c r="E7" s="1423" t="s">
        <v>32</v>
      </c>
      <c r="F7" s="1423"/>
      <c r="G7" s="1424" t="s">
        <v>33</v>
      </c>
      <c r="H7" s="1423" t="s">
        <v>34</v>
      </c>
      <c r="I7" s="1423"/>
      <c r="J7" s="1423" t="s">
        <v>211</v>
      </c>
      <c r="K7" s="1444" t="s">
        <v>35</v>
      </c>
      <c r="L7"/>
    </row>
    <row r="8" spans="1:12" s="52" customFormat="1" x14ac:dyDescent="0.25">
      <c r="A8" s="1426"/>
      <c r="B8" s="1423"/>
      <c r="C8" s="1423"/>
      <c r="D8" s="1423"/>
      <c r="E8" s="312" t="s">
        <v>36</v>
      </c>
      <c r="F8" s="312" t="s">
        <v>37</v>
      </c>
      <c r="G8" s="1424"/>
      <c r="H8" s="312" t="s">
        <v>36</v>
      </c>
      <c r="I8" s="312" t="s">
        <v>37</v>
      </c>
      <c r="J8" s="1423"/>
      <c r="K8" s="1444"/>
      <c r="L8"/>
    </row>
    <row r="9" spans="1:12" ht="15.95" customHeight="1" x14ac:dyDescent="0.25">
      <c r="A9" s="54" t="s">
        <v>43</v>
      </c>
      <c r="B9" s="513"/>
      <c r="C9" s="513"/>
      <c r="D9" s="55"/>
      <c r="E9" s="55"/>
      <c r="F9" s="55"/>
      <c r="G9" s="56"/>
      <c r="H9" s="166"/>
      <c r="I9" s="166"/>
      <c r="J9" s="55"/>
      <c r="K9" s="56">
        <f>SUM(K10)</f>
        <v>0</v>
      </c>
    </row>
    <row r="10" spans="1:12" ht="19.5" customHeight="1" x14ac:dyDescent="0.25">
      <c r="A10" s="57"/>
      <c r="B10" s="389"/>
      <c r="C10" s="389"/>
      <c r="D10" s="59"/>
      <c r="E10" s="59"/>
      <c r="F10" s="59"/>
      <c r="G10" s="60"/>
      <c r="H10" s="58"/>
      <c r="I10" s="58"/>
      <c r="J10" s="58"/>
      <c r="K10" s="60"/>
    </row>
    <row r="11" spans="1:12" ht="15.95" customHeight="1" x14ac:dyDescent="0.25">
      <c r="A11" s="54" t="s">
        <v>44</v>
      </c>
      <c r="B11" s="513"/>
      <c r="C11" s="513"/>
      <c r="D11" s="61"/>
      <c r="E11" s="61"/>
      <c r="F11" s="61"/>
      <c r="G11" s="56"/>
      <c r="H11" s="55"/>
      <c r="I11" s="55"/>
      <c r="J11" s="55"/>
      <c r="K11" s="56">
        <f>SUM(K12:K17)</f>
        <v>431680.30000000005</v>
      </c>
    </row>
    <row r="12" spans="1:12" ht="15.95" customHeight="1" x14ac:dyDescent="0.25">
      <c r="A12" s="57" t="s">
        <v>1419</v>
      </c>
      <c r="B12" s="377" t="s">
        <v>1420</v>
      </c>
      <c r="C12" s="377" t="s">
        <v>228</v>
      </c>
      <c r="D12" s="88"/>
      <c r="E12" s="59"/>
      <c r="F12" s="59"/>
      <c r="G12" s="874">
        <v>200</v>
      </c>
      <c r="H12" s="58"/>
      <c r="I12" s="58"/>
      <c r="J12" s="82" t="s">
        <v>1421</v>
      </c>
      <c r="K12" s="874">
        <v>79400</v>
      </c>
    </row>
    <row r="13" spans="1:12" ht="15.95" customHeight="1" x14ac:dyDescent="0.25">
      <c r="A13" s="57" t="s">
        <v>1419</v>
      </c>
      <c r="B13" s="377" t="s">
        <v>1422</v>
      </c>
      <c r="C13" s="377" t="s">
        <v>228</v>
      </c>
      <c r="D13" s="88"/>
      <c r="E13" s="59"/>
      <c r="F13" s="59"/>
      <c r="G13" s="874">
        <v>500</v>
      </c>
      <c r="H13" s="58"/>
      <c r="I13" s="58"/>
      <c r="J13" s="82" t="s">
        <v>1421</v>
      </c>
      <c r="K13" s="874"/>
    </row>
    <row r="14" spans="1:12" ht="15.95" customHeight="1" x14ac:dyDescent="0.25">
      <c r="A14" s="57" t="s">
        <v>1423</v>
      </c>
      <c r="B14" s="377" t="s">
        <v>1424</v>
      </c>
      <c r="C14" s="377" t="s">
        <v>214</v>
      </c>
      <c r="D14" s="88">
        <v>0.08</v>
      </c>
      <c r="E14" s="59"/>
      <c r="F14" s="59"/>
      <c r="G14" s="874"/>
      <c r="H14" s="58"/>
      <c r="I14" s="58"/>
      <c r="J14" s="82"/>
      <c r="K14" s="874">
        <v>242211.17</v>
      </c>
    </row>
    <row r="15" spans="1:12" ht="15.95" customHeight="1" x14ac:dyDescent="0.25">
      <c r="A15" s="57" t="s">
        <v>1425</v>
      </c>
      <c r="B15" s="377"/>
      <c r="C15" s="377" t="s">
        <v>1426</v>
      </c>
      <c r="D15" s="88"/>
      <c r="E15" s="59"/>
      <c r="F15" s="59"/>
      <c r="G15" s="874">
        <v>30</v>
      </c>
      <c r="H15" s="58"/>
      <c r="I15" s="58"/>
      <c r="J15" s="82" t="s">
        <v>1427</v>
      </c>
      <c r="K15" s="874">
        <v>58494.13</v>
      </c>
    </row>
    <row r="16" spans="1:12" ht="15.95" customHeight="1" x14ac:dyDescent="0.25">
      <c r="A16" s="57" t="s">
        <v>1428</v>
      </c>
      <c r="B16" s="377" t="s">
        <v>1429</v>
      </c>
      <c r="C16" s="377" t="s">
        <v>214</v>
      </c>
      <c r="D16" s="88"/>
      <c r="E16" s="59"/>
      <c r="F16" s="59"/>
      <c r="G16" s="874">
        <v>306</v>
      </c>
      <c r="H16" s="58"/>
      <c r="I16" s="58"/>
      <c r="J16" s="82" t="s">
        <v>1430</v>
      </c>
      <c r="K16" s="874">
        <v>51575</v>
      </c>
    </row>
    <row r="17" spans="1:11" ht="15.95" customHeight="1" x14ac:dyDescent="0.25">
      <c r="A17" s="57" t="s">
        <v>1428</v>
      </c>
      <c r="B17" s="377" t="s">
        <v>1431</v>
      </c>
      <c r="C17" s="377" t="s">
        <v>214</v>
      </c>
      <c r="D17" s="88"/>
      <c r="E17" s="59"/>
      <c r="F17" s="59"/>
      <c r="G17" s="874">
        <v>523</v>
      </c>
      <c r="H17" s="58"/>
      <c r="I17" s="58"/>
      <c r="J17" s="58"/>
      <c r="K17" s="60"/>
    </row>
    <row r="18" spans="1:11" ht="15.95" customHeight="1" x14ac:dyDescent="0.25">
      <c r="A18" s="57"/>
      <c r="B18" s="389"/>
      <c r="C18" s="389"/>
      <c r="D18" s="59"/>
      <c r="E18" s="59"/>
      <c r="F18" s="59"/>
      <c r="G18" s="60"/>
      <c r="H18" s="58"/>
      <c r="I18" s="58"/>
      <c r="J18" s="58"/>
      <c r="K18" s="60"/>
    </row>
    <row r="19" spans="1:11" s="16" customFormat="1" ht="15.95" customHeight="1" x14ac:dyDescent="0.25">
      <c r="A19" s="21" t="s">
        <v>45</v>
      </c>
      <c r="B19" s="387"/>
      <c r="C19" s="387"/>
      <c r="D19" s="25"/>
      <c r="E19" s="25"/>
      <c r="F19" s="25"/>
      <c r="G19" s="26"/>
      <c r="H19" s="24"/>
      <c r="I19" s="24"/>
      <c r="J19" s="24"/>
      <c r="K19" s="26">
        <f>SUM(K20:K21)</f>
        <v>28557.760000000002</v>
      </c>
    </row>
    <row r="20" spans="1:11" s="16" customFormat="1" ht="15.95" customHeight="1" x14ac:dyDescent="0.25">
      <c r="A20" s="22" t="s">
        <v>1432</v>
      </c>
      <c r="B20" s="377" t="s">
        <v>1433</v>
      </c>
      <c r="C20" s="377" t="s">
        <v>214</v>
      </c>
      <c r="D20" s="64"/>
      <c r="E20" s="64"/>
      <c r="F20" s="64"/>
      <c r="G20" s="28"/>
      <c r="H20" s="63"/>
      <c r="I20" s="63"/>
      <c r="J20" s="27" t="s">
        <v>1434</v>
      </c>
      <c r="K20" s="30">
        <v>17110</v>
      </c>
    </row>
    <row r="21" spans="1:11" s="16" customFormat="1" ht="15.95" customHeight="1" x14ac:dyDescent="0.25">
      <c r="A21" s="22" t="s">
        <v>1435</v>
      </c>
      <c r="B21" s="377" t="s">
        <v>1433</v>
      </c>
      <c r="C21" s="377" t="s">
        <v>214</v>
      </c>
      <c r="D21" s="64"/>
      <c r="E21" s="64"/>
      <c r="F21" s="64"/>
      <c r="G21" s="28"/>
      <c r="H21" s="63"/>
      <c r="I21" s="63"/>
      <c r="J21" s="27" t="s">
        <v>1436</v>
      </c>
      <c r="K21" s="30">
        <v>11447.76</v>
      </c>
    </row>
    <row r="22" spans="1:11" s="16" customFormat="1" ht="15.95" customHeight="1" x14ac:dyDescent="0.25">
      <c r="A22" s="57"/>
      <c r="B22" s="390"/>
      <c r="C22" s="390"/>
      <c r="D22" s="64"/>
      <c r="E22" s="64"/>
      <c r="F22" s="64"/>
      <c r="G22" s="28"/>
      <c r="H22" s="63"/>
      <c r="I22" s="63"/>
      <c r="J22" s="63"/>
      <c r="K22" s="28"/>
    </row>
    <row r="23" spans="1:11" s="16" customFormat="1" ht="15.95" customHeight="1" x14ac:dyDescent="0.25">
      <c r="A23" s="57"/>
      <c r="B23" s="390"/>
      <c r="C23" s="390"/>
      <c r="D23" s="64"/>
      <c r="E23" s="64"/>
      <c r="F23" s="64"/>
      <c r="G23" s="28"/>
      <c r="H23" s="63"/>
      <c r="I23" s="63"/>
      <c r="J23" s="63"/>
      <c r="K23" s="28"/>
    </row>
    <row r="24" spans="1:11" ht="15.95" customHeight="1" x14ac:dyDescent="0.25">
      <c r="A24" s="54" t="s">
        <v>46</v>
      </c>
      <c r="B24" s="513"/>
      <c r="C24" s="513"/>
      <c r="D24" s="61"/>
      <c r="E24" s="61"/>
      <c r="F24" s="61"/>
      <c r="G24" s="56"/>
      <c r="H24" s="55"/>
      <c r="I24" s="55"/>
      <c r="J24" s="55"/>
      <c r="K24" s="56">
        <f>SUM(K25)</f>
        <v>0</v>
      </c>
    </row>
    <row r="25" spans="1:11" ht="15.95" customHeight="1" x14ac:dyDescent="0.25">
      <c r="A25" s="57"/>
      <c r="B25" s="389"/>
      <c r="C25" s="389"/>
      <c r="D25" s="59"/>
      <c r="E25" s="59"/>
      <c r="F25" s="59"/>
      <c r="G25" s="60"/>
      <c r="H25" s="58"/>
      <c r="I25" s="58"/>
      <c r="J25" s="58"/>
      <c r="K25" s="60"/>
    </row>
    <row r="26" spans="1:11" ht="15.95" customHeight="1" x14ac:dyDescent="0.25">
      <c r="A26" s="54" t="s">
        <v>47</v>
      </c>
      <c r="B26" s="513"/>
      <c r="C26" s="513"/>
      <c r="D26" s="61"/>
      <c r="E26" s="61"/>
      <c r="F26" s="61"/>
      <c r="G26" s="56"/>
      <c r="H26" s="55"/>
      <c r="I26" s="55"/>
      <c r="J26" s="55"/>
      <c r="K26" s="56">
        <f>SUM(K27)</f>
        <v>0</v>
      </c>
    </row>
    <row r="27" spans="1:11" ht="15.95" customHeight="1" x14ac:dyDescent="0.25">
      <c r="A27" s="65"/>
      <c r="B27" s="389"/>
      <c r="C27" s="389"/>
      <c r="D27" s="59"/>
      <c r="E27" s="59"/>
      <c r="F27" s="59"/>
      <c r="G27" s="60"/>
      <c r="H27" s="58"/>
      <c r="I27" s="58"/>
      <c r="J27" s="58"/>
      <c r="K27" s="60"/>
    </row>
    <row r="28" spans="1:11" ht="15.95" customHeight="1" x14ac:dyDescent="0.25">
      <c r="A28" s="54" t="s">
        <v>48</v>
      </c>
      <c r="B28" s="513"/>
      <c r="C28" s="513"/>
      <c r="D28" s="61"/>
      <c r="E28" s="61"/>
      <c r="F28" s="61"/>
      <c r="G28" s="56"/>
      <c r="H28" s="55"/>
      <c r="I28" s="55"/>
      <c r="J28" s="55"/>
      <c r="K28" s="56">
        <f>SUM(K29)</f>
        <v>0</v>
      </c>
    </row>
    <row r="29" spans="1:11" ht="15.95" customHeight="1" x14ac:dyDescent="0.25">
      <c r="A29" s="65"/>
      <c r="B29" s="389"/>
      <c r="C29" s="389"/>
      <c r="D29" s="59"/>
      <c r="E29" s="59"/>
      <c r="F29" s="59"/>
      <c r="G29" s="60"/>
      <c r="H29" s="58"/>
      <c r="I29" s="58"/>
      <c r="J29" s="58"/>
      <c r="K29" s="60"/>
    </row>
    <row r="30" spans="1:11" s="16" customFormat="1" ht="15.95" customHeight="1" x14ac:dyDescent="0.25">
      <c r="A30" s="21" t="s">
        <v>49</v>
      </c>
      <c r="B30" s="387"/>
      <c r="C30" s="387"/>
      <c r="D30" s="25"/>
      <c r="E30" s="25"/>
      <c r="F30" s="25"/>
      <c r="G30" s="26"/>
      <c r="H30" s="24"/>
      <c r="I30" s="24"/>
      <c r="J30" s="24"/>
      <c r="K30" s="26">
        <f>SUM(K31)</f>
        <v>0</v>
      </c>
    </row>
    <row r="31" spans="1:11" s="16" customFormat="1" ht="15.95" customHeight="1" x14ac:dyDescent="0.25">
      <c r="A31" s="66"/>
      <c r="B31" s="390"/>
      <c r="C31" s="390"/>
      <c r="D31" s="64"/>
      <c r="E31" s="64"/>
      <c r="F31" s="64"/>
      <c r="G31" s="28"/>
      <c r="H31" s="63"/>
      <c r="I31" s="63"/>
      <c r="J31" s="63"/>
      <c r="K31" s="28"/>
    </row>
    <row r="32" spans="1:11" ht="15.95" customHeight="1" x14ac:dyDescent="0.25">
      <c r="A32" s="54" t="s">
        <v>50</v>
      </c>
      <c r="B32" s="513"/>
      <c r="C32" s="513"/>
      <c r="D32" s="61"/>
      <c r="E32" s="61"/>
      <c r="F32" s="61"/>
      <c r="G32" s="56"/>
      <c r="H32" s="55"/>
      <c r="I32" s="55"/>
      <c r="J32" s="55"/>
      <c r="K32" s="56">
        <f>SUM(K33:K34)</f>
        <v>120707</v>
      </c>
    </row>
    <row r="33" spans="1:11" ht="15.95" customHeight="1" x14ac:dyDescent="0.25">
      <c r="A33" s="57" t="s">
        <v>1437</v>
      </c>
      <c r="B33" s="377" t="s">
        <v>1438</v>
      </c>
      <c r="C33" s="377" t="s">
        <v>214</v>
      </c>
      <c r="D33" s="59"/>
      <c r="E33" s="59"/>
      <c r="F33" s="59"/>
      <c r="G33" s="60"/>
      <c r="H33" s="58"/>
      <c r="I33" s="58"/>
      <c r="J33" s="82" t="s">
        <v>1439</v>
      </c>
      <c r="K33" s="874">
        <v>97400</v>
      </c>
    </row>
    <row r="34" spans="1:11" ht="15.95" customHeight="1" x14ac:dyDescent="0.25">
      <c r="A34" s="57" t="s">
        <v>1440</v>
      </c>
      <c r="B34" s="377" t="s">
        <v>1441</v>
      </c>
      <c r="C34" s="377" t="s">
        <v>214</v>
      </c>
      <c r="D34" s="59"/>
      <c r="E34" s="59"/>
      <c r="F34" s="59"/>
      <c r="G34" s="60"/>
      <c r="H34" s="58"/>
      <c r="I34" s="58"/>
      <c r="J34" s="82" t="s">
        <v>1442</v>
      </c>
      <c r="K34" s="874">
        <v>23307</v>
      </c>
    </row>
    <row r="35" spans="1:11" ht="15.95" customHeight="1" x14ac:dyDescent="0.25">
      <c r="A35" s="65"/>
      <c r="B35" s="389"/>
      <c r="C35" s="389"/>
      <c r="D35" s="59"/>
      <c r="E35" s="59"/>
      <c r="F35" s="59"/>
      <c r="G35" s="60"/>
      <c r="H35" s="58"/>
      <c r="I35" s="58"/>
      <c r="J35" s="82"/>
      <c r="K35" s="874"/>
    </row>
    <row r="36" spans="1:11" ht="15.95" customHeight="1" x14ac:dyDescent="0.25">
      <c r="A36" s="65"/>
      <c r="B36" s="389"/>
      <c r="C36" s="389"/>
      <c r="D36" s="59"/>
      <c r="E36" s="59"/>
      <c r="F36" s="59"/>
      <c r="G36" s="60"/>
      <c r="H36" s="58"/>
      <c r="I36" s="58"/>
      <c r="J36" s="58"/>
      <c r="K36" s="60"/>
    </row>
    <row r="37" spans="1:11" ht="15.95" customHeight="1" x14ac:dyDescent="0.25">
      <c r="A37" s="67" t="s">
        <v>51</v>
      </c>
      <c r="B37" s="388"/>
      <c r="C37" s="388"/>
      <c r="D37" s="69"/>
      <c r="E37" s="69"/>
      <c r="F37" s="69"/>
      <c r="G37" s="864"/>
      <c r="H37" s="314"/>
      <c r="I37" s="314"/>
      <c r="J37" s="314"/>
      <c r="K37" s="864">
        <f>+K9+K11+K19+K24+K26+K28+K30+K32</f>
        <v>580945.06000000006</v>
      </c>
    </row>
    <row r="38" spans="1:11" x14ac:dyDescent="0.25">
      <c r="A38" s="72"/>
      <c r="B38" s="391"/>
      <c r="C38" s="391"/>
      <c r="D38" s="338"/>
      <c r="E38" s="73"/>
      <c r="F38" s="73"/>
      <c r="G38" s="349"/>
      <c r="H38" s="73"/>
      <c r="I38" s="73"/>
      <c r="J38" s="73"/>
      <c r="K38" s="349"/>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80" zoomScaleNormal="80" workbookViewId="0">
      <selection activeCell="A2" sqref="A2:A4"/>
    </sheetView>
  </sheetViews>
  <sheetFormatPr baseColWidth="10" defaultRowHeight="15" x14ac:dyDescent="0.25"/>
  <cols>
    <col min="1" max="1" width="85.5703125" bestFit="1" customWidth="1"/>
    <col min="2" max="2" width="46.7109375" style="392" customWidth="1"/>
    <col min="3" max="3" width="24.140625" style="392" bestFit="1" customWidth="1"/>
    <col min="4" max="4" width="25.85546875" bestFit="1" customWidth="1"/>
    <col min="5" max="5" width="12.42578125" customWidth="1"/>
    <col min="6" max="6" width="12" customWidth="1"/>
    <col min="7" max="7" width="8.85546875" customWidth="1"/>
    <col min="8" max="8" width="11.85546875" customWidth="1"/>
    <col min="9" max="9" width="10.28515625" customWidth="1"/>
    <col min="10" max="10" width="24.42578125" bestFit="1" customWidth="1"/>
    <col min="11" max="11" width="17.42578125" style="384" bestFit="1" customWidth="1"/>
    <col min="12" max="12" width="14.5703125" bestFit="1" customWidth="1"/>
    <col min="257" max="257" width="71" customWidth="1"/>
    <col min="258" max="258" width="50.42578125" customWidth="1"/>
    <col min="259" max="262" width="17.7109375" customWidth="1"/>
    <col min="263" max="263" width="19.42578125" customWidth="1"/>
    <col min="264" max="267" width="17.7109375" customWidth="1"/>
    <col min="268" max="268" width="14.5703125" bestFit="1" customWidth="1"/>
    <col min="513" max="513" width="71" customWidth="1"/>
    <col min="514" max="514" width="50.42578125" customWidth="1"/>
    <col min="515" max="518" width="17.7109375" customWidth="1"/>
    <col min="519" max="519" width="19.42578125" customWidth="1"/>
    <col min="520" max="523" width="17.7109375" customWidth="1"/>
    <col min="524" max="524" width="14.5703125" bestFit="1" customWidth="1"/>
    <col min="769" max="769" width="71" customWidth="1"/>
    <col min="770" max="770" width="50.42578125" customWidth="1"/>
    <col min="771" max="774" width="17.7109375" customWidth="1"/>
    <col min="775" max="775" width="19.42578125" customWidth="1"/>
    <col min="776" max="779" width="17.7109375" customWidth="1"/>
    <col min="780" max="780" width="14.5703125" bestFit="1" customWidth="1"/>
    <col min="1025" max="1025" width="71" customWidth="1"/>
    <col min="1026" max="1026" width="50.42578125" customWidth="1"/>
    <col min="1027" max="1030" width="17.7109375" customWidth="1"/>
    <col min="1031" max="1031" width="19.42578125" customWidth="1"/>
    <col min="1032" max="1035" width="17.7109375" customWidth="1"/>
    <col min="1036" max="1036" width="14.5703125" bestFit="1" customWidth="1"/>
    <col min="1281" max="1281" width="71" customWidth="1"/>
    <col min="1282" max="1282" width="50.42578125" customWidth="1"/>
    <col min="1283" max="1286" width="17.7109375" customWidth="1"/>
    <col min="1287" max="1287" width="19.42578125" customWidth="1"/>
    <col min="1288" max="1291" width="17.7109375" customWidth="1"/>
    <col min="1292" max="1292" width="14.5703125" bestFit="1" customWidth="1"/>
    <col min="1537" max="1537" width="71" customWidth="1"/>
    <col min="1538" max="1538" width="50.42578125" customWidth="1"/>
    <col min="1539" max="1542" width="17.7109375" customWidth="1"/>
    <col min="1543" max="1543" width="19.42578125" customWidth="1"/>
    <col min="1544" max="1547" width="17.7109375" customWidth="1"/>
    <col min="1548" max="1548" width="14.5703125" bestFit="1" customWidth="1"/>
    <col min="1793" max="1793" width="71" customWidth="1"/>
    <col min="1794" max="1794" width="50.42578125" customWidth="1"/>
    <col min="1795" max="1798" width="17.7109375" customWidth="1"/>
    <col min="1799" max="1799" width="19.42578125" customWidth="1"/>
    <col min="1800" max="1803" width="17.7109375" customWidth="1"/>
    <col min="1804" max="1804" width="14.5703125" bestFit="1" customWidth="1"/>
    <col min="2049" max="2049" width="71" customWidth="1"/>
    <col min="2050" max="2050" width="50.42578125" customWidth="1"/>
    <col min="2051" max="2054" width="17.7109375" customWidth="1"/>
    <col min="2055" max="2055" width="19.42578125" customWidth="1"/>
    <col min="2056" max="2059" width="17.7109375" customWidth="1"/>
    <col min="2060" max="2060" width="14.5703125" bestFit="1" customWidth="1"/>
    <col min="2305" max="2305" width="71" customWidth="1"/>
    <col min="2306" max="2306" width="50.42578125" customWidth="1"/>
    <col min="2307" max="2310" width="17.7109375" customWidth="1"/>
    <col min="2311" max="2311" width="19.42578125" customWidth="1"/>
    <col min="2312" max="2315" width="17.7109375" customWidth="1"/>
    <col min="2316" max="2316" width="14.5703125" bestFit="1" customWidth="1"/>
    <col min="2561" max="2561" width="71" customWidth="1"/>
    <col min="2562" max="2562" width="50.42578125" customWidth="1"/>
    <col min="2563" max="2566" width="17.7109375" customWidth="1"/>
    <col min="2567" max="2567" width="19.42578125" customWidth="1"/>
    <col min="2568" max="2571" width="17.7109375" customWidth="1"/>
    <col min="2572" max="2572" width="14.5703125" bestFit="1" customWidth="1"/>
    <col min="2817" max="2817" width="71" customWidth="1"/>
    <col min="2818" max="2818" width="50.42578125" customWidth="1"/>
    <col min="2819" max="2822" width="17.7109375" customWidth="1"/>
    <col min="2823" max="2823" width="19.42578125" customWidth="1"/>
    <col min="2824" max="2827" width="17.7109375" customWidth="1"/>
    <col min="2828" max="2828" width="14.5703125" bestFit="1" customWidth="1"/>
    <col min="3073" max="3073" width="71" customWidth="1"/>
    <col min="3074" max="3074" width="50.42578125" customWidth="1"/>
    <col min="3075" max="3078" width="17.7109375" customWidth="1"/>
    <col min="3079" max="3079" width="19.42578125" customWidth="1"/>
    <col min="3080" max="3083" width="17.7109375" customWidth="1"/>
    <col min="3084" max="3084" width="14.5703125" bestFit="1" customWidth="1"/>
    <col min="3329" max="3329" width="71" customWidth="1"/>
    <col min="3330" max="3330" width="50.42578125" customWidth="1"/>
    <col min="3331" max="3334" width="17.7109375" customWidth="1"/>
    <col min="3335" max="3335" width="19.42578125" customWidth="1"/>
    <col min="3336" max="3339" width="17.7109375" customWidth="1"/>
    <col min="3340" max="3340" width="14.5703125" bestFit="1" customWidth="1"/>
    <col min="3585" max="3585" width="71" customWidth="1"/>
    <col min="3586" max="3586" width="50.42578125" customWidth="1"/>
    <col min="3587" max="3590" width="17.7109375" customWidth="1"/>
    <col min="3591" max="3591" width="19.42578125" customWidth="1"/>
    <col min="3592" max="3595" width="17.7109375" customWidth="1"/>
    <col min="3596" max="3596" width="14.5703125" bestFit="1" customWidth="1"/>
    <col min="3841" max="3841" width="71" customWidth="1"/>
    <col min="3842" max="3842" width="50.42578125" customWidth="1"/>
    <col min="3843" max="3846" width="17.7109375" customWidth="1"/>
    <col min="3847" max="3847" width="19.42578125" customWidth="1"/>
    <col min="3848" max="3851" width="17.7109375" customWidth="1"/>
    <col min="3852" max="3852" width="14.5703125" bestFit="1" customWidth="1"/>
    <col min="4097" max="4097" width="71" customWidth="1"/>
    <col min="4098" max="4098" width="50.42578125" customWidth="1"/>
    <col min="4099" max="4102" width="17.7109375" customWidth="1"/>
    <col min="4103" max="4103" width="19.42578125" customWidth="1"/>
    <col min="4104" max="4107" width="17.7109375" customWidth="1"/>
    <col min="4108" max="4108" width="14.5703125" bestFit="1" customWidth="1"/>
    <col min="4353" max="4353" width="71" customWidth="1"/>
    <col min="4354" max="4354" width="50.42578125" customWidth="1"/>
    <col min="4355" max="4358" width="17.7109375" customWidth="1"/>
    <col min="4359" max="4359" width="19.42578125" customWidth="1"/>
    <col min="4360" max="4363" width="17.7109375" customWidth="1"/>
    <col min="4364" max="4364" width="14.5703125" bestFit="1" customWidth="1"/>
    <col min="4609" max="4609" width="71" customWidth="1"/>
    <col min="4610" max="4610" width="50.42578125" customWidth="1"/>
    <col min="4611" max="4614" width="17.7109375" customWidth="1"/>
    <col min="4615" max="4615" width="19.42578125" customWidth="1"/>
    <col min="4616" max="4619" width="17.7109375" customWidth="1"/>
    <col min="4620" max="4620" width="14.5703125" bestFit="1" customWidth="1"/>
    <col min="4865" max="4865" width="71" customWidth="1"/>
    <col min="4866" max="4866" width="50.42578125" customWidth="1"/>
    <col min="4867" max="4870" width="17.7109375" customWidth="1"/>
    <col min="4871" max="4871" width="19.42578125" customWidth="1"/>
    <col min="4872" max="4875" width="17.7109375" customWidth="1"/>
    <col min="4876" max="4876" width="14.5703125" bestFit="1" customWidth="1"/>
    <col min="5121" max="5121" width="71" customWidth="1"/>
    <col min="5122" max="5122" width="50.42578125" customWidth="1"/>
    <col min="5123" max="5126" width="17.7109375" customWidth="1"/>
    <col min="5127" max="5127" width="19.42578125" customWidth="1"/>
    <col min="5128" max="5131" width="17.7109375" customWidth="1"/>
    <col min="5132" max="5132" width="14.5703125" bestFit="1" customWidth="1"/>
    <col min="5377" max="5377" width="71" customWidth="1"/>
    <col min="5378" max="5378" width="50.42578125" customWidth="1"/>
    <col min="5379" max="5382" width="17.7109375" customWidth="1"/>
    <col min="5383" max="5383" width="19.42578125" customWidth="1"/>
    <col min="5384" max="5387" width="17.7109375" customWidth="1"/>
    <col min="5388" max="5388" width="14.5703125" bestFit="1" customWidth="1"/>
    <col min="5633" max="5633" width="71" customWidth="1"/>
    <col min="5634" max="5634" width="50.42578125" customWidth="1"/>
    <col min="5635" max="5638" width="17.7109375" customWidth="1"/>
    <col min="5639" max="5639" width="19.42578125" customWidth="1"/>
    <col min="5640" max="5643" width="17.7109375" customWidth="1"/>
    <col min="5644" max="5644" width="14.5703125" bestFit="1" customWidth="1"/>
    <col min="5889" max="5889" width="71" customWidth="1"/>
    <col min="5890" max="5890" width="50.42578125" customWidth="1"/>
    <col min="5891" max="5894" width="17.7109375" customWidth="1"/>
    <col min="5895" max="5895" width="19.42578125" customWidth="1"/>
    <col min="5896" max="5899" width="17.7109375" customWidth="1"/>
    <col min="5900" max="5900" width="14.5703125" bestFit="1" customWidth="1"/>
    <col min="6145" max="6145" width="71" customWidth="1"/>
    <col min="6146" max="6146" width="50.42578125" customWidth="1"/>
    <col min="6147" max="6150" width="17.7109375" customWidth="1"/>
    <col min="6151" max="6151" width="19.42578125" customWidth="1"/>
    <col min="6152" max="6155" width="17.7109375" customWidth="1"/>
    <col min="6156" max="6156" width="14.5703125" bestFit="1" customWidth="1"/>
    <col min="6401" max="6401" width="71" customWidth="1"/>
    <col min="6402" max="6402" width="50.42578125" customWidth="1"/>
    <col min="6403" max="6406" width="17.7109375" customWidth="1"/>
    <col min="6407" max="6407" width="19.42578125" customWidth="1"/>
    <col min="6408" max="6411" width="17.7109375" customWidth="1"/>
    <col min="6412" max="6412" width="14.5703125" bestFit="1" customWidth="1"/>
    <col min="6657" max="6657" width="71" customWidth="1"/>
    <col min="6658" max="6658" width="50.42578125" customWidth="1"/>
    <col min="6659" max="6662" width="17.7109375" customWidth="1"/>
    <col min="6663" max="6663" width="19.42578125" customWidth="1"/>
    <col min="6664" max="6667" width="17.7109375" customWidth="1"/>
    <col min="6668" max="6668" width="14.5703125" bestFit="1" customWidth="1"/>
    <col min="6913" max="6913" width="71" customWidth="1"/>
    <col min="6914" max="6914" width="50.42578125" customWidth="1"/>
    <col min="6915" max="6918" width="17.7109375" customWidth="1"/>
    <col min="6919" max="6919" width="19.42578125" customWidth="1"/>
    <col min="6920" max="6923" width="17.7109375" customWidth="1"/>
    <col min="6924" max="6924" width="14.5703125" bestFit="1" customWidth="1"/>
    <col min="7169" max="7169" width="71" customWidth="1"/>
    <col min="7170" max="7170" width="50.42578125" customWidth="1"/>
    <col min="7171" max="7174" width="17.7109375" customWidth="1"/>
    <col min="7175" max="7175" width="19.42578125" customWidth="1"/>
    <col min="7176" max="7179" width="17.7109375" customWidth="1"/>
    <col min="7180" max="7180" width="14.5703125" bestFit="1" customWidth="1"/>
    <col min="7425" max="7425" width="71" customWidth="1"/>
    <col min="7426" max="7426" width="50.42578125" customWidth="1"/>
    <col min="7427" max="7430" width="17.7109375" customWidth="1"/>
    <col min="7431" max="7431" width="19.42578125" customWidth="1"/>
    <col min="7432" max="7435" width="17.7109375" customWidth="1"/>
    <col min="7436" max="7436" width="14.5703125" bestFit="1" customWidth="1"/>
    <col min="7681" max="7681" width="71" customWidth="1"/>
    <col min="7682" max="7682" width="50.42578125" customWidth="1"/>
    <col min="7683" max="7686" width="17.7109375" customWidth="1"/>
    <col min="7687" max="7687" width="19.42578125" customWidth="1"/>
    <col min="7688" max="7691" width="17.7109375" customWidth="1"/>
    <col min="7692" max="7692" width="14.5703125" bestFit="1" customWidth="1"/>
    <col min="7937" max="7937" width="71" customWidth="1"/>
    <col min="7938" max="7938" width="50.42578125" customWidth="1"/>
    <col min="7939" max="7942" width="17.7109375" customWidth="1"/>
    <col min="7943" max="7943" width="19.42578125" customWidth="1"/>
    <col min="7944" max="7947" width="17.7109375" customWidth="1"/>
    <col min="7948" max="7948" width="14.5703125" bestFit="1" customWidth="1"/>
    <col min="8193" max="8193" width="71" customWidth="1"/>
    <col min="8194" max="8194" width="50.42578125" customWidth="1"/>
    <col min="8195" max="8198" width="17.7109375" customWidth="1"/>
    <col min="8199" max="8199" width="19.42578125" customWidth="1"/>
    <col min="8200" max="8203" width="17.7109375" customWidth="1"/>
    <col min="8204" max="8204" width="14.5703125" bestFit="1" customWidth="1"/>
    <col min="8449" max="8449" width="71" customWidth="1"/>
    <col min="8450" max="8450" width="50.42578125" customWidth="1"/>
    <col min="8451" max="8454" width="17.7109375" customWidth="1"/>
    <col min="8455" max="8455" width="19.42578125" customWidth="1"/>
    <col min="8456" max="8459" width="17.7109375" customWidth="1"/>
    <col min="8460" max="8460" width="14.5703125" bestFit="1" customWidth="1"/>
    <col min="8705" max="8705" width="71" customWidth="1"/>
    <col min="8706" max="8706" width="50.42578125" customWidth="1"/>
    <col min="8707" max="8710" width="17.7109375" customWidth="1"/>
    <col min="8711" max="8711" width="19.42578125" customWidth="1"/>
    <col min="8712" max="8715" width="17.7109375" customWidth="1"/>
    <col min="8716" max="8716" width="14.5703125" bestFit="1" customWidth="1"/>
    <col min="8961" max="8961" width="71" customWidth="1"/>
    <col min="8962" max="8962" width="50.42578125" customWidth="1"/>
    <col min="8963" max="8966" width="17.7109375" customWidth="1"/>
    <col min="8967" max="8967" width="19.42578125" customWidth="1"/>
    <col min="8968" max="8971" width="17.7109375" customWidth="1"/>
    <col min="8972" max="8972" width="14.5703125" bestFit="1" customWidth="1"/>
    <col min="9217" max="9217" width="71" customWidth="1"/>
    <col min="9218" max="9218" width="50.42578125" customWidth="1"/>
    <col min="9219" max="9222" width="17.7109375" customWidth="1"/>
    <col min="9223" max="9223" width="19.42578125" customWidth="1"/>
    <col min="9224" max="9227" width="17.7109375" customWidth="1"/>
    <col min="9228" max="9228" width="14.5703125" bestFit="1" customWidth="1"/>
    <col min="9473" max="9473" width="71" customWidth="1"/>
    <col min="9474" max="9474" width="50.42578125" customWidth="1"/>
    <col min="9475" max="9478" width="17.7109375" customWidth="1"/>
    <col min="9479" max="9479" width="19.42578125" customWidth="1"/>
    <col min="9480" max="9483" width="17.7109375" customWidth="1"/>
    <col min="9484" max="9484" width="14.5703125" bestFit="1" customWidth="1"/>
    <col min="9729" max="9729" width="71" customWidth="1"/>
    <col min="9730" max="9730" width="50.42578125" customWidth="1"/>
    <col min="9731" max="9734" width="17.7109375" customWidth="1"/>
    <col min="9735" max="9735" width="19.42578125" customWidth="1"/>
    <col min="9736" max="9739" width="17.7109375" customWidth="1"/>
    <col min="9740" max="9740" width="14.5703125" bestFit="1" customWidth="1"/>
    <col min="9985" max="9985" width="71" customWidth="1"/>
    <col min="9986" max="9986" width="50.42578125" customWidth="1"/>
    <col min="9987" max="9990" width="17.7109375" customWidth="1"/>
    <col min="9991" max="9991" width="19.42578125" customWidth="1"/>
    <col min="9992" max="9995" width="17.7109375" customWidth="1"/>
    <col min="9996" max="9996" width="14.5703125" bestFit="1" customWidth="1"/>
    <col min="10241" max="10241" width="71" customWidth="1"/>
    <col min="10242" max="10242" width="50.42578125" customWidth="1"/>
    <col min="10243" max="10246" width="17.7109375" customWidth="1"/>
    <col min="10247" max="10247" width="19.42578125" customWidth="1"/>
    <col min="10248" max="10251" width="17.7109375" customWidth="1"/>
    <col min="10252" max="10252" width="14.5703125" bestFit="1" customWidth="1"/>
    <col min="10497" max="10497" width="71" customWidth="1"/>
    <col min="10498" max="10498" width="50.42578125" customWidth="1"/>
    <col min="10499" max="10502" width="17.7109375" customWidth="1"/>
    <col min="10503" max="10503" width="19.42578125" customWidth="1"/>
    <col min="10504" max="10507" width="17.7109375" customWidth="1"/>
    <col min="10508" max="10508" width="14.5703125" bestFit="1" customWidth="1"/>
    <col min="10753" max="10753" width="71" customWidth="1"/>
    <col min="10754" max="10754" width="50.42578125" customWidth="1"/>
    <col min="10755" max="10758" width="17.7109375" customWidth="1"/>
    <col min="10759" max="10759" width="19.42578125" customWidth="1"/>
    <col min="10760" max="10763" width="17.7109375" customWidth="1"/>
    <col min="10764" max="10764" width="14.5703125" bestFit="1" customWidth="1"/>
    <col min="11009" max="11009" width="71" customWidth="1"/>
    <col min="11010" max="11010" width="50.42578125" customWidth="1"/>
    <col min="11011" max="11014" width="17.7109375" customWidth="1"/>
    <col min="11015" max="11015" width="19.42578125" customWidth="1"/>
    <col min="11016" max="11019" width="17.7109375" customWidth="1"/>
    <col min="11020" max="11020" width="14.5703125" bestFit="1" customWidth="1"/>
    <col min="11265" max="11265" width="71" customWidth="1"/>
    <col min="11266" max="11266" width="50.42578125" customWidth="1"/>
    <col min="11267" max="11270" width="17.7109375" customWidth="1"/>
    <col min="11271" max="11271" width="19.42578125" customWidth="1"/>
    <col min="11272" max="11275" width="17.7109375" customWidth="1"/>
    <col min="11276" max="11276" width="14.5703125" bestFit="1" customWidth="1"/>
    <col min="11521" max="11521" width="71" customWidth="1"/>
    <col min="11522" max="11522" width="50.42578125" customWidth="1"/>
    <col min="11523" max="11526" width="17.7109375" customWidth="1"/>
    <col min="11527" max="11527" width="19.42578125" customWidth="1"/>
    <col min="11528" max="11531" width="17.7109375" customWidth="1"/>
    <col min="11532" max="11532" width="14.5703125" bestFit="1" customWidth="1"/>
    <col min="11777" max="11777" width="71" customWidth="1"/>
    <col min="11778" max="11778" width="50.42578125" customWidth="1"/>
    <col min="11779" max="11782" width="17.7109375" customWidth="1"/>
    <col min="11783" max="11783" width="19.42578125" customWidth="1"/>
    <col min="11784" max="11787" width="17.7109375" customWidth="1"/>
    <col min="11788" max="11788" width="14.5703125" bestFit="1" customWidth="1"/>
    <col min="12033" max="12033" width="71" customWidth="1"/>
    <col min="12034" max="12034" width="50.42578125" customWidth="1"/>
    <col min="12035" max="12038" width="17.7109375" customWidth="1"/>
    <col min="12039" max="12039" width="19.42578125" customWidth="1"/>
    <col min="12040" max="12043" width="17.7109375" customWidth="1"/>
    <col min="12044" max="12044" width="14.5703125" bestFit="1" customWidth="1"/>
    <col min="12289" max="12289" width="71" customWidth="1"/>
    <col min="12290" max="12290" width="50.42578125" customWidth="1"/>
    <col min="12291" max="12294" width="17.7109375" customWidth="1"/>
    <col min="12295" max="12295" width="19.42578125" customWidth="1"/>
    <col min="12296" max="12299" width="17.7109375" customWidth="1"/>
    <col min="12300" max="12300" width="14.5703125" bestFit="1" customWidth="1"/>
    <col min="12545" max="12545" width="71" customWidth="1"/>
    <col min="12546" max="12546" width="50.42578125" customWidth="1"/>
    <col min="12547" max="12550" width="17.7109375" customWidth="1"/>
    <col min="12551" max="12551" width="19.42578125" customWidth="1"/>
    <col min="12552" max="12555" width="17.7109375" customWidth="1"/>
    <col min="12556" max="12556" width="14.5703125" bestFit="1" customWidth="1"/>
    <col min="12801" max="12801" width="71" customWidth="1"/>
    <col min="12802" max="12802" width="50.42578125" customWidth="1"/>
    <col min="12803" max="12806" width="17.7109375" customWidth="1"/>
    <col min="12807" max="12807" width="19.42578125" customWidth="1"/>
    <col min="12808" max="12811" width="17.7109375" customWidth="1"/>
    <col min="12812" max="12812" width="14.5703125" bestFit="1" customWidth="1"/>
    <col min="13057" max="13057" width="71" customWidth="1"/>
    <col min="13058" max="13058" width="50.42578125" customWidth="1"/>
    <col min="13059" max="13062" width="17.7109375" customWidth="1"/>
    <col min="13063" max="13063" width="19.42578125" customWidth="1"/>
    <col min="13064" max="13067" width="17.7109375" customWidth="1"/>
    <col min="13068" max="13068" width="14.5703125" bestFit="1" customWidth="1"/>
    <col min="13313" max="13313" width="71" customWidth="1"/>
    <col min="13314" max="13314" width="50.42578125" customWidth="1"/>
    <col min="13315" max="13318" width="17.7109375" customWidth="1"/>
    <col min="13319" max="13319" width="19.42578125" customWidth="1"/>
    <col min="13320" max="13323" width="17.7109375" customWidth="1"/>
    <col min="13324" max="13324" width="14.5703125" bestFit="1" customWidth="1"/>
    <col min="13569" max="13569" width="71" customWidth="1"/>
    <col min="13570" max="13570" width="50.42578125" customWidth="1"/>
    <col min="13571" max="13574" width="17.7109375" customWidth="1"/>
    <col min="13575" max="13575" width="19.42578125" customWidth="1"/>
    <col min="13576" max="13579" width="17.7109375" customWidth="1"/>
    <col min="13580" max="13580" width="14.5703125" bestFit="1" customWidth="1"/>
    <col min="13825" max="13825" width="71" customWidth="1"/>
    <col min="13826" max="13826" width="50.42578125" customWidth="1"/>
    <col min="13827" max="13830" width="17.7109375" customWidth="1"/>
    <col min="13831" max="13831" width="19.42578125" customWidth="1"/>
    <col min="13832" max="13835" width="17.7109375" customWidth="1"/>
    <col min="13836" max="13836" width="14.5703125" bestFit="1" customWidth="1"/>
    <col min="14081" max="14081" width="71" customWidth="1"/>
    <col min="14082" max="14082" width="50.42578125" customWidth="1"/>
    <col min="14083" max="14086" width="17.7109375" customWidth="1"/>
    <col min="14087" max="14087" width="19.42578125" customWidth="1"/>
    <col min="14088" max="14091" width="17.7109375" customWidth="1"/>
    <col min="14092" max="14092" width="14.5703125" bestFit="1" customWidth="1"/>
    <col min="14337" max="14337" width="71" customWidth="1"/>
    <col min="14338" max="14338" width="50.42578125" customWidth="1"/>
    <col min="14339" max="14342" width="17.7109375" customWidth="1"/>
    <col min="14343" max="14343" width="19.42578125" customWidth="1"/>
    <col min="14344" max="14347" width="17.7109375" customWidth="1"/>
    <col min="14348" max="14348" width="14.5703125" bestFit="1" customWidth="1"/>
    <col min="14593" max="14593" width="71" customWidth="1"/>
    <col min="14594" max="14594" width="50.42578125" customWidth="1"/>
    <col min="14595" max="14598" width="17.7109375" customWidth="1"/>
    <col min="14599" max="14599" width="19.42578125" customWidth="1"/>
    <col min="14600" max="14603" width="17.7109375" customWidth="1"/>
    <col min="14604" max="14604" width="14.5703125" bestFit="1" customWidth="1"/>
    <col min="14849" max="14849" width="71" customWidth="1"/>
    <col min="14850" max="14850" width="50.42578125" customWidth="1"/>
    <col min="14851" max="14854" width="17.7109375" customWidth="1"/>
    <col min="14855" max="14855" width="19.42578125" customWidth="1"/>
    <col min="14856" max="14859" width="17.7109375" customWidth="1"/>
    <col min="14860" max="14860" width="14.5703125" bestFit="1" customWidth="1"/>
    <col min="15105" max="15105" width="71" customWidth="1"/>
    <col min="15106" max="15106" width="50.42578125" customWidth="1"/>
    <col min="15107" max="15110" width="17.7109375" customWidth="1"/>
    <col min="15111" max="15111" width="19.42578125" customWidth="1"/>
    <col min="15112" max="15115" width="17.7109375" customWidth="1"/>
    <col min="15116" max="15116" width="14.5703125" bestFit="1" customWidth="1"/>
    <col min="15361" max="15361" width="71" customWidth="1"/>
    <col min="15362" max="15362" width="50.42578125" customWidth="1"/>
    <col min="15363" max="15366" width="17.7109375" customWidth="1"/>
    <col min="15367" max="15367" width="19.42578125" customWidth="1"/>
    <col min="15368" max="15371" width="17.7109375" customWidth="1"/>
    <col min="15372" max="15372" width="14.5703125" bestFit="1" customWidth="1"/>
    <col min="15617" max="15617" width="71" customWidth="1"/>
    <col min="15618" max="15618" width="50.42578125" customWidth="1"/>
    <col min="15619" max="15622" width="17.7109375" customWidth="1"/>
    <col min="15623" max="15623" width="19.42578125" customWidth="1"/>
    <col min="15624" max="15627" width="17.7109375" customWidth="1"/>
    <col min="15628" max="15628" width="14.5703125" bestFit="1" customWidth="1"/>
    <col min="15873" max="15873" width="71" customWidth="1"/>
    <col min="15874" max="15874" width="50.42578125" customWidth="1"/>
    <col min="15875" max="15878" width="17.7109375" customWidth="1"/>
    <col min="15879" max="15879" width="19.42578125" customWidth="1"/>
    <col min="15880" max="15883" width="17.7109375" customWidth="1"/>
    <col min="15884" max="15884" width="14.5703125" bestFit="1" customWidth="1"/>
    <col min="16129" max="16129" width="71" customWidth="1"/>
    <col min="16130" max="16130" width="50.42578125" customWidth="1"/>
    <col min="16131" max="16134" width="17.7109375" customWidth="1"/>
    <col min="16135" max="16135" width="19.42578125" customWidth="1"/>
    <col min="16136" max="16139" width="17.7109375" customWidth="1"/>
    <col min="16140" max="16140" width="14.5703125" bestFit="1" customWidth="1"/>
  </cols>
  <sheetData>
    <row r="1" spans="1:11" s="16" customFormat="1" x14ac:dyDescent="0.25">
      <c r="B1" s="386"/>
      <c r="C1" s="386"/>
      <c r="K1" s="343"/>
    </row>
    <row r="2" spans="1:11" s="16" customFormat="1" x14ac:dyDescent="0.25">
      <c r="A2" s="17" t="s">
        <v>42</v>
      </c>
      <c r="B2" s="385"/>
      <c r="C2" s="385"/>
      <c r="D2" s="18"/>
      <c r="E2" s="18"/>
      <c r="F2" s="18"/>
      <c r="G2" s="18"/>
      <c r="H2" s="18"/>
      <c r="I2" s="18"/>
      <c r="J2" s="18"/>
      <c r="K2" s="344" t="s">
        <v>19</v>
      </c>
    </row>
    <row r="3" spans="1:11" s="16" customFormat="1" x14ac:dyDescent="0.25">
      <c r="A3" s="134" t="s">
        <v>863</v>
      </c>
      <c r="B3" s="385"/>
      <c r="C3" s="385"/>
      <c r="D3" s="18"/>
      <c r="E3" s="18"/>
      <c r="F3" s="18"/>
      <c r="G3" s="18"/>
      <c r="H3" s="18"/>
      <c r="I3" s="18"/>
      <c r="J3" s="18"/>
      <c r="K3" s="345"/>
    </row>
    <row r="4" spans="1:11" s="16" customFormat="1" x14ac:dyDescent="0.25">
      <c r="A4" s="17" t="s">
        <v>900</v>
      </c>
      <c r="B4" s="385"/>
      <c r="C4" s="385"/>
      <c r="D4" s="18"/>
      <c r="E4" s="18"/>
      <c r="F4" s="18"/>
      <c r="G4" s="18"/>
      <c r="H4" s="18"/>
      <c r="I4" s="18"/>
      <c r="J4" s="18"/>
      <c r="K4" s="345"/>
    </row>
    <row r="5" spans="1:11" s="16" customFormat="1" x14ac:dyDescent="0.25">
      <c r="A5" s="17"/>
      <c r="B5" s="385"/>
      <c r="C5" s="385"/>
      <c r="D5" s="18"/>
      <c r="E5" s="18"/>
      <c r="F5" s="18"/>
      <c r="G5" s="18"/>
      <c r="H5" s="18"/>
      <c r="I5" s="18"/>
      <c r="J5" s="18"/>
      <c r="K5" s="345"/>
    </row>
    <row r="6" spans="1:11" s="16" customFormat="1" ht="19.5" customHeight="1" x14ac:dyDescent="0.25">
      <c r="A6"/>
      <c r="B6" s="385"/>
      <c r="C6" s="385"/>
      <c r="D6" s="18"/>
      <c r="E6" s="18"/>
      <c r="F6" s="18"/>
      <c r="G6" s="18"/>
      <c r="H6" s="18"/>
      <c r="I6" s="18"/>
      <c r="J6" s="18"/>
      <c r="K6" s="345"/>
    </row>
    <row r="7" spans="1:11" s="16" customFormat="1" ht="19.5" customHeight="1" x14ac:dyDescent="0.25">
      <c r="A7" s="46" t="s">
        <v>20</v>
      </c>
      <c r="B7" s="510" t="s">
        <v>21</v>
      </c>
      <c r="C7" s="510" t="s">
        <v>22</v>
      </c>
      <c r="D7" s="46"/>
      <c r="E7" s="20" t="s">
        <v>23</v>
      </c>
      <c r="F7" s="20"/>
      <c r="G7" s="46" t="s">
        <v>24</v>
      </c>
      <c r="H7" s="46" t="s">
        <v>25</v>
      </c>
      <c r="I7" s="46"/>
      <c r="J7" s="46" t="s">
        <v>26</v>
      </c>
      <c r="K7" s="346" t="s">
        <v>27</v>
      </c>
    </row>
    <row r="8" spans="1:11" s="16" customFormat="1" x14ac:dyDescent="0.25">
      <c r="A8" s="1499" t="s">
        <v>28</v>
      </c>
      <c r="B8" s="1428" t="s">
        <v>29</v>
      </c>
      <c r="C8" s="1428" t="s">
        <v>30</v>
      </c>
      <c r="D8" s="1428" t="s">
        <v>31</v>
      </c>
      <c r="E8" s="1503" t="s">
        <v>32</v>
      </c>
      <c r="F8" s="1504"/>
      <c r="G8" s="1428" t="s">
        <v>33</v>
      </c>
      <c r="H8" s="1503" t="s">
        <v>34</v>
      </c>
      <c r="I8" s="1504"/>
      <c r="J8" s="1428" t="s">
        <v>211</v>
      </c>
      <c r="K8" s="1501" t="s">
        <v>35</v>
      </c>
    </row>
    <row r="9" spans="1:11" s="16" customFormat="1" x14ac:dyDescent="0.25">
      <c r="A9" s="1500"/>
      <c r="B9" s="1429"/>
      <c r="C9" s="1429"/>
      <c r="D9" s="1429"/>
      <c r="E9" s="53" t="s">
        <v>36</v>
      </c>
      <c r="F9" s="53" t="s">
        <v>37</v>
      </c>
      <c r="G9" s="1429"/>
      <c r="H9" s="53" t="s">
        <v>36</v>
      </c>
      <c r="I9" s="53" t="s">
        <v>37</v>
      </c>
      <c r="J9" s="1429"/>
      <c r="K9" s="1502"/>
    </row>
    <row r="10" spans="1:11" s="16" customFormat="1" x14ac:dyDescent="0.25">
      <c r="A10" s="54" t="s">
        <v>43</v>
      </c>
      <c r="B10" s="513"/>
      <c r="C10" s="513"/>
      <c r="D10" s="55"/>
      <c r="E10" s="55"/>
      <c r="F10" s="55"/>
      <c r="G10" s="55"/>
      <c r="H10" s="55"/>
      <c r="I10" s="55"/>
      <c r="J10" s="55"/>
      <c r="K10" s="56">
        <f>SUM(K11)</f>
        <v>0</v>
      </c>
    </row>
    <row r="11" spans="1:11" s="16" customFormat="1" x14ac:dyDescent="0.25">
      <c r="A11" s="57"/>
      <c r="B11" s="389"/>
      <c r="C11" s="389"/>
      <c r="D11" s="59"/>
      <c r="E11" s="59"/>
      <c r="F11" s="59"/>
      <c r="G11" s="58"/>
      <c r="H11" s="58"/>
      <c r="I11" s="58"/>
      <c r="J11" s="58"/>
      <c r="K11" s="60"/>
    </row>
    <row r="12" spans="1:11" s="16" customFormat="1" ht="18.75" customHeight="1" x14ac:dyDescent="0.25">
      <c r="A12" s="54" t="s">
        <v>44</v>
      </c>
      <c r="B12" s="513"/>
      <c r="C12" s="513"/>
      <c r="D12" s="61"/>
      <c r="E12" s="61"/>
      <c r="F12" s="61"/>
      <c r="G12" s="55"/>
      <c r="H12" s="55"/>
      <c r="I12" s="55"/>
      <c r="J12" s="55"/>
      <c r="K12" s="56">
        <f>SUM(K13:K24)</f>
        <v>320883797.58999997</v>
      </c>
    </row>
    <row r="13" spans="1:11" s="16" customFormat="1" ht="45" x14ac:dyDescent="0.25">
      <c r="A13" s="183" t="s">
        <v>475</v>
      </c>
      <c r="B13" s="377" t="s">
        <v>476</v>
      </c>
      <c r="C13" s="377" t="s">
        <v>477</v>
      </c>
      <c r="D13" s="184">
        <v>1.4999999999999999E-2</v>
      </c>
      <c r="E13" s="83"/>
      <c r="F13" s="83"/>
      <c r="G13" s="82" t="s">
        <v>478</v>
      </c>
      <c r="H13" s="1027" t="s">
        <v>479</v>
      </c>
      <c r="I13" s="82"/>
      <c r="J13" s="82" t="s">
        <v>480</v>
      </c>
      <c r="K13" s="512">
        <v>100900289.61000001</v>
      </c>
    </row>
    <row r="14" spans="1:11" s="52" customFormat="1" ht="15" customHeight="1" x14ac:dyDescent="0.25">
      <c r="A14" s="183" t="s">
        <v>481</v>
      </c>
      <c r="B14" s="514" t="s">
        <v>482</v>
      </c>
      <c r="C14" s="377" t="s">
        <v>477</v>
      </c>
      <c r="D14" s="83" t="s">
        <v>478</v>
      </c>
      <c r="E14" s="83" t="s">
        <v>478</v>
      </c>
      <c r="F14" s="83" t="s">
        <v>478</v>
      </c>
      <c r="G14" s="83" t="s">
        <v>478</v>
      </c>
      <c r="H14" s="82"/>
      <c r="I14" s="82"/>
      <c r="J14" s="82" t="s">
        <v>480</v>
      </c>
      <c r="K14" s="512">
        <v>37327721.479999997</v>
      </c>
    </row>
    <row r="15" spans="1:11" s="52" customFormat="1" ht="45" x14ac:dyDescent="0.25">
      <c r="A15" s="183" t="s">
        <v>483</v>
      </c>
      <c r="B15" s="515" t="s">
        <v>484</v>
      </c>
      <c r="C15" s="377" t="s">
        <v>477</v>
      </c>
      <c r="D15" s="83" t="s">
        <v>478</v>
      </c>
      <c r="E15" s="83" t="s">
        <v>478</v>
      </c>
      <c r="F15" s="83" t="s">
        <v>478</v>
      </c>
      <c r="G15" s="83" t="s">
        <v>478</v>
      </c>
      <c r="H15" s="82"/>
      <c r="I15" s="82"/>
      <c r="J15" s="82" t="s">
        <v>480</v>
      </c>
      <c r="K15" s="512">
        <v>61022553.439999998</v>
      </c>
    </row>
    <row r="16" spans="1:11" ht="15.95" customHeight="1" x14ac:dyDescent="0.25">
      <c r="A16" s="183" t="s">
        <v>485</v>
      </c>
      <c r="B16" s="516" t="s">
        <v>486</v>
      </c>
      <c r="C16" s="377" t="s">
        <v>487</v>
      </c>
      <c r="D16" s="83" t="s">
        <v>478</v>
      </c>
      <c r="E16" s="83" t="s">
        <v>478</v>
      </c>
      <c r="F16" s="83" t="s">
        <v>478</v>
      </c>
      <c r="G16" s="83" t="s">
        <v>478</v>
      </c>
      <c r="H16" s="82"/>
      <c r="I16" s="82"/>
      <c r="J16" s="82" t="s">
        <v>480</v>
      </c>
      <c r="K16" s="512">
        <v>9794528.7300000004</v>
      </c>
    </row>
    <row r="17" spans="1:14" ht="45" x14ac:dyDescent="0.25">
      <c r="A17" s="183" t="s">
        <v>488</v>
      </c>
      <c r="B17" s="377" t="s">
        <v>489</v>
      </c>
      <c r="C17" s="377" t="s">
        <v>477</v>
      </c>
      <c r="D17" s="517" t="s">
        <v>2223</v>
      </c>
      <c r="E17" s="83"/>
      <c r="F17" s="83"/>
      <c r="G17" s="82"/>
      <c r="H17" s="82"/>
      <c r="I17" s="82"/>
      <c r="J17" s="82" t="s">
        <v>480</v>
      </c>
      <c r="K17" s="512">
        <v>43651834.350000009</v>
      </c>
    </row>
    <row r="18" spans="1:14" ht="15.95" customHeight="1" x14ac:dyDescent="0.25">
      <c r="A18" s="183" t="s">
        <v>2222</v>
      </c>
      <c r="B18" s="377" t="s">
        <v>489</v>
      </c>
      <c r="C18" s="377" t="s">
        <v>477</v>
      </c>
      <c r="D18" s="187">
        <v>8.6956000000000006E-2</v>
      </c>
      <c r="E18" s="83"/>
      <c r="F18" s="83"/>
      <c r="G18" s="82"/>
      <c r="H18" s="82"/>
      <c r="I18" s="82"/>
      <c r="J18" s="82" t="s">
        <v>480</v>
      </c>
      <c r="K18" s="512">
        <v>27417457.59</v>
      </c>
    </row>
    <row r="19" spans="1:14" ht="33.75" customHeight="1" x14ac:dyDescent="0.25">
      <c r="A19" s="183" t="s">
        <v>490</v>
      </c>
      <c r="B19" s="377"/>
      <c r="C19" s="377" t="s">
        <v>373</v>
      </c>
      <c r="D19" s="83"/>
      <c r="E19" s="83"/>
      <c r="F19" s="83"/>
      <c r="G19" s="82"/>
      <c r="H19" s="82"/>
      <c r="I19" s="82"/>
      <c r="J19" s="82" t="s">
        <v>480</v>
      </c>
      <c r="K19" s="512">
        <v>2099355.19</v>
      </c>
      <c r="L19" s="103"/>
      <c r="M19" s="104"/>
      <c r="N19" s="104"/>
    </row>
    <row r="20" spans="1:14" ht="37.5" customHeight="1" x14ac:dyDescent="0.25">
      <c r="A20" s="1028" t="s">
        <v>491</v>
      </c>
      <c r="B20" s="162" t="s">
        <v>492</v>
      </c>
      <c r="C20" s="377" t="s">
        <v>493</v>
      </c>
      <c r="D20" s="83" t="s">
        <v>494</v>
      </c>
      <c r="E20" s="83" t="s">
        <v>478</v>
      </c>
      <c r="F20" s="83" t="s">
        <v>478</v>
      </c>
      <c r="G20" s="83" t="s">
        <v>478</v>
      </c>
      <c r="H20" s="82"/>
      <c r="I20" s="82"/>
      <c r="J20" s="82" t="s">
        <v>480</v>
      </c>
      <c r="K20" s="512">
        <v>1571624.2999999998</v>
      </c>
      <c r="L20" s="103"/>
      <c r="M20" s="104"/>
      <c r="N20" s="104"/>
    </row>
    <row r="21" spans="1:14" ht="21.75" customHeight="1" x14ac:dyDescent="0.25">
      <c r="A21" s="183" t="s">
        <v>495</v>
      </c>
      <c r="B21" s="377" t="s">
        <v>496</v>
      </c>
      <c r="C21" s="377" t="s">
        <v>60</v>
      </c>
      <c r="D21" s="83"/>
      <c r="E21" s="83"/>
      <c r="F21" s="83"/>
      <c r="G21" s="83"/>
      <c r="H21" s="82"/>
      <c r="I21" s="82"/>
      <c r="J21" s="82" t="s">
        <v>480</v>
      </c>
      <c r="K21" s="512">
        <v>3701772.4699999997</v>
      </c>
      <c r="L21" s="103"/>
      <c r="M21" s="104"/>
      <c r="N21" s="104"/>
    </row>
    <row r="22" spans="1:14" ht="15.95" customHeight="1" x14ac:dyDescent="0.25">
      <c r="A22" s="183" t="s">
        <v>497</v>
      </c>
      <c r="B22" s="525" t="s">
        <v>498</v>
      </c>
      <c r="C22" s="377" t="s">
        <v>60</v>
      </c>
      <c r="D22" s="83"/>
      <c r="E22" s="83"/>
      <c r="F22" s="83"/>
      <c r="G22" s="83"/>
      <c r="H22" s="82"/>
      <c r="I22" s="82"/>
      <c r="J22" s="82" t="s">
        <v>480</v>
      </c>
      <c r="K22" s="512">
        <v>22265974.27</v>
      </c>
      <c r="L22" s="103"/>
      <c r="M22" s="104"/>
      <c r="N22" s="104"/>
    </row>
    <row r="23" spans="1:14" ht="15.95" customHeight="1" x14ac:dyDescent="0.25">
      <c r="A23" s="183" t="s">
        <v>2349</v>
      </c>
      <c r="B23" s="377" t="s">
        <v>499</v>
      </c>
      <c r="C23" s="377" t="s">
        <v>60</v>
      </c>
      <c r="D23" s="83"/>
      <c r="E23" s="83"/>
      <c r="F23" s="83"/>
      <c r="G23" s="83"/>
      <c r="H23" s="82"/>
      <c r="I23" s="82"/>
      <c r="J23" s="82" t="s">
        <v>480</v>
      </c>
      <c r="K23" s="512">
        <v>1866453.5799999998</v>
      </c>
      <c r="L23" s="103"/>
      <c r="M23" s="104"/>
      <c r="N23" s="104"/>
    </row>
    <row r="24" spans="1:14" ht="15.95" customHeight="1" x14ac:dyDescent="0.25">
      <c r="A24" s="183" t="s">
        <v>500</v>
      </c>
      <c r="B24" s="377" t="s">
        <v>501</v>
      </c>
      <c r="C24" s="377" t="s">
        <v>60</v>
      </c>
      <c r="D24" s="83"/>
      <c r="E24" s="83"/>
      <c r="F24" s="83"/>
      <c r="G24" s="83"/>
      <c r="H24" s="82"/>
      <c r="I24" s="82"/>
      <c r="J24" s="82" t="s">
        <v>480</v>
      </c>
      <c r="K24" s="512">
        <v>9264232.5800000001</v>
      </c>
      <c r="L24" s="103"/>
      <c r="M24" s="104"/>
      <c r="N24" s="104"/>
    </row>
    <row r="25" spans="1:14" ht="15.95" customHeight="1" x14ac:dyDescent="0.25">
      <c r="A25" s="183"/>
      <c r="B25" s="377"/>
      <c r="C25" s="377"/>
      <c r="D25" s="83"/>
      <c r="E25" s="83"/>
      <c r="F25" s="83"/>
      <c r="G25" s="83"/>
      <c r="H25" s="82"/>
      <c r="I25" s="82"/>
      <c r="J25" s="82"/>
      <c r="K25" s="512"/>
      <c r="L25" s="104"/>
      <c r="M25" s="104"/>
      <c r="N25" s="104"/>
    </row>
    <row r="26" spans="1:14" ht="15.95" customHeight="1" x14ac:dyDescent="0.25">
      <c r="A26" s="21" t="s">
        <v>45</v>
      </c>
      <c r="B26" s="387"/>
      <c r="C26" s="387"/>
      <c r="D26" s="25"/>
      <c r="E26" s="25"/>
      <c r="F26" s="25"/>
      <c r="G26" s="24"/>
      <c r="H26" s="24"/>
      <c r="I26" s="24"/>
      <c r="J26" s="24"/>
      <c r="K26" s="26">
        <f>SUM(K27:K27)</f>
        <v>0</v>
      </c>
    </row>
    <row r="27" spans="1:14" ht="15.95" customHeight="1" x14ac:dyDescent="0.25">
      <c r="A27" s="57"/>
      <c r="B27" s="390"/>
      <c r="C27" s="390"/>
      <c r="D27" s="64"/>
      <c r="E27" s="64"/>
      <c r="F27" s="64"/>
      <c r="G27" s="63"/>
      <c r="H27" s="63"/>
      <c r="I27" s="63"/>
      <c r="J27" s="63"/>
      <c r="K27" s="28"/>
    </row>
    <row r="28" spans="1:14" ht="15.95" customHeight="1" x14ac:dyDescent="0.25">
      <c r="A28" s="54" t="s">
        <v>46</v>
      </c>
      <c r="B28" s="513"/>
      <c r="C28" s="513"/>
      <c r="D28" s="61"/>
      <c r="E28" s="61"/>
      <c r="F28" s="61"/>
      <c r="G28" s="55"/>
      <c r="H28" s="55"/>
      <c r="I28" s="55"/>
      <c r="J28" s="55"/>
      <c r="K28" s="56">
        <f>SUM(K29:K30)</f>
        <v>3190598.05</v>
      </c>
    </row>
    <row r="29" spans="1:14" ht="15.95" customHeight="1" x14ac:dyDescent="0.25">
      <c r="A29" s="183" t="s">
        <v>502</v>
      </c>
      <c r="B29" s="377" t="s">
        <v>503</v>
      </c>
      <c r="C29" s="377"/>
      <c r="D29" s="83" t="s">
        <v>504</v>
      </c>
      <c r="E29" s="59"/>
      <c r="F29" s="59"/>
      <c r="G29" s="59"/>
      <c r="H29" s="58"/>
      <c r="I29" s="58"/>
      <c r="J29" s="82" t="s">
        <v>480</v>
      </c>
      <c r="K29" s="512">
        <v>1713378.0499999998</v>
      </c>
    </row>
    <row r="30" spans="1:14" ht="15.95" customHeight="1" x14ac:dyDescent="0.25">
      <c r="A30" s="183" t="s">
        <v>505</v>
      </c>
      <c r="B30" s="377" t="s">
        <v>503</v>
      </c>
      <c r="C30" s="377"/>
      <c r="D30" s="83" t="s">
        <v>506</v>
      </c>
      <c r="E30" s="59"/>
      <c r="F30" s="59"/>
      <c r="G30" s="59"/>
      <c r="H30" s="58"/>
      <c r="I30" s="58"/>
      <c r="J30" s="82" t="s">
        <v>480</v>
      </c>
      <c r="K30" s="512">
        <v>1477220</v>
      </c>
    </row>
    <row r="31" spans="1:14" ht="15.95" customHeight="1" x14ac:dyDescent="0.25">
      <c r="A31" s="57"/>
      <c r="B31" s="389"/>
      <c r="C31" s="389"/>
      <c r="D31" s="59"/>
      <c r="E31" s="59"/>
      <c r="F31" s="59"/>
      <c r="G31" s="58"/>
      <c r="H31" s="58"/>
      <c r="I31" s="58"/>
      <c r="J31" s="58"/>
      <c r="K31" s="60"/>
    </row>
    <row r="32" spans="1:14" ht="15.95" customHeight="1" x14ac:dyDescent="0.25">
      <c r="A32" s="54" t="s">
        <v>47</v>
      </c>
      <c r="B32" s="513"/>
      <c r="C32" s="513"/>
      <c r="D32" s="61"/>
      <c r="E32" s="61"/>
      <c r="F32" s="61"/>
      <c r="G32" s="55"/>
      <c r="H32" s="55"/>
      <c r="I32" s="55"/>
      <c r="J32" s="55"/>
      <c r="K32" s="56">
        <f>SUM(K33:K33)</f>
        <v>0</v>
      </c>
    </row>
    <row r="33" spans="1:11" ht="15.95" customHeight="1" x14ac:dyDescent="0.25">
      <c r="A33" s="65"/>
      <c r="B33" s="389"/>
      <c r="C33" s="389"/>
      <c r="D33" s="59"/>
      <c r="E33" s="59"/>
      <c r="F33" s="59"/>
      <c r="G33" s="58"/>
      <c r="H33" s="58"/>
      <c r="I33" s="58"/>
      <c r="J33" s="58"/>
      <c r="K33" s="60"/>
    </row>
    <row r="34" spans="1:11" ht="15.95" customHeight="1" x14ac:dyDescent="0.25">
      <c r="A34" s="54" t="s">
        <v>48</v>
      </c>
      <c r="B34" s="513"/>
      <c r="C34" s="513"/>
      <c r="D34" s="61"/>
      <c r="E34" s="61"/>
      <c r="F34" s="61"/>
      <c r="G34" s="55"/>
      <c r="H34" s="55"/>
      <c r="I34" s="55"/>
      <c r="J34" s="55"/>
      <c r="K34" s="56">
        <f>SUM(K35)</f>
        <v>12912754</v>
      </c>
    </row>
    <row r="35" spans="1:11" ht="15.95" customHeight="1" x14ac:dyDescent="0.25">
      <c r="A35" s="57" t="s">
        <v>507</v>
      </c>
      <c r="B35" s="389"/>
      <c r="C35" s="389"/>
      <c r="D35" s="59"/>
      <c r="E35" s="59"/>
      <c r="F35" s="59"/>
      <c r="G35" s="58"/>
      <c r="H35" s="58"/>
      <c r="I35" s="58"/>
      <c r="J35" s="58"/>
      <c r="K35" s="511">
        <v>12912754</v>
      </c>
    </row>
    <row r="36" spans="1:11" ht="15.95" customHeight="1" x14ac:dyDescent="0.25">
      <c r="A36" s="65"/>
      <c r="B36" s="389"/>
      <c r="C36" s="389"/>
      <c r="D36" s="59"/>
      <c r="E36" s="59"/>
      <c r="F36" s="59"/>
      <c r="G36" s="58"/>
      <c r="H36" s="58"/>
      <c r="I36" s="58"/>
      <c r="J36" s="58"/>
      <c r="K36" s="60"/>
    </row>
    <row r="37" spans="1:11" ht="15.95" customHeight="1" x14ac:dyDescent="0.25">
      <c r="A37" s="21" t="s">
        <v>49</v>
      </c>
      <c r="B37" s="387"/>
      <c r="C37" s="387"/>
      <c r="D37" s="25"/>
      <c r="E37" s="25"/>
      <c r="F37" s="25"/>
      <c r="G37" s="24"/>
      <c r="H37" s="24"/>
      <c r="I37" s="24"/>
      <c r="J37" s="24"/>
      <c r="K37" s="26">
        <f>SUM(K38)</f>
        <v>0</v>
      </c>
    </row>
    <row r="38" spans="1:11" ht="15.95" customHeight="1" x14ac:dyDescent="0.25">
      <c r="A38" s="66"/>
      <c r="B38" s="390"/>
      <c r="C38" s="390"/>
      <c r="D38" s="64"/>
      <c r="E38" s="64"/>
      <c r="F38" s="64"/>
      <c r="G38" s="63"/>
      <c r="H38" s="63"/>
      <c r="I38" s="63"/>
      <c r="J38" s="63"/>
      <c r="K38" s="28"/>
    </row>
    <row r="39" spans="1:11" ht="15.95" customHeight="1" x14ac:dyDescent="0.25">
      <c r="A39" s="54" t="s">
        <v>50</v>
      </c>
      <c r="B39" s="513"/>
      <c r="C39" s="513"/>
      <c r="D39" s="61"/>
      <c r="E39" s="61"/>
      <c r="F39" s="61"/>
      <c r="G39" s="55"/>
      <c r="H39" s="55"/>
      <c r="I39" s="55"/>
      <c r="J39" s="55"/>
      <c r="K39" s="56">
        <f>SUM(K40)</f>
        <v>0</v>
      </c>
    </row>
    <row r="40" spans="1:11" ht="15.95" customHeight="1" x14ac:dyDescent="0.25">
      <c r="A40" s="65"/>
      <c r="B40" s="389"/>
      <c r="C40" s="389"/>
      <c r="D40" s="59"/>
      <c r="E40" s="59"/>
      <c r="F40" s="59"/>
      <c r="G40" s="58"/>
      <c r="H40" s="58"/>
      <c r="I40" s="58"/>
      <c r="J40" s="58"/>
      <c r="K40" s="60"/>
    </row>
    <row r="41" spans="1:11" ht="15.95" customHeight="1" x14ac:dyDescent="0.25">
      <c r="A41" s="67" t="s">
        <v>51</v>
      </c>
      <c r="B41" s="388"/>
      <c r="C41" s="388"/>
      <c r="D41" s="69"/>
      <c r="E41" s="69"/>
      <c r="F41" s="69"/>
      <c r="G41" s="68"/>
      <c r="H41" s="68"/>
      <c r="I41" s="68"/>
      <c r="J41" s="68"/>
      <c r="K41" s="70">
        <f>+K10+K12+K26+K28+K32+K34+K37+K39</f>
        <v>336987149.63999999</v>
      </c>
    </row>
    <row r="42" spans="1:11" ht="15.95" customHeight="1" x14ac:dyDescent="0.25"/>
    <row r="43" spans="1:11" s="16" customFormat="1" ht="15.95" customHeight="1" x14ac:dyDescent="0.25">
      <c r="B43" s="386"/>
      <c r="C43" s="386"/>
      <c r="K43" s="343"/>
    </row>
    <row r="44" spans="1:11" s="16" customFormat="1" ht="15.95" customHeight="1" x14ac:dyDescent="0.25">
      <c r="B44" s="386"/>
      <c r="C44" s="386"/>
      <c r="K44" s="343"/>
    </row>
    <row r="45" spans="1:11" ht="15.95" customHeight="1" x14ac:dyDescent="0.25"/>
    <row r="46" spans="1:11" ht="15.95" customHeight="1" x14ac:dyDescent="0.25"/>
    <row r="47" spans="1:11" ht="15.95" customHeight="1" x14ac:dyDescent="0.25"/>
    <row r="48" spans="1:11" x14ac:dyDescent="0.25">
      <c r="A48" s="72"/>
      <c r="B48" s="391"/>
      <c r="C48" s="391"/>
      <c r="D48" s="73"/>
      <c r="E48" s="73"/>
      <c r="F48" s="73"/>
      <c r="G48" s="73"/>
      <c r="H48" s="73"/>
      <c r="I48" s="73"/>
      <c r="J48" s="73"/>
      <c r="K48" s="349"/>
    </row>
  </sheetData>
  <mergeCells count="9">
    <mergeCell ref="A8:A9"/>
    <mergeCell ref="B8:B9"/>
    <mergeCell ref="C8:C9"/>
    <mergeCell ref="K8:K9"/>
    <mergeCell ref="D8:D9"/>
    <mergeCell ref="E8:F8"/>
    <mergeCell ref="G8:G9"/>
    <mergeCell ref="H8:I8"/>
    <mergeCell ref="J8:J9"/>
  </mergeCells>
  <pageMargins left="0.70866141732283472" right="0.70866141732283472" top="0.74803149606299213" bottom="0.74803149606299213" header="0.31496062992125984" footer="0.31496062992125984"/>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B24" sqref="B24"/>
    </sheetView>
  </sheetViews>
  <sheetFormatPr baseColWidth="10" defaultRowHeight="15" x14ac:dyDescent="0.25"/>
  <cols>
    <col min="1" max="1" width="52" bestFit="1" customWidth="1"/>
    <col min="2" max="3" width="17.7109375" style="392" customWidth="1"/>
    <col min="4" max="4" width="12.140625" customWidth="1"/>
    <col min="5" max="5" width="11" customWidth="1"/>
    <col min="6" max="6" width="10" customWidth="1"/>
    <col min="7" max="7" width="9.28515625" bestFit="1" customWidth="1"/>
    <col min="8" max="8" width="8.42578125" bestFit="1" customWidth="1"/>
    <col min="9" max="9" width="10.28515625" bestFit="1" customWidth="1"/>
    <col min="10" max="10" width="24.85546875" bestFit="1" customWidth="1"/>
    <col min="11" max="11" width="16.28515625" bestFit="1"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6" customFormat="1" ht="15.75" x14ac:dyDescent="0.25">
      <c r="A1" s="774"/>
      <c r="B1" s="1033"/>
      <c r="C1" s="386"/>
    </row>
    <row r="2" spans="1:11" s="16" customFormat="1" x14ac:dyDescent="0.25">
      <c r="A2" s="17" t="s">
        <v>42</v>
      </c>
      <c r="B2" s="1033"/>
      <c r="C2" s="385"/>
      <c r="D2" s="18"/>
      <c r="E2" s="18"/>
      <c r="F2" s="18"/>
      <c r="G2" s="18"/>
      <c r="H2" s="18"/>
      <c r="I2" s="18"/>
      <c r="J2" s="18"/>
      <c r="K2" s="19" t="s">
        <v>19</v>
      </c>
    </row>
    <row r="3" spans="1:11" s="16" customFormat="1" x14ac:dyDescent="0.25">
      <c r="A3" s="134" t="s">
        <v>863</v>
      </c>
      <c r="B3" s="1033"/>
      <c r="C3" s="385"/>
      <c r="D3" s="18"/>
      <c r="E3" s="18"/>
      <c r="F3" s="18"/>
      <c r="G3" s="18"/>
      <c r="H3" s="18"/>
      <c r="I3" s="18"/>
      <c r="J3" s="18"/>
      <c r="K3" s="18"/>
    </row>
    <row r="4" spans="1:11" s="16" customFormat="1" x14ac:dyDescent="0.25">
      <c r="A4" s="17" t="s">
        <v>2871</v>
      </c>
      <c r="B4" s="1033"/>
      <c r="C4" s="385"/>
      <c r="D4" s="18"/>
      <c r="E4" s="18"/>
      <c r="F4" s="18"/>
      <c r="G4" s="18"/>
      <c r="H4" s="18"/>
      <c r="I4" s="18"/>
      <c r="J4" s="18"/>
      <c r="K4" s="18"/>
    </row>
    <row r="5" spans="1:11" s="16" customFormat="1" x14ac:dyDescent="0.25">
      <c r="A5" s="17"/>
      <c r="B5" s="1033"/>
      <c r="C5" s="385"/>
      <c r="D5" s="18"/>
      <c r="E5" s="18"/>
      <c r="F5" s="18"/>
      <c r="G5" s="18"/>
      <c r="H5" s="18"/>
      <c r="I5" s="18"/>
      <c r="J5" s="18"/>
      <c r="K5" s="18"/>
    </row>
    <row r="6" spans="1:11" s="16" customFormat="1" ht="18.75" customHeight="1" x14ac:dyDescent="0.25">
      <c r="A6" s="51"/>
      <c r="B6" s="386"/>
      <c r="C6" s="386"/>
      <c r="D6" s="804"/>
      <c r="E6" s="804"/>
      <c r="F6" s="804"/>
      <c r="G6" s="51"/>
      <c r="H6" s="804"/>
      <c r="I6" s="804"/>
      <c r="K6" s="804"/>
    </row>
    <row r="7" spans="1:11" s="16" customFormat="1" x14ac:dyDescent="0.25">
      <c r="A7" s="803" t="s">
        <v>20</v>
      </c>
      <c r="B7" s="856" t="s">
        <v>21</v>
      </c>
      <c r="C7" s="856" t="s">
        <v>22</v>
      </c>
      <c r="D7" s="803"/>
      <c r="E7" s="1412" t="s">
        <v>23</v>
      </c>
      <c r="F7" s="1412"/>
      <c r="G7" s="803" t="s">
        <v>24</v>
      </c>
      <c r="H7" s="1417" t="s">
        <v>25</v>
      </c>
      <c r="I7" s="1417"/>
      <c r="J7" s="803" t="s">
        <v>26</v>
      </c>
      <c r="K7" s="803" t="s">
        <v>27</v>
      </c>
    </row>
    <row r="8" spans="1:11" s="52" customFormat="1" x14ac:dyDescent="0.25">
      <c r="A8" s="1418" t="s">
        <v>28</v>
      </c>
      <c r="B8" s="1415" t="s">
        <v>29</v>
      </c>
      <c r="C8" s="1415" t="s">
        <v>30</v>
      </c>
      <c r="D8" s="1415" t="s">
        <v>31</v>
      </c>
      <c r="E8" s="1415" t="s">
        <v>32</v>
      </c>
      <c r="F8" s="1415"/>
      <c r="G8" s="1415" t="s">
        <v>33</v>
      </c>
      <c r="H8" s="1415" t="s">
        <v>34</v>
      </c>
      <c r="I8" s="1415"/>
      <c r="J8" s="1415" t="s">
        <v>211</v>
      </c>
      <c r="K8" s="1416" t="s">
        <v>35</v>
      </c>
    </row>
    <row r="9" spans="1:11" s="52" customFormat="1" x14ac:dyDescent="0.25">
      <c r="A9" s="1418"/>
      <c r="B9" s="1415"/>
      <c r="C9" s="1415"/>
      <c r="D9" s="1415"/>
      <c r="E9" s="802" t="s">
        <v>36</v>
      </c>
      <c r="F9" s="802" t="s">
        <v>37</v>
      </c>
      <c r="G9" s="1415"/>
      <c r="H9" s="802" t="s">
        <v>36</v>
      </c>
      <c r="I9" s="802" t="s">
        <v>37</v>
      </c>
      <c r="J9" s="1415"/>
      <c r="K9" s="1416"/>
    </row>
    <row r="10" spans="1:11" ht="15.95" customHeight="1" x14ac:dyDescent="0.25">
      <c r="A10" s="479" t="s">
        <v>43</v>
      </c>
      <c r="B10" s="498"/>
      <c r="C10" s="498"/>
      <c r="D10" s="480"/>
      <c r="E10" s="480"/>
      <c r="F10" s="480"/>
      <c r="G10" s="480"/>
      <c r="H10" s="480"/>
      <c r="I10" s="480"/>
      <c r="J10" s="480"/>
      <c r="K10" s="481">
        <f>SUM(K11)</f>
        <v>0</v>
      </c>
    </row>
    <row r="11" spans="1:11" ht="19.5" customHeight="1" x14ac:dyDescent="0.25">
      <c r="A11" s="473"/>
      <c r="B11" s="499"/>
      <c r="C11" s="499"/>
      <c r="D11" s="482"/>
      <c r="E11" s="482"/>
      <c r="F11" s="482"/>
      <c r="G11" s="471"/>
      <c r="H11" s="471"/>
      <c r="I11" s="471"/>
      <c r="J11" s="471"/>
      <c r="K11" s="483"/>
    </row>
    <row r="12" spans="1:11" ht="15.95" customHeight="1" x14ac:dyDescent="0.25">
      <c r="A12" s="479" t="s">
        <v>44</v>
      </c>
      <c r="B12" s="498"/>
      <c r="C12" s="498"/>
      <c r="D12" s="484"/>
      <c r="E12" s="484"/>
      <c r="F12" s="484"/>
      <c r="G12" s="480"/>
      <c r="H12" s="480"/>
      <c r="I12" s="480"/>
      <c r="J12" s="480"/>
      <c r="K12" s="481">
        <f>SUM(K13:K20)</f>
        <v>9389024.3599999994</v>
      </c>
    </row>
    <row r="13" spans="1:11" ht="15.95" customHeight="1" x14ac:dyDescent="0.25">
      <c r="A13" s="473" t="s">
        <v>2044</v>
      </c>
      <c r="B13" s="505" t="s">
        <v>295</v>
      </c>
      <c r="C13" s="505" t="s">
        <v>477</v>
      </c>
      <c r="D13" s="506"/>
      <c r="E13" s="506">
        <v>0.06</v>
      </c>
      <c r="F13" s="1029">
        <v>8.5000000000000006E-2</v>
      </c>
      <c r="G13" s="522"/>
      <c r="H13" s="1030">
        <v>62.38</v>
      </c>
      <c r="I13" s="1030">
        <v>72.78</v>
      </c>
      <c r="J13" s="522" t="s">
        <v>2782</v>
      </c>
      <c r="K13" s="507">
        <v>2179104.56</v>
      </c>
    </row>
    <row r="14" spans="1:11" ht="15.95" customHeight="1" x14ac:dyDescent="0.25">
      <c r="A14" s="473" t="s">
        <v>2783</v>
      </c>
      <c r="B14" s="505" t="s">
        <v>2784</v>
      </c>
      <c r="C14" s="1034" t="s">
        <v>477</v>
      </c>
      <c r="D14" s="506"/>
      <c r="E14" s="1029">
        <v>8.0000000000000002E-3</v>
      </c>
      <c r="F14" s="1029">
        <v>5.5E-2</v>
      </c>
      <c r="G14" s="522"/>
      <c r="H14" s="915">
        <v>195</v>
      </c>
      <c r="I14" s="1030">
        <v>14.645</v>
      </c>
      <c r="J14" s="522" t="s">
        <v>2782</v>
      </c>
      <c r="K14" s="507">
        <v>4229682.1100000003</v>
      </c>
    </row>
    <row r="15" spans="1:11" ht="15.95" customHeight="1" x14ac:dyDescent="0.25">
      <c r="A15" s="473" t="s">
        <v>1932</v>
      </c>
      <c r="B15" s="505"/>
      <c r="C15" s="505" t="s">
        <v>477</v>
      </c>
      <c r="D15" s="506"/>
      <c r="E15" s="506"/>
      <c r="F15" s="506"/>
      <c r="G15" s="522"/>
      <c r="H15" s="522"/>
      <c r="I15" s="522"/>
      <c r="J15" s="522" t="s">
        <v>2782</v>
      </c>
      <c r="K15" s="507">
        <v>4896</v>
      </c>
    </row>
    <row r="16" spans="1:11" ht="15.95" customHeight="1" x14ac:dyDescent="0.25">
      <c r="A16" s="473" t="s">
        <v>411</v>
      </c>
      <c r="B16" s="505"/>
      <c r="C16" s="505" t="s">
        <v>233</v>
      </c>
      <c r="D16" s="506"/>
      <c r="E16" s="506"/>
      <c r="F16" s="506"/>
      <c r="G16" s="522"/>
      <c r="H16" s="915">
        <v>465</v>
      </c>
      <c r="I16" s="915">
        <v>960</v>
      </c>
      <c r="J16" s="522" t="s">
        <v>2782</v>
      </c>
      <c r="K16" s="507">
        <v>503937.88</v>
      </c>
    </row>
    <row r="17" spans="1:11" ht="15.95" customHeight="1" x14ac:dyDescent="0.25">
      <c r="A17" s="473" t="s">
        <v>2785</v>
      </c>
      <c r="B17" s="505" t="s">
        <v>2162</v>
      </c>
      <c r="C17" s="505" t="s">
        <v>477</v>
      </c>
      <c r="D17" s="506"/>
      <c r="E17" s="506"/>
      <c r="F17" s="506"/>
      <c r="G17" s="522"/>
      <c r="H17" s="1030">
        <v>14.5</v>
      </c>
      <c r="I17" s="915">
        <v>282</v>
      </c>
      <c r="J17" s="522" t="s">
        <v>2782</v>
      </c>
      <c r="K17" s="507">
        <v>2471403.81</v>
      </c>
    </row>
    <row r="18" spans="1:11" ht="15.95" customHeight="1" x14ac:dyDescent="0.25">
      <c r="A18" s="473"/>
      <c r="B18" s="505"/>
      <c r="C18" s="505"/>
      <c r="D18" s="506"/>
      <c r="E18" s="506"/>
      <c r="F18" s="506"/>
      <c r="G18" s="522"/>
      <c r="H18" s="522"/>
      <c r="I18" s="522"/>
      <c r="J18" s="522"/>
      <c r="K18" s="507"/>
    </row>
    <row r="19" spans="1:11" ht="15.95" customHeight="1" x14ac:dyDescent="0.25">
      <c r="A19" s="473"/>
      <c r="B19" s="505"/>
      <c r="C19" s="505"/>
      <c r="D19" s="506"/>
      <c r="E19" s="506"/>
      <c r="F19" s="506"/>
      <c r="G19" s="522"/>
      <c r="H19" s="522"/>
      <c r="I19" s="522"/>
      <c r="J19" s="522"/>
      <c r="K19" s="507"/>
    </row>
    <row r="20" spans="1:11" ht="15.95" customHeight="1" x14ac:dyDescent="0.25">
      <c r="A20" s="473"/>
      <c r="B20" s="505"/>
      <c r="C20" s="505"/>
      <c r="D20" s="506"/>
      <c r="E20" s="506"/>
      <c r="F20" s="506"/>
      <c r="G20" s="522"/>
      <c r="H20" s="522"/>
      <c r="I20" s="522"/>
      <c r="J20" s="522"/>
      <c r="K20" s="507"/>
    </row>
    <row r="21" spans="1:11" s="16" customFormat="1" ht="15.95" customHeight="1" x14ac:dyDescent="0.25">
      <c r="A21" s="487" t="s">
        <v>45</v>
      </c>
      <c r="B21" s="501"/>
      <c r="C21" s="501"/>
      <c r="D21" s="488"/>
      <c r="E21" s="488"/>
      <c r="F21" s="488"/>
      <c r="G21" s="528"/>
      <c r="H21" s="528"/>
      <c r="I21" s="528"/>
      <c r="J21" s="528"/>
      <c r="K21" s="489">
        <f>SUM(K22:K24)</f>
        <v>694883.08000000007</v>
      </c>
    </row>
    <row r="22" spans="1:11" s="16" customFormat="1" ht="15.95" customHeight="1" x14ac:dyDescent="0.25">
      <c r="A22" s="473" t="s">
        <v>2786</v>
      </c>
      <c r="B22" s="509" t="s">
        <v>940</v>
      </c>
      <c r="C22" s="509" t="s">
        <v>477</v>
      </c>
      <c r="D22" s="533"/>
      <c r="E22" s="533"/>
      <c r="F22" s="533"/>
      <c r="G22" s="532"/>
      <c r="H22" s="532"/>
      <c r="I22" s="1031">
        <v>5377.3</v>
      </c>
      <c r="J22" s="532" t="s">
        <v>2782</v>
      </c>
      <c r="K22" s="540">
        <v>509646.27</v>
      </c>
    </row>
    <row r="23" spans="1:11" s="16" customFormat="1" ht="15.95" customHeight="1" x14ac:dyDescent="0.25">
      <c r="A23" s="473" t="s">
        <v>2787</v>
      </c>
      <c r="B23" s="509"/>
      <c r="C23" s="509"/>
      <c r="D23" s="533"/>
      <c r="E23" s="533"/>
      <c r="F23" s="533"/>
      <c r="G23" s="532"/>
      <c r="H23" s="532"/>
      <c r="I23" s="532"/>
      <c r="J23" s="532" t="s">
        <v>2782</v>
      </c>
      <c r="K23" s="540">
        <v>0</v>
      </c>
    </row>
    <row r="24" spans="1:11" s="16" customFormat="1" ht="15.95" customHeight="1" x14ac:dyDescent="0.25">
      <c r="A24" s="473" t="s">
        <v>2788</v>
      </c>
      <c r="B24" s="509" t="s">
        <v>940</v>
      </c>
      <c r="C24" s="502"/>
      <c r="D24" s="490"/>
      <c r="E24" s="490"/>
      <c r="F24" s="490"/>
      <c r="G24" s="474"/>
      <c r="H24" s="474"/>
      <c r="I24" s="474"/>
      <c r="J24" s="532" t="s">
        <v>2782</v>
      </c>
      <c r="K24" s="540">
        <v>185236.81</v>
      </c>
    </row>
    <row r="25" spans="1:11" ht="15.95" customHeight="1" x14ac:dyDescent="0.25">
      <c r="A25" s="479" t="s">
        <v>46</v>
      </c>
      <c r="B25" s="498"/>
      <c r="C25" s="498"/>
      <c r="D25" s="484"/>
      <c r="E25" s="484"/>
      <c r="F25" s="484"/>
      <c r="G25" s="480"/>
      <c r="H25" s="480"/>
      <c r="I25" s="480"/>
      <c r="J25" s="480"/>
      <c r="K25" s="481">
        <f>SUM(K26:K31)</f>
        <v>872203.99</v>
      </c>
    </row>
    <row r="26" spans="1:11" ht="15.95" customHeight="1" x14ac:dyDescent="0.25">
      <c r="A26" s="473" t="s">
        <v>914</v>
      </c>
      <c r="B26" s="499"/>
      <c r="C26" s="499"/>
      <c r="D26" s="482"/>
      <c r="E26" s="482"/>
      <c r="F26" s="482"/>
      <c r="G26" s="471"/>
      <c r="H26" s="471"/>
      <c r="I26" s="471"/>
      <c r="J26" s="522" t="s">
        <v>2782</v>
      </c>
      <c r="K26" s="507">
        <v>381762</v>
      </c>
    </row>
    <row r="27" spans="1:11" ht="15.95" customHeight="1" x14ac:dyDescent="0.25">
      <c r="A27" s="473" t="s">
        <v>2789</v>
      </c>
      <c r="B27" s="499"/>
      <c r="C27" s="499"/>
      <c r="D27" s="482"/>
      <c r="E27" s="482"/>
      <c r="F27" s="482"/>
      <c r="G27" s="471"/>
      <c r="H27" s="471"/>
      <c r="I27" s="471"/>
      <c r="J27" s="522" t="s">
        <v>2782</v>
      </c>
      <c r="K27" s="507">
        <v>385209.79</v>
      </c>
    </row>
    <row r="28" spans="1:11" ht="15.95" customHeight="1" x14ac:dyDescent="0.25">
      <c r="A28" s="473" t="s">
        <v>2790</v>
      </c>
      <c r="B28" s="499"/>
      <c r="C28" s="499"/>
      <c r="D28" s="482"/>
      <c r="E28" s="482"/>
      <c r="F28" s="482"/>
      <c r="G28" s="471"/>
      <c r="H28" s="471"/>
      <c r="I28" s="471"/>
      <c r="J28" s="522" t="s">
        <v>2782</v>
      </c>
      <c r="K28" s="507">
        <v>105232.2</v>
      </c>
    </row>
    <row r="29" spans="1:11" ht="15.95" customHeight="1" x14ac:dyDescent="0.25">
      <c r="A29" s="473"/>
      <c r="B29" s="499"/>
      <c r="C29" s="499"/>
      <c r="D29" s="482"/>
      <c r="E29" s="482"/>
      <c r="F29" s="482"/>
      <c r="G29" s="471"/>
      <c r="H29" s="471"/>
      <c r="I29" s="471"/>
      <c r="J29" s="522"/>
      <c r="K29" s="507"/>
    </row>
    <row r="30" spans="1:11" ht="15.95" customHeight="1" x14ac:dyDescent="0.25">
      <c r="A30" s="473"/>
      <c r="B30" s="499"/>
      <c r="C30" s="499"/>
      <c r="D30" s="482"/>
      <c r="E30" s="482"/>
      <c r="F30" s="482"/>
      <c r="G30" s="471"/>
      <c r="H30" s="471"/>
      <c r="I30" s="471"/>
      <c r="J30" s="471"/>
      <c r="K30" s="483"/>
    </row>
    <row r="31" spans="1:11" ht="15.95" customHeight="1" x14ac:dyDescent="0.25">
      <c r="A31" s="473"/>
      <c r="B31" s="499"/>
      <c r="C31" s="499"/>
      <c r="D31" s="482"/>
      <c r="E31" s="482"/>
      <c r="F31" s="482"/>
      <c r="G31" s="471"/>
      <c r="H31" s="471"/>
      <c r="I31" s="471"/>
      <c r="J31" s="471"/>
      <c r="K31" s="483"/>
    </row>
    <row r="32" spans="1:11" ht="15.95" customHeight="1" x14ac:dyDescent="0.25">
      <c r="A32" s="479" t="s">
        <v>47</v>
      </c>
      <c r="B32" s="498"/>
      <c r="C32" s="498"/>
      <c r="D32" s="484"/>
      <c r="E32" s="484"/>
      <c r="F32" s="484"/>
      <c r="G32" s="480"/>
      <c r="H32" s="480"/>
      <c r="I32" s="480"/>
      <c r="J32" s="480"/>
      <c r="K32" s="481">
        <f>SUM(K33:K35)</f>
        <v>0</v>
      </c>
    </row>
    <row r="33" spans="1:11" ht="15.95" customHeight="1" x14ac:dyDescent="0.25">
      <c r="A33" s="492"/>
      <c r="B33" s="499"/>
      <c r="C33" s="499"/>
      <c r="D33" s="482"/>
      <c r="E33" s="482"/>
      <c r="F33" s="482"/>
      <c r="G33" s="471"/>
      <c r="H33" s="471"/>
      <c r="I33" s="471"/>
      <c r="J33" s="471"/>
      <c r="K33" s="483"/>
    </row>
    <row r="34" spans="1:11" ht="15.95" customHeight="1" x14ac:dyDescent="0.25">
      <c r="A34" s="492"/>
      <c r="B34" s="499"/>
      <c r="C34" s="499"/>
      <c r="D34" s="482"/>
      <c r="E34" s="482"/>
      <c r="F34" s="482"/>
      <c r="G34" s="471"/>
      <c r="H34" s="471"/>
      <c r="I34" s="471"/>
      <c r="J34" s="471"/>
      <c r="K34" s="483"/>
    </row>
    <row r="35" spans="1:11" ht="15.95" customHeight="1" x14ac:dyDescent="0.25">
      <c r="A35" s="492"/>
      <c r="B35" s="499"/>
      <c r="C35" s="499"/>
      <c r="D35" s="482"/>
      <c r="E35" s="482"/>
      <c r="F35" s="482"/>
      <c r="G35" s="471"/>
      <c r="H35" s="471"/>
      <c r="I35" s="471"/>
      <c r="J35" s="471"/>
      <c r="K35" s="483"/>
    </row>
    <row r="36" spans="1:11" ht="15.95" customHeight="1" x14ac:dyDescent="0.25">
      <c r="A36" s="479" t="s">
        <v>48</v>
      </c>
      <c r="B36" s="498"/>
      <c r="C36" s="498"/>
      <c r="D36" s="484"/>
      <c r="E36" s="484"/>
      <c r="F36" s="484"/>
      <c r="G36" s="480"/>
      <c r="H36" s="480"/>
      <c r="I36" s="480"/>
      <c r="J36" s="480"/>
      <c r="K36" s="481">
        <f>SUM(K37:K39)</f>
        <v>0</v>
      </c>
    </row>
    <row r="37" spans="1:11" ht="15.95" customHeight="1" x14ac:dyDescent="0.25">
      <c r="A37" s="492"/>
      <c r="B37" s="499"/>
      <c r="C37" s="499"/>
      <c r="D37" s="482"/>
      <c r="E37" s="482"/>
      <c r="F37" s="482"/>
      <c r="G37" s="471"/>
      <c r="H37" s="471"/>
      <c r="I37" s="471"/>
      <c r="J37" s="471"/>
      <c r="K37" s="483"/>
    </row>
    <row r="38" spans="1:11" ht="15.95" customHeight="1" x14ac:dyDescent="0.25">
      <c r="A38" s="492"/>
      <c r="B38" s="499"/>
      <c r="C38" s="499"/>
      <c r="D38" s="482"/>
      <c r="E38" s="482"/>
      <c r="F38" s="482"/>
      <c r="G38" s="471"/>
      <c r="H38" s="471"/>
      <c r="I38" s="471"/>
      <c r="J38" s="471"/>
      <c r="K38" s="483"/>
    </row>
    <row r="39" spans="1:11" ht="15.95" customHeight="1" x14ac:dyDescent="0.25">
      <c r="A39" s="492"/>
      <c r="B39" s="499"/>
      <c r="C39" s="499"/>
      <c r="D39" s="482"/>
      <c r="E39" s="482"/>
      <c r="F39" s="482"/>
      <c r="G39" s="471"/>
      <c r="H39" s="471"/>
      <c r="I39" s="471"/>
      <c r="J39" s="471"/>
      <c r="K39" s="483"/>
    </row>
    <row r="40" spans="1:11" s="16" customFormat="1" ht="15.95" customHeight="1" x14ac:dyDescent="0.25">
      <c r="A40" s="487" t="s">
        <v>49</v>
      </c>
      <c r="B40" s="501"/>
      <c r="C40" s="501"/>
      <c r="D40" s="488"/>
      <c r="E40" s="488"/>
      <c r="F40" s="488"/>
      <c r="G40" s="528"/>
      <c r="H40" s="528"/>
      <c r="I40" s="528"/>
      <c r="J40" s="528"/>
      <c r="K40" s="489">
        <f>SUM(K41)</f>
        <v>0</v>
      </c>
    </row>
    <row r="41" spans="1:11" s="16" customFormat="1" ht="15.95" customHeight="1" x14ac:dyDescent="0.25">
      <c r="A41" s="493"/>
      <c r="B41" s="502"/>
      <c r="C41" s="502"/>
      <c r="D41" s="490"/>
      <c r="E41" s="490"/>
      <c r="F41" s="490"/>
      <c r="G41" s="474"/>
      <c r="H41" s="474"/>
      <c r="I41" s="474"/>
      <c r="J41" s="474"/>
      <c r="K41" s="491"/>
    </row>
    <row r="42" spans="1:11" ht="15.95" customHeight="1" x14ac:dyDescent="0.25">
      <c r="A42" s="479" t="s">
        <v>50</v>
      </c>
      <c r="B42" s="498"/>
      <c r="C42" s="498"/>
      <c r="D42" s="484"/>
      <c r="E42" s="484"/>
      <c r="F42" s="484"/>
      <c r="G42" s="480"/>
      <c r="H42" s="480"/>
      <c r="I42" s="480"/>
      <c r="J42" s="480"/>
      <c r="K42" s="481">
        <f>SUM(K43:K47)</f>
        <v>5760208.4899999993</v>
      </c>
    </row>
    <row r="43" spans="1:11" ht="15.95" customHeight="1" x14ac:dyDescent="0.25">
      <c r="A43" s="473" t="s">
        <v>2791</v>
      </c>
      <c r="B43" s="499"/>
      <c r="C43" s="499"/>
      <c r="D43" s="482"/>
      <c r="E43" s="482"/>
      <c r="F43" s="482"/>
      <c r="G43" s="471"/>
      <c r="H43" s="471"/>
      <c r="I43" s="471"/>
      <c r="J43" s="471"/>
      <c r="K43" s="507">
        <v>107634</v>
      </c>
    </row>
    <row r="44" spans="1:11" ht="15.95" customHeight="1" x14ac:dyDescent="0.25">
      <c r="A44" s="473" t="s">
        <v>2792</v>
      </c>
      <c r="B44" s="499"/>
      <c r="C44" s="499"/>
      <c r="D44" s="482"/>
      <c r="E44" s="482"/>
      <c r="F44" s="482"/>
      <c r="G44" s="471"/>
      <c r="H44" s="471"/>
      <c r="I44" s="471"/>
      <c r="J44" s="471"/>
      <c r="K44" s="507">
        <v>2633560.5299999998</v>
      </c>
    </row>
    <row r="45" spans="1:11" ht="15.95" customHeight="1" x14ac:dyDescent="0.25">
      <c r="A45" s="473" t="s">
        <v>2793</v>
      </c>
      <c r="B45" s="499"/>
      <c r="C45" s="499"/>
      <c r="D45" s="482"/>
      <c r="E45" s="482"/>
      <c r="F45" s="482"/>
      <c r="G45" s="471"/>
      <c r="H45" s="471"/>
      <c r="I45" s="471"/>
      <c r="J45" s="471"/>
      <c r="K45" s="507">
        <v>2768040</v>
      </c>
    </row>
    <row r="46" spans="1:11" ht="15.95" customHeight="1" x14ac:dyDescent="0.25">
      <c r="A46" s="473" t="s">
        <v>2794</v>
      </c>
      <c r="B46" s="499"/>
      <c r="C46" s="505" t="s">
        <v>477</v>
      </c>
      <c r="D46" s="506"/>
      <c r="E46" s="506"/>
      <c r="F46" s="506"/>
      <c r="G46" s="522"/>
      <c r="H46" s="522"/>
      <c r="I46" s="522"/>
      <c r="J46" s="522" t="s">
        <v>2795</v>
      </c>
      <c r="K46" s="507">
        <v>0</v>
      </c>
    </row>
    <row r="47" spans="1:11" ht="15.95" customHeight="1" x14ac:dyDescent="0.25">
      <c r="A47" s="473" t="s">
        <v>2796</v>
      </c>
      <c r="B47" s="499"/>
      <c r="C47" s="505" t="s">
        <v>477</v>
      </c>
      <c r="D47" s="506"/>
      <c r="E47" s="506"/>
      <c r="F47" s="506"/>
      <c r="G47" s="522"/>
      <c r="H47" s="522"/>
      <c r="I47" s="522"/>
      <c r="J47" s="522" t="s">
        <v>2795</v>
      </c>
      <c r="K47" s="507">
        <v>250973.96</v>
      </c>
    </row>
    <row r="48" spans="1:11" ht="15.95" customHeight="1" x14ac:dyDescent="0.25">
      <c r="A48" s="494" t="s">
        <v>51</v>
      </c>
      <c r="B48" s="503"/>
      <c r="C48" s="503"/>
      <c r="D48" s="495"/>
      <c r="E48" s="495"/>
      <c r="F48" s="495"/>
      <c r="G48" s="801"/>
      <c r="H48" s="801"/>
      <c r="I48" s="801"/>
      <c r="J48" s="801"/>
      <c r="K48" s="496">
        <f>+K10+K12+K21+K25+K32+K36+K40+K42</f>
        <v>16716319.919999998</v>
      </c>
    </row>
    <row r="49" spans="1:11" x14ac:dyDescent="0.25">
      <c r="A49" s="72"/>
      <c r="B49" s="391"/>
      <c r="C49" s="391"/>
      <c r="D49" s="73"/>
      <c r="E49" s="73"/>
      <c r="F49" s="73"/>
      <c r="G49" s="73"/>
      <c r="H49" s="73"/>
      <c r="I49" s="73"/>
      <c r="J49" s="73"/>
      <c r="K49" s="73"/>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zoomScale="80" zoomScaleNormal="80" workbookViewId="0">
      <selection activeCell="C2" sqref="C2"/>
    </sheetView>
  </sheetViews>
  <sheetFormatPr baseColWidth="10" defaultRowHeight="15" x14ac:dyDescent="0.25"/>
  <cols>
    <col min="1" max="1" width="40.85546875" style="653" customWidth="1"/>
    <col min="2" max="2" width="21.28515625" style="392" customWidth="1"/>
    <col min="3" max="3" width="13.140625" style="392" bestFit="1" customWidth="1"/>
    <col min="4" max="4" width="13.7109375" customWidth="1"/>
    <col min="5" max="5" width="12.7109375" customWidth="1"/>
    <col min="6" max="6" width="13.28515625" customWidth="1"/>
    <col min="7" max="7" width="13.28515625" style="384" customWidth="1"/>
    <col min="8" max="8" width="10.7109375" customWidth="1"/>
    <col min="9" max="9" width="11.42578125" customWidth="1"/>
    <col min="10" max="10" width="14" customWidth="1"/>
    <col min="11" max="11" width="16.5703125" style="384" customWidth="1"/>
  </cols>
  <sheetData>
    <row r="1" spans="1:11" s="16" customFormat="1" ht="21" customHeight="1" x14ac:dyDescent="0.25">
      <c r="B1" s="1033"/>
      <c r="C1" s="386"/>
      <c r="G1" s="343"/>
      <c r="K1" s="343"/>
    </row>
    <row r="2" spans="1:11" s="16" customFormat="1" x14ac:dyDescent="0.25">
      <c r="A2" s="17" t="s">
        <v>42</v>
      </c>
      <c r="B2" s="1033"/>
      <c r="C2" s="385"/>
      <c r="D2" s="18"/>
      <c r="E2" s="18"/>
      <c r="F2" s="18"/>
      <c r="G2" s="345"/>
      <c r="H2" s="18"/>
      <c r="I2" s="18"/>
      <c r="J2" s="18"/>
      <c r="K2" s="344" t="s">
        <v>19</v>
      </c>
    </row>
    <row r="3" spans="1:11" s="16" customFormat="1" x14ac:dyDescent="0.25">
      <c r="A3" s="134" t="s">
        <v>863</v>
      </c>
      <c r="B3" s="1033"/>
      <c r="C3" s="385"/>
      <c r="D3" s="18"/>
      <c r="E3" s="18"/>
      <c r="F3" s="18"/>
      <c r="G3" s="345"/>
      <c r="H3" s="18"/>
      <c r="I3" s="18"/>
      <c r="J3" s="18"/>
      <c r="K3" s="345"/>
    </row>
    <row r="4" spans="1:11" s="16" customFormat="1" x14ac:dyDescent="0.25">
      <c r="A4" s="17" t="s">
        <v>2680</v>
      </c>
      <c r="B4" s="1033"/>
      <c r="C4" s="385"/>
      <c r="D4" s="18"/>
      <c r="E4" s="18"/>
      <c r="F4" s="18"/>
      <c r="G4" s="345"/>
      <c r="H4" s="18"/>
      <c r="I4" s="18"/>
      <c r="J4" s="18"/>
      <c r="K4" s="345"/>
    </row>
    <row r="5" spans="1:11" s="16" customFormat="1" x14ac:dyDescent="0.25">
      <c r="A5" s="17"/>
      <c r="B5" s="1033"/>
      <c r="C5" s="385"/>
      <c r="D5" s="18"/>
      <c r="E5" s="18"/>
      <c r="F5" s="18"/>
      <c r="G5" s="345"/>
      <c r="H5" s="18"/>
      <c r="I5" s="18"/>
      <c r="J5" s="18"/>
      <c r="K5" s="345"/>
    </row>
    <row r="6" spans="1:11" s="16" customFormat="1" ht="25.5" customHeight="1" x14ac:dyDescent="0.25">
      <c r="B6" s="1033"/>
      <c r="C6" s="385"/>
      <c r="D6" s="18"/>
      <c r="E6" s="18"/>
      <c r="F6" s="18"/>
      <c r="G6" s="345"/>
      <c r="H6" s="18"/>
      <c r="I6" s="18"/>
      <c r="J6" s="18"/>
      <c r="K6" s="345"/>
    </row>
    <row r="7" spans="1:11" s="16" customFormat="1" x14ac:dyDescent="0.25">
      <c r="A7" s="659" t="s">
        <v>20</v>
      </c>
      <c r="B7" s="856" t="s">
        <v>21</v>
      </c>
      <c r="C7" s="856" t="s">
        <v>22</v>
      </c>
      <c r="D7" s="770"/>
      <c r="E7" s="1412" t="s">
        <v>23</v>
      </c>
      <c r="F7" s="1412"/>
      <c r="G7" s="859" t="s">
        <v>24</v>
      </c>
      <c r="H7" s="1417" t="s">
        <v>25</v>
      </c>
      <c r="I7" s="1417"/>
      <c r="J7" s="770" t="s">
        <v>26</v>
      </c>
      <c r="K7" s="859" t="s">
        <v>27</v>
      </c>
    </row>
    <row r="8" spans="1:11" s="52" customFormat="1" x14ac:dyDescent="0.25">
      <c r="A8" s="1528" t="s">
        <v>28</v>
      </c>
      <c r="B8" s="1415" t="s">
        <v>29</v>
      </c>
      <c r="C8" s="1415" t="s">
        <v>30</v>
      </c>
      <c r="D8" s="1415" t="s">
        <v>31</v>
      </c>
      <c r="E8" s="1415" t="s">
        <v>32</v>
      </c>
      <c r="F8" s="1415"/>
      <c r="G8" s="1419" t="s">
        <v>33</v>
      </c>
      <c r="H8" s="1415" t="s">
        <v>34</v>
      </c>
      <c r="I8" s="1415"/>
      <c r="J8" s="1415" t="s">
        <v>211</v>
      </c>
      <c r="K8" s="1443" t="s">
        <v>35</v>
      </c>
    </row>
    <row r="9" spans="1:11" s="52" customFormat="1" x14ac:dyDescent="0.25">
      <c r="A9" s="1528"/>
      <c r="B9" s="1415"/>
      <c r="C9" s="1415"/>
      <c r="D9" s="1415"/>
      <c r="E9" s="769" t="s">
        <v>36</v>
      </c>
      <c r="F9" s="769" t="s">
        <v>37</v>
      </c>
      <c r="G9" s="1419"/>
      <c r="H9" s="769" t="s">
        <v>36</v>
      </c>
      <c r="I9" s="769" t="s">
        <v>37</v>
      </c>
      <c r="J9" s="1415"/>
      <c r="K9" s="1443"/>
    </row>
    <row r="10" spans="1:11" ht="15.95" customHeight="1" x14ac:dyDescent="0.25">
      <c r="A10" s="666" t="s">
        <v>43</v>
      </c>
      <c r="B10" s="498"/>
      <c r="C10" s="498"/>
      <c r="D10" s="480"/>
      <c r="E10" s="480"/>
      <c r="F10" s="480"/>
      <c r="G10" s="481"/>
      <c r="H10" s="480"/>
      <c r="I10" s="480"/>
      <c r="J10" s="480"/>
      <c r="K10" s="481">
        <f>SUM(K11)</f>
        <v>0</v>
      </c>
    </row>
    <row r="11" spans="1:11" ht="19.5" customHeight="1" x14ac:dyDescent="0.25">
      <c r="A11" s="547"/>
      <c r="B11" s="499"/>
      <c r="C11" s="499"/>
      <c r="D11" s="482"/>
      <c r="E11" s="482"/>
      <c r="F11" s="482"/>
      <c r="G11" s="483"/>
      <c r="H11" s="471"/>
      <c r="I11" s="471"/>
      <c r="J11" s="471"/>
      <c r="K11" s="483"/>
    </row>
    <row r="12" spans="1:11" ht="15.95" customHeight="1" x14ac:dyDescent="0.25">
      <c r="A12" s="666" t="s">
        <v>44</v>
      </c>
      <c r="B12" s="498"/>
      <c r="C12" s="498"/>
      <c r="D12" s="484"/>
      <c r="E12" s="484"/>
      <c r="F12" s="484"/>
      <c r="G12" s="481"/>
      <c r="H12" s="480"/>
      <c r="I12" s="480"/>
      <c r="J12" s="480"/>
      <c r="K12" s="481">
        <f>SUM(K13:K68)</f>
        <v>3835054.83</v>
      </c>
    </row>
    <row r="13" spans="1:11" ht="16.149999999999999" customHeight="1" x14ac:dyDescent="0.25">
      <c r="A13" s="1516" t="s">
        <v>398</v>
      </c>
      <c r="B13" s="505" t="s">
        <v>2546</v>
      </c>
      <c r="C13" s="1519" t="s">
        <v>477</v>
      </c>
      <c r="D13" s="1522" t="s">
        <v>2547</v>
      </c>
      <c r="E13" s="506"/>
      <c r="F13" s="506"/>
      <c r="G13" s="507">
        <v>370</v>
      </c>
      <c r="H13" s="522"/>
      <c r="I13" s="522"/>
      <c r="J13" s="1505" t="s">
        <v>2548</v>
      </c>
      <c r="K13" s="1507">
        <v>1198388.1000000001</v>
      </c>
    </row>
    <row r="14" spans="1:11" ht="16.149999999999999" customHeight="1" x14ac:dyDescent="0.25">
      <c r="A14" s="1517"/>
      <c r="B14" s="505" t="s">
        <v>2549</v>
      </c>
      <c r="C14" s="1520"/>
      <c r="D14" s="1523"/>
      <c r="E14" s="506"/>
      <c r="F14" s="506"/>
      <c r="G14" s="507">
        <v>345</v>
      </c>
      <c r="H14" s="522"/>
      <c r="I14" s="522"/>
      <c r="J14" s="1491"/>
      <c r="K14" s="1494"/>
    </row>
    <row r="15" spans="1:11" ht="16.149999999999999" customHeight="1" x14ac:dyDescent="0.25">
      <c r="A15" s="1517"/>
      <c r="B15" s="505" t="s">
        <v>2550</v>
      </c>
      <c r="C15" s="1520"/>
      <c r="D15" s="1523"/>
      <c r="E15" s="506"/>
      <c r="F15" s="506"/>
      <c r="G15" s="507">
        <v>320</v>
      </c>
      <c r="H15" s="522"/>
      <c r="I15" s="522"/>
      <c r="J15" s="1491"/>
      <c r="K15" s="1494"/>
    </row>
    <row r="16" spans="1:11" ht="16.149999999999999" customHeight="1" x14ac:dyDescent="0.25">
      <c r="A16" s="1517"/>
      <c r="B16" s="505" t="s">
        <v>2551</v>
      </c>
      <c r="C16" s="1520"/>
      <c r="D16" s="1523"/>
      <c r="E16" s="506"/>
      <c r="F16" s="506"/>
      <c r="G16" s="507">
        <v>320</v>
      </c>
      <c r="H16" s="522"/>
      <c r="I16" s="522"/>
      <c r="J16" s="1491"/>
      <c r="K16" s="1494"/>
    </row>
    <row r="17" spans="1:11" ht="16.149999999999999" customHeight="1" x14ac:dyDescent="0.25">
      <c r="A17" s="1517"/>
      <c r="B17" s="505" t="s">
        <v>2552</v>
      </c>
      <c r="C17" s="1520"/>
      <c r="D17" s="1523"/>
      <c r="E17" s="506"/>
      <c r="F17" s="506"/>
      <c r="G17" s="507">
        <v>290</v>
      </c>
      <c r="H17" s="522"/>
      <c r="I17" s="522"/>
      <c r="J17" s="1491"/>
      <c r="K17" s="1494"/>
    </row>
    <row r="18" spans="1:11" ht="16.149999999999999" customHeight="1" x14ac:dyDescent="0.25">
      <c r="A18" s="1517"/>
      <c r="B18" s="505" t="s">
        <v>2553</v>
      </c>
      <c r="C18" s="1520"/>
      <c r="D18" s="1523"/>
      <c r="E18" s="506"/>
      <c r="F18" s="506"/>
      <c r="G18" s="507">
        <v>260</v>
      </c>
      <c r="H18" s="522"/>
      <c r="I18" s="522"/>
      <c r="J18" s="1491"/>
      <c r="K18" s="1494"/>
    </row>
    <row r="19" spans="1:11" ht="32.25" customHeight="1" x14ac:dyDescent="0.25">
      <c r="A19" s="1517"/>
      <c r="B19" s="505" t="s">
        <v>2554</v>
      </c>
      <c r="C19" s="1520"/>
      <c r="D19" s="1524"/>
      <c r="E19" s="506"/>
      <c r="F19" s="506"/>
      <c r="G19" s="507">
        <v>235</v>
      </c>
      <c r="H19" s="522"/>
      <c r="I19" s="522"/>
      <c r="J19" s="1491"/>
      <c r="K19" s="1494"/>
    </row>
    <row r="20" spans="1:11" ht="24" x14ac:dyDescent="0.25">
      <c r="A20" s="1518"/>
      <c r="B20" s="505" t="s">
        <v>2555</v>
      </c>
      <c r="C20" s="1520"/>
      <c r="D20" s="775" t="s">
        <v>2556</v>
      </c>
      <c r="E20" s="506"/>
      <c r="F20" s="506"/>
      <c r="G20" s="507">
        <v>0</v>
      </c>
      <c r="H20" s="522"/>
      <c r="I20" s="522"/>
      <c r="J20" s="1491"/>
      <c r="K20" s="800"/>
    </row>
    <row r="21" spans="1:11" x14ac:dyDescent="0.25">
      <c r="A21" s="776" t="s">
        <v>2557</v>
      </c>
      <c r="B21" s="1509" t="s">
        <v>2558</v>
      </c>
      <c r="C21" s="1520"/>
      <c r="D21" s="797">
        <v>1.4999999999999999E-2</v>
      </c>
      <c r="E21" s="506"/>
      <c r="F21" s="506"/>
      <c r="G21" s="507">
        <v>625</v>
      </c>
      <c r="H21" s="522"/>
      <c r="I21" s="522"/>
      <c r="J21" s="1491"/>
      <c r="K21" s="1507">
        <v>806758.22</v>
      </c>
    </row>
    <row r="22" spans="1:11" ht="30" x14ac:dyDescent="0.25">
      <c r="A22" s="777" t="s">
        <v>2559</v>
      </c>
      <c r="B22" s="1488"/>
      <c r="C22" s="1520"/>
      <c r="D22" s="797">
        <v>5.0000000000000001E-3</v>
      </c>
      <c r="E22" s="506"/>
      <c r="F22" s="506"/>
      <c r="G22" s="507">
        <v>530</v>
      </c>
      <c r="H22" s="522"/>
      <c r="I22" s="522"/>
      <c r="J22" s="1491"/>
      <c r="K22" s="1494"/>
    </row>
    <row r="23" spans="1:11" ht="30" x14ac:dyDescent="0.25">
      <c r="A23" s="777" t="s">
        <v>2560</v>
      </c>
      <c r="B23" s="1488"/>
      <c r="C23" s="1520"/>
      <c r="D23" s="797">
        <v>5.0000000000000001E-3</v>
      </c>
      <c r="E23" s="506"/>
      <c r="F23" s="506"/>
      <c r="G23" s="507">
        <v>530</v>
      </c>
      <c r="H23" s="522"/>
      <c r="I23" s="522"/>
      <c r="J23" s="1491"/>
      <c r="K23" s="1494"/>
    </row>
    <row r="24" spans="1:11" ht="30" x14ac:dyDescent="0.25">
      <c r="A24" s="777" t="s">
        <v>2561</v>
      </c>
      <c r="B24" s="1488"/>
      <c r="C24" s="1520"/>
      <c r="D24" s="797" t="s">
        <v>2562</v>
      </c>
      <c r="E24" s="506"/>
      <c r="F24" s="506"/>
      <c r="G24" s="507">
        <v>530</v>
      </c>
      <c r="H24" s="522"/>
      <c r="I24" s="522"/>
      <c r="J24" s="1491"/>
      <c r="K24" s="1494"/>
    </row>
    <row r="25" spans="1:11" ht="30" x14ac:dyDescent="0.25">
      <c r="A25" s="777" t="s">
        <v>2563</v>
      </c>
      <c r="B25" s="1488"/>
      <c r="C25" s="1520"/>
      <c r="D25" s="797">
        <v>2.5000000000000001E-2</v>
      </c>
      <c r="E25" s="506"/>
      <c r="F25" s="506"/>
      <c r="G25" s="507">
        <v>560</v>
      </c>
      <c r="H25" s="522"/>
      <c r="I25" s="522"/>
      <c r="J25" s="1491"/>
      <c r="K25" s="1494"/>
    </row>
    <row r="26" spans="1:11" ht="16.149999999999999" customHeight="1" x14ac:dyDescent="0.25">
      <c r="A26" s="777" t="s">
        <v>2564</v>
      </c>
      <c r="B26" s="1488"/>
      <c r="C26" s="1520"/>
      <c r="D26" s="797">
        <v>1.4999999999999999E-2</v>
      </c>
      <c r="E26" s="506"/>
      <c r="F26" s="506"/>
      <c r="G26" s="507">
        <v>960</v>
      </c>
      <c r="H26" s="522"/>
      <c r="I26" s="522"/>
      <c r="J26" s="1491"/>
      <c r="K26" s="1494"/>
    </row>
    <row r="27" spans="1:11" ht="16.149999999999999" customHeight="1" x14ac:dyDescent="0.25">
      <c r="A27" s="777" t="s">
        <v>2565</v>
      </c>
      <c r="B27" s="1488"/>
      <c r="C27" s="1520"/>
      <c r="D27" s="797">
        <v>1.4999999999999999E-2</v>
      </c>
      <c r="E27" s="506"/>
      <c r="F27" s="506"/>
      <c r="G27" s="507">
        <v>730</v>
      </c>
      <c r="H27" s="522"/>
      <c r="I27" s="522"/>
      <c r="J27" s="1491"/>
      <c r="K27" s="1494"/>
    </row>
    <row r="28" spans="1:11" ht="16.149999999999999" customHeight="1" x14ac:dyDescent="0.25">
      <c r="A28" s="777" t="s">
        <v>2566</v>
      </c>
      <c r="B28" s="1488"/>
      <c r="C28" s="1520"/>
      <c r="D28" s="797"/>
      <c r="E28" s="506"/>
      <c r="F28" s="506"/>
      <c r="G28" s="507">
        <v>730</v>
      </c>
      <c r="H28" s="522"/>
      <c r="I28" s="522"/>
      <c r="J28" s="1491"/>
      <c r="K28" s="1494"/>
    </row>
    <row r="29" spans="1:11" ht="16.149999999999999" customHeight="1" x14ac:dyDescent="0.25">
      <c r="A29" s="777" t="s">
        <v>2567</v>
      </c>
      <c r="B29" s="1488"/>
      <c r="C29" s="1520"/>
      <c r="D29" s="797"/>
      <c r="E29" s="506"/>
      <c r="F29" s="506"/>
      <c r="G29" s="507">
        <v>530</v>
      </c>
      <c r="H29" s="522"/>
      <c r="I29" s="522"/>
      <c r="J29" s="1491"/>
      <c r="K29" s="1494"/>
    </row>
    <row r="30" spans="1:11" ht="16.149999999999999" customHeight="1" x14ac:dyDescent="0.25">
      <c r="A30" s="777" t="s">
        <v>2568</v>
      </c>
      <c r="B30" s="1488"/>
      <c r="C30" s="1520"/>
      <c r="D30" s="797">
        <v>0.03</v>
      </c>
      <c r="E30" s="506"/>
      <c r="F30" s="506"/>
      <c r="G30" s="507">
        <v>2500</v>
      </c>
      <c r="H30" s="522"/>
      <c r="I30" s="522"/>
      <c r="J30" s="1491"/>
      <c r="K30" s="1494"/>
    </row>
    <row r="31" spans="1:11" ht="16.149999999999999" customHeight="1" x14ac:dyDescent="0.25">
      <c r="A31" s="777" t="s">
        <v>2569</v>
      </c>
      <c r="B31" s="1488"/>
      <c r="C31" s="1520"/>
      <c r="D31" s="797">
        <v>0.03</v>
      </c>
      <c r="E31" s="506"/>
      <c r="F31" s="506"/>
      <c r="G31" s="507">
        <v>3000</v>
      </c>
      <c r="H31" s="522"/>
      <c r="I31" s="522"/>
      <c r="J31" s="1491"/>
      <c r="K31" s="1494"/>
    </row>
    <row r="32" spans="1:11" ht="16.149999999999999" customHeight="1" x14ac:dyDescent="0.25">
      <c r="A32" s="777" t="s">
        <v>2570</v>
      </c>
      <c r="B32" s="1488"/>
      <c r="C32" s="1520"/>
      <c r="D32" s="797">
        <v>0.03</v>
      </c>
      <c r="E32" s="506"/>
      <c r="F32" s="506"/>
      <c r="G32" s="507">
        <v>1200</v>
      </c>
      <c r="H32" s="522"/>
      <c r="I32" s="522"/>
      <c r="J32" s="1491"/>
      <c r="K32" s="1494"/>
    </row>
    <row r="33" spans="1:11" ht="16.149999999999999" customHeight="1" x14ac:dyDescent="0.25">
      <c r="A33" s="778" t="s">
        <v>2571</v>
      </c>
      <c r="B33" s="1488"/>
      <c r="C33" s="1520"/>
      <c r="D33" s="1525">
        <v>0.03</v>
      </c>
      <c r="E33" s="506"/>
      <c r="F33" s="506"/>
      <c r="G33" s="507"/>
      <c r="H33" s="522"/>
      <c r="I33" s="522"/>
      <c r="J33" s="1491"/>
      <c r="K33" s="1494"/>
    </row>
    <row r="34" spans="1:11" ht="16.149999999999999" customHeight="1" x14ac:dyDescent="0.25">
      <c r="A34" s="777" t="s">
        <v>2572</v>
      </c>
      <c r="B34" s="1488"/>
      <c r="C34" s="1520"/>
      <c r="D34" s="1526"/>
      <c r="E34" s="506"/>
      <c r="F34" s="506"/>
      <c r="G34" s="507">
        <v>600</v>
      </c>
      <c r="H34" s="522"/>
      <c r="I34" s="522"/>
      <c r="J34" s="1491"/>
      <c r="K34" s="1494"/>
    </row>
    <row r="35" spans="1:11" ht="16.149999999999999" customHeight="1" x14ac:dyDescent="0.25">
      <c r="A35" s="777" t="s">
        <v>2573</v>
      </c>
      <c r="B35" s="1488"/>
      <c r="C35" s="1520"/>
      <c r="D35" s="1527"/>
      <c r="E35" s="506"/>
      <c r="F35" s="506"/>
      <c r="G35" s="507">
        <v>1200</v>
      </c>
      <c r="H35" s="522"/>
      <c r="I35" s="522"/>
      <c r="J35" s="1491"/>
      <c r="K35" s="1494"/>
    </row>
    <row r="36" spans="1:11" ht="30" x14ac:dyDescent="0.25">
      <c r="A36" s="777" t="s">
        <v>2574</v>
      </c>
      <c r="B36" s="1488"/>
      <c r="C36" s="1520"/>
      <c r="D36" s="797">
        <v>0.03</v>
      </c>
      <c r="E36" s="506"/>
      <c r="F36" s="506"/>
      <c r="G36" s="507">
        <v>750</v>
      </c>
      <c r="H36" s="522"/>
      <c r="I36" s="522"/>
      <c r="J36" s="1491"/>
      <c r="K36" s="1494"/>
    </row>
    <row r="37" spans="1:11" x14ac:dyDescent="0.25">
      <c r="A37" s="777" t="s">
        <v>2575</v>
      </c>
      <c r="B37" s="1488"/>
      <c r="C37" s="1520"/>
      <c r="D37" s="797">
        <v>0.03</v>
      </c>
      <c r="E37" s="506"/>
      <c r="F37" s="506"/>
      <c r="G37" s="507">
        <v>1000</v>
      </c>
      <c r="H37" s="522"/>
      <c r="I37" s="522"/>
      <c r="J37" s="1491"/>
      <c r="K37" s="1494"/>
    </row>
    <row r="38" spans="1:11" ht="16.149999999999999" customHeight="1" x14ac:dyDescent="0.25">
      <c r="A38" s="777" t="s">
        <v>2576</v>
      </c>
      <c r="B38" s="1488"/>
      <c r="C38" s="1520"/>
      <c r="D38" s="797" t="s">
        <v>2562</v>
      </c>
      <c r="E38" s="506"/>
      <c r="F38" s="506"/>
      <c r="G38" s="507">
        <v>1500</v>
      </c>
      <c r="H38" s="522"/>
      <c r="I38" s="522"/>
      <c r="J38" s="1491"/>
      <c r="K38" s="1494"/>
    </row>
    <row r="39" spans="1:11" x14ac:dyDescent="0.25">
      <c r="A39" s="777" t="s">
        <v>2577</v>
      </c>
      <c r="B39" s="1488"/>
      <c r="C39" s="1520"/>
      <c r="D39" s="797">
        <v>1.4999999999999999E-2</v>
      </c>
      <c r="E39" s="506"/>
      <c r="F39" s="506"/>
      <c r="G39" s="507">
        <v>850</v>
      </c>
      <c r="H39" s="522"/>
      <c r="I39" s="522"/>
      <c r="J39" s="1491"/>
      <c r="K39" s="1494"/>
    </row>
    <row r="40" spans="1:11" ht="30" x14ac:dyDescent="0.25">
      <c r="A40" s="777" t="s">
        <v>2578</v>
      </c>
      <c r="B40" s="1488"/>
      <c r="C40" s="1520"/>
      <c r="D40" s="797" t="s">
        <v>2579</v>
      </c>
      <c r="E40" s="506"/>
      <c r="F40" s="506"/>
      <c r="G40" s="507"/>
      <c r="H40" s="522"/>
      <c r="I40" s="522"/>
      <c r="J40" s="1491"/>
      <c r="K40" s="1494"/>
    </row>
    <row r="41" spans="1:11" ht="16.149999999999999" customHeight="1" x14ac:dyDescent="0.25">
      <c r="A41" s="777" t="s">
        <v>2580</v>
      </c>
      <c r="B41" s="1488"/>
      <c r="C41" s="1520"/>
      <c r="D41" s="797">
        <v>1.4999999999999999E-2</v>
      </c>
      <c r="E41" s="506"/>
      <c r="F41" s="506"/>
      <c r="G41" s="507">
        <v>900</v>
      </c>
      <c r="H41" s="522"/>
      <c r="I41" s="522"/>
      <c r="J41" s="1491"/>
      <c r="K41" s="1494"/>
    </row>
    <row r="42" spans="1:11" ht="16.149999999999999" customHeight="1" x14ac:dyDescent="0.25">
      <c r="A42" s="777" t="s">
        <v>2581</v>
      </c>
      <c r="B42" s="1510"/>
      <c r="C42" s="1520"/>
      <c r="D42" s="798">
        <v>8.6956000000000006E-2</v>
      </c>
      <c r="E42" s="506"/>
      <c r="F42" s="506"/>
      <c r="G42" s="507"/>
      <c r="H42" s="522"/>
      <c r="I42" s="522"/>
      <c r="J42" s="1491"/>
      <c r="K42" s="1508"/>
    </row>
    <row r="43" spans="1:11" ht="16.149999999999999" customHeight="1" x14ac:dyDescent="0.25">
      <c r="A43" s="787" t="s">
        <v>2582</v>
      </c>
      <c r="B43" s="505" t="s">
        <v>2583</v>
      </c>
      <c r="C43" s="1521"/>
      <c r="D43" s="797">
        <v>1.4999999999999999E-2</v>
      </c>
      <c r="E43" s="506"/>
      <c r="F43" s="506"/>
      <c r="G43" s="507"/>
      <c r="H43" s="522"/>
      <c r="I43" s="522"/>
      <c r="J43" s="1506"/>
      <c r="K43" s="507">
        <v>199081.28</v>
      </c>
    </row>
    <row r="44" spans="1:11" x14ac:dyDescent="0.25">
      <c r="A44" s="779" t="s">
        <v>2584</v>
      </c>
      <c r="B44" s="505"/>
      <c r="C44" s="1037"/>
      <c r="D44" s="797"/>
      <c r="E44" s="506"/>
      <c r="F44" s="506"/>
      <c r="G44" s="507"/>
      <c r="H44" s="522"/>
      <c r="I44" s="522"/>
      <c r="J44" s="1505" t="s">
        <v>2585</v>
      </c>
      <c r="K44" s="1507">
        <v>14800</v>
      </c>
    </row>
    <row r="45" spans="1:11" ht="16.149999999999999" customHeight="1" x14ac:dyDescent="0.25">
      <c r="A45" s="780" t="s">
        <v>1256</v>
      </c>
      <c r="B45" s="1509" t="s">
        <v>2586</v>
      </c>
      <c r="C45" s="1037" t="s">
        <v>1453</v>
      </c>
      <c r="D45" s="797"/>
      <c r="E45" s="506"/>
      <c r="F45" s="506"/>
      <c r="G45" s="507">
        <v>500</v>
      </c>
      <c r="H45" s="522"/>
      <c r="I45" s="522"/>
      <c r="J45" s="1491"/>
      <c r="K45" s="1494"/>
    </row>
    <row r="46" spans="1:11" ht="16.149999999999999" customHeight="1" x14ac:dyDescent="0.25">
      <c r="A46" s="780" t="s">
        <v>2587</v>
      </c>
      <c r="B46" s="1488"/>
      <c r="C46" s="1037" t="s">
        <v>2588</v>
      </c>
      <c r="D46" s="797"/>
      <c r="E46" s="506"/>
      <c r="F46" s="506"/>
      <c r="G46" s="507">
        <v>300</v>
      </c>
      <c r="H46" s="522"/>
      <c r="I46" s="522"/>
      <c r="J46" s="1491"/>
      <c r="K46" s="1494"/>
    </row>
    <row r="47" spans="1:11" ht="29.25" customHeight="1" x14ac:dyDescent="0.25">
      <c r="A47" s="777" t="s">
        <v>2589</v>
      </c>
      <c r="B47" s="1510"/>
      <c r="C47" s="1037" t="s">
        <v>233</v>
      </c>
      <c r="D47" s="797"/>
      <c r="E47" s="506"/>
      <c r="F47" s="506"/>
      <c r="G47" s="507">
        <v>1000</v>
      </c>
      <c r="H47" s="522"/>
      <c r="I47" s="522"/>
      <c r="J47" s="1491"/>
      <c r="K47" s="1508"/>
    </row>
    <row r="48" spans="1:11" ht="16.149999999999999" customHeight="1" x14ac:dyDescent="0.25">
      <c r="A48" s="781" t="s">
        <v>2590</v>
      </c>
      <c r="B48" s="505"/>
      <c r="C48" s="1037"/>
      <c r="D48" s="799"/>
      <c r="E48" s="506"/>
      <c r="F48" s="506"/>
      <c r="G48" s="507"/>
      <c r="H48" s="522"/>
      <c r="I48" s="522"/>
      <c r="J48" s="1491"/>
      <c r="K48" s="1507">
        <v>435719.77</v>
      </c>
    </row>
    <row r="49" spans="1:11" ht="16.149999999999999" customHeight="1" x14ac:dyDescent="0.25">
      <c r="A49" s="782" t="s">
        <v>2591</v>
      </c>
      <c r="B49" s="1509" t="s">
        <v>2586</v>
      </c>
      <c r="C49" s="1037"/>
      <c r="D49" s="799"/>
      <c r="E49" s="506"/>
      <c r="F49" s="506"/>
      <c r="G49" s="507">
        <v>580</v>
      </c>
      <c r="H49" s="522"/>
      <c r="I49" s="522"/>
      <c r="J49" s="1491"/>
      <c r="K49" s="1494"/>
    </row>
    <row r="50" spans="1:11" ht="16.149999999999999" customHeight="1" x14ac:dyDescent="0.25">
      <c r="A50" s="782" t="s">
        <v>2592</v>
      </c>
      <c r="B50" s="1488"/>
      <c r="C50" s="1037"/>
      <c r="D50" s="799"/>
      <c r="E50" s="506"/>
      <c r="F50" s="506"/>
      <c r="G50" s="507">
        <v>580</v>
      </c>
      <c r="H50" s="522"/>
      <c r="I50" s="522"/>
      <c r="J50" s="1491"/>
      <c r="K50" s="1494"/>
    </row>
    <row r="51" spans="1:11" ht="16.149999999999999" customHeight="1" x14ac:dyDescent="0.25">
      <c r="A51" s="783" t="s">
        <v>2593</v>
      </c>
      <c r="B51" s="1488"/>
      <c r="C51" s="1037"/>
      <c r="D51" s="799"/>
      <c r="E51" s="506"/>
      <c r="F51" s="506"/>
      <c r="G51" s="507">
        <v>1200</v>
      </c>
      <c r="H51" s="522"/>
      <c r="I51" s="522"/>
      <c r="J51" s="1491"/>
      <c r="K51" s="1494"/>
    </row>
    <row r="52" spans="1:11" ht="16.149999999999999" customHeight="1" x14ac:dyDescent="0.25">
      <c r="A52" s="783" t="s">
        <v>2594</v>
      </c>
      <c r="B52" s="1488"/>
      <c r="C52" s="1037"/>
      <c r="D52" s="799"/>
      <c r="E52" s="506"/>
      <c r="F52" s="506"/>
      <c r="G52" s="507">
        <v>1200</v>
      </c>
      <c r="H52" s="522"/>
      <c r="I52" s="522"/>
      <c r="J52" s="1491"/>
      <c r="K52" s="1494"/>
    </row>
    <row r="53" spans="1:11" ht="30" x14ac:dyDescent="0.25">
      <c r="A53" s="783" t="s">
        <v>2595</v>
      </c>
      <c r="B53" s="1488"/>
      <c r="C53" s="1037"/>
      <c r="D53" s="799"/>
      <c r="E53" s="506"/>
      <c r="F53" s="506"/>
      <c r="G53" s="507">
        <v>350</v>
      </c>
      <c r="H53" s="522"/>
      <c r="I53" s="522"/>
      <c r="J53" s="1491"/>
      <c r="K53" s="1494"/>
    </row>
    <row r="54" spans="1:11" ht="16.149999999999999" customHeight="1" x14ac:dyDescent="0.25">
      <c r="A54" s="783" t="s">
        <v>2596</v>
      </c>
      <c r="B54" s="1510"/>
      <c r="C54" s="1037"/>
      <c r="D54" s="799"/>
      <c r="E54" s="506"/>
      <c r="F54" s="506"/>
      <c r="G54" s="507">
        <v>2000</v>
      </c>
      <c r="H54" s="522"/>
      <c r="I54" s="522"/>
      <c r="J54" s="1491"/>
      <c r="K54" s="1494"/>
    </row>
    <row r="55" spans="1:11" ht="29.25" customHeight="1" x14ac:dyDescent="0.25">
      <c r="A55" s="784" t="s">
        <v>2597</v>
      </c>
      <c r="B55" s="505"/>
      <c r="C55" s="1037"/>
      <c r="D55" s="799"/>
      <c r="E55" s="506"/>
      <c r="F55" s="506"/>
      <c r="G55" s="507"/>
      <c r="H55" s="522"/>
      <c r="I55" s="522"/>
      <c r="J55" s="1491"/>
      <c r="K55" s="1494"/>
    </row>
    <row r="56" spans="1:11" ht="16.149999999999999" customHeight="1" x14ac:dyDescent="0.25">
      <c r="A56" s="783" t="s">
        <v>2598</v>
      </c>
      <c r="B56" s="1509" t="s">
        <v>2586</v>
      </c>
      <c r="C56" s="1037"/>
      <c r="D56" s="799"/>
      <c r="E56" s="506"/>
      <c r="F56" s="506"/>
      <c r="G56" s="507">
        <v>4100</v>
      </c>
      <c r="H56" s="522"/>
      <c r="I56" s="522"/>
      <c r="J56" s="1491"/>
      <c r="K56" s="1494"/>
    </row>
    <row r="57" spans="1:11" ht="16.149999999999999" customHeight="1" x14ac:dyDescent="0.25">
      <c r="A57" s="783" t="s">
        <v>2599</v>
      </c>
      <c r="B57" s="1488"/>
      <c r="C57" s="1037"/>
      <c r="D57" s="799"/>
      <c r="E57" s="506"/>
      <c r="F57" s="506"/>
      <c r="G57" s="507">
        <v>11000</v>
      </c>
      <c r="H57" s="522"/>
      <c r="I57" s="522"/>
      <c r="J57" s="1491"/>
      <c r="K57" s="1494"/>
    </row>
    <row r="58" spans="1:11" ht="16.149999999999999" customHeight="1" x14ac:dyDescent="0.25">
      <c r="A58" s="783" t="s">
        <v>2600</v>
      </c>
      <c r="B58" s="1488"/>
      <c r="C58" s="1037"/>
      <c r="D58" s="799"/>
      <c r="E58" s="506"/>
      <c r="F58" s="506"/>
      <c r="G58" s="507">
        <v>10300</v>
      </c>
      <c r="H58" s="522"/>
      <c r="I58" s="522"/>
      <c r="J58" s="1491"/>
      <c r="K58" s="1494"/>
    </row>
    <row r="59" spans="1:11" ht="16.149999999999999" customHeight="1" x14ac:dyDescent="0.25">
      <c r="A59" s="783" t="s">
        <v>2601</v>
      </c>
      <c r="B59" s="1488"/>
      <c r="C59" s="1037"/>
      <c r="D59" s="799"/>
      <c r="E59" s="506"/>
      <c r="F59" s="506"/>
      <c r="G59" s="507">
        <v>8300</v>
      </c>
      <c r="H59" s="522"/>
      <c r="I59" s="522"/>
      <c r="J59" s="1491"/>
      <c r="K59" s="1494"/>
    </row>
    <row r="60" spans="1:11" ht="33.75" customHeight="1" x14ac:dyDescent="0.25">
      <c r="A60" s="783" t="s">
        <v>2602</v>
      </c>
      <c r="B60" s="1510"/>
      <c r="C60" s="1037"/>
      <c r="D60" s="799"/>
      <c r="E60" s="506"/>
      <c r="F60" s="506"/>
      <c r="G60" s="507">
        <v>2500</v>
      </c>
      <c r="H60" s="522"/>
      <c r="I60" s="522"/>
      <c r="J60" s="1491"/>
      <c r="K60" s="1494"/>
    </row>
    <row r="61" spans="1:11" ht="16.149999999999999" customHeight="1" x14ac:dyDescent="0.25">
      <c r="A61" s="783" t="s">
        <v>2603</v>
      </c>
      <c r="B61" s="505" t="s">
        <v>463</v>
      </c>
      <c r="C61" s="1037"/>
      <c r="D61" s="799"/>
      <c r="E61" s="506"/>
      <c r="F61" s="506"/>
      <c r="G61" s="507">
        <v>2700</v>
      </c>
      <c r="H61" s="522"/>
      <c r="I61" s="522"/>
      <c r="J61" s="1491"/>
      <c r="K61" s="1494"/>
    </row>
    <row r="62" spans="1:11" ht="16.149999999999999" customHeight="1" x14ac:dyDescent="0.25">
      <c r="A62" s="783" t="s">
        <v>2604</v>
      </c>
      <c r="B62" s="505" t="s">
        <v>2586</v>
      </c>
      <c r="C62" s="1037" t="s">
        <v>233</v>
      </c>
      <c r="D62" s="799"/>
      <c r="E62" s="506"/>
      <c r="F62" s="506"/>
      <c r="G62" s="507">
        <v>700</v>
      </c>
      <c r="H62" s="522"/>
      <c r="I62" s="522"/>
      <c r="J62" s="1491"/>
      <c r="K62" s="1508"/>
    </row>
    <row r="63" spans="1:11" ht="30" x14ac:dyDescent="0.25">
      <c r="A63" s="776" t="s">
        <v>2605</v>
      </c>
      <c r="B63" s="505"/>
      <c r="C63" s="1037"/>
      <c r="D63" s="799"/>
      <c r="E63" s="506"/>
      <c r="F63" s="506"/>
      <c r="G63" s="507"/>
      <c r="H63" s="522"/>
      <c r="I63" s="522"/>
      <c r="J63" s="1491"/>
      <c r="K63" s="1511">
        <v>1180307.46</v>
      </c>
    </row>
    <row r="64" spans="1:11" s="16" customFormat="1" ht="15.95" customHeight="1" x14ac:dyDescent="0.25">
      <c r="A64" s="777" t="s">
        <v>2606</v>
      </c>
      <c r="B64" s="1514" t="s">
        <v>2607</v>
      </c>
      <c r="C64" s="1037"/>
      <c r="D64" s="869">
        <v>0.18</v>
      </c>
      <c r="E64" s="745"/>
      <c r="F64" s="745"/>
      <c r="G64" s="541"/>
      <c r="H64" s="535"/>
      <c r="I64" s="535"/>
      <c r="J64" s="1491"/>
      <c r="K64" s="1512"/>
    </row>
    <row r="65" spans="1:11" s="16" customFormat="1" ht="15.95" customHeight="1" x14ac:dyDescent="0.25">
      <c r="A65" s="777" t="s">
        <v>2608</v>
      </c>
      <c r="B65" s="1485"/>
      <c r="C65" s="1037"/>
      <c r="D65" s="869">
        <v>0.14000000000000001</v>
      </c>
      <c r="E65" s="533"/>
      <c r="F65" s="533"/>
      <c r="G65" s="540"/>
      <c r="H65" s="532"/>
      <c r="I65" s="532"/>
      <c r="J65" s="1491"/>
      <c r="K65" s="1512"/>
    </row>
    <row r="66" spans="1:11" s="16" customFormat="1" ht="15.95" customHeight="1" x14ac:dyDescent="0.25">
      <c r="A66" s="777" t="s">
        <v>2609</v>
      </c>
      <c r="B66" s="1485"/>
      <c r="C66" s="1037"/>
      <c r="D66" s="869">
        <v>0.14000000000000001</v>
      </c>
      <c r="E66" s="533"/>
      <c r="F66" s="533"/>
      <c r="G66" s="540"/>
      <c r="H66" s="532"/>
      <c r="I66" s="532"/>
      <c r="J66" s="1491"/>
      <c r="K66" s="1512"/>
    </row>
    <row r="67" spans="1:11" ht="15.95" customHeight="1" x14ac:dyDescent="0.25">
      <c r="A67" s="777" t="s">
        <v>2610</v>
      </c>
      <c r="B67" s="1515"/>
      <c r="C67" s="1037"/>
      <c r="D67" s="869">
        <v>0.14000000000000001</v>
      </c>
      <c r="E67" s="741"/>
      <c r="F67" s="741"/>
      <c r="G67" s="538"/>
      <c r="H67" s="656"/>
      <c r="I67" s="656"/>
      <c r="J67" s="1491"/>
      <c r="K67" s="1513"/>
    </row>
    <row r="68" spans="1:11" x14ac:dyDescent="0.25">
      <c r="A68" s="776" t="s">
        <v>2611</v>
      </c>
      <c r="B68" s="1035" t="s">
        <v>2612</v>
      </c>
      <c r="C68" s="505" t="s">
        <v>233</v>
      </c>
      <c r="D68" s="482"/>
      <c r="E68" s="482"/>
      <c r="F68" s="482"/>
      <c r="G68" s="507">
        <v>75500</v>
      </c>
      <c r="H68" s="471"/>
      <c r="I68" s="471"/>
      <c r="J68" s="1491"/>
      <c r="K68" s="483">
        <v>0</v>
      </c>
    </row>
    <row r="69" spans="1:11" ht="15.95" customHeight="1" x14ac:dyDescent="0.25">
      <c r="A69" s="666" t="s">
        <v>47</v>
      </c>
      <c r="B69" s="498"/>
      <c r="C69" s="498"/>
      <c r="D69" s="484"/>
      <c r="E69" s="484"/>
      <c r="F69" s="484"/>
      <c r="G69" s="481"/>
      <c r="H69" s="480"/>
      <c r="I69" s="480"/>
      <c r="J69" s="1491"/>
      <c r="K69" s="481">
        <f>SUM(K70:K72)</f>
        <v>231440</v>
      </c>
    </row>
    <row r="70" spans="1:11" ht="15.95" customHeight="1" x14ac:dyDescent="0.25">
      <c r="A70" s="547" t="s">
        <v>2613</v>
      </c>
      <c r="B70" s="505" t="s">
        <v>2586</v>
      </c>
      <c r="C70" s="505"/>
      <c r="D70" s="506"/>
      <c r="E70" s="506"/>
      <c r="F70" s="506"/>
      <c r="G70" s="507"/>
      <c r="H70" s="522"/>
      <c r="I70" s="471"/>
      <c r="J70" s="1491"/>
      <c r="K70" s="507">
        <v>95435</v>
      </c>
    </row>
    <row r="71" spans="1:11" ht="15.95" customHeight="1" x14ac:dyDescent="0.25">
      <c r="A71" s="793" t="s">
        <v>2614</v>
      </c>
      <c r="B71" s="1036" t="s">
        <v>2615</v>
      </c>
      <c r="C71" s="505"/>
      <c r="D71" s="506"/>
      <c r="E71" s="506"/>
      <c r="F71" s="506"/>
      <c r="G71" s="507"/>
      <c r="H71" s="522"/>
      <c r="I71" s="471"/>
      <c r="J71" s="1491"/>
      <c r="K71" s="507">
        <v>47980</v>
      </c>
    </row>
    <row r="72" spans="1:11" ht="15.95" customHeight="1" x14ac:dyDescent="0.25">
      <c r="A72" s="793" t="s">
        <v>2616</v>
      </c>
      <c r="B72" s="1036" t="s">
        <v>2617</v>
      </c>
      <c r="C72" s="505"/>
      <c r="D72" s="506"/>
      <c r="E72" s="506"/>
      <c r="F72" s="506"/>
      <c r="G72" s="507"/>
      <c r="H72" s="522"/>
      <c r="I72" s="471"/>
      <c r="J72" s="1491"/>
      <c r="K72" s="507">
        <v>88025</v>
      </c>
    </row>
    <row r="73" spans="1:11" ht="15.95" customHeight="1" x14ac:dyDescent="0.25">
      <c r="A73" s="666" t="s">
        <v>48</v>
      </c>
      <c r="B73" s="498"/>
      <c r="C73" s="498"/>
      <c r="D73" s="484"/>
      <c r="E73" s="484"/>
      <c r="F73" s="484"/>
      <c r="G73" s="481"/>
      <c r="H73" s="480"/>
      <c r="I73" s="480"/>
      <c r="J73" s="1491"/>
      <c r="K73" s="481">
        <f>SUM(K74:K76)</f>
        <v>21111.52</v>
      </c>
    </row>
    <row r="74" spans="1:11" ht="15.95" customHeight="1" x14ac:dyDescent="0.25">
      <c r="A74" s="547" t="s">
        <v>2618</v>
      </c>
      <c r="B74" s="499"/>
      <c r="C74" s="499"/>
      <c r="D74" s="482"/>
      <c r="E74" s="482"/>
      <c r="F74" s="482"/>
      <c r="G74" s="483"/>
      <c r="H74" s="471"/>
      <c r="I74" s="471"/>
      <c r="J74" s="1491"/>
      <c r="K74" s="483"/>
    </row>
    <row r="75" spans="1:11" ht="15.95" customHeight="1" x14ac:dyDescent="0.25">
      <c r="A75" s="547" t="s">
        <v>2619</v>
      </c>
      <c r="B75" s="499"/>
      <c r="C75" s="499"/>
      <c r="D75" s="482"/>
      <c r="E75" s="482"/>
      <c r="F75" s="482"/>
      <c r="G75" s="483"/>
      <c r="H75" s="471"/>
      <c r="I75" s="471"/>
      <c r="J75" s="1491"/>
      <c r="K75" s="507">
        <v>21111.52</v>
      </c>
    </row>
    <row r="76" spans="1:11" ht="15.95" customHeight="1" x14ac:dyDescent="0.25">
      <c r="A76" s="793" t="s">
        <v>2620</v>
      </c>
      <c r="B76" s="499"/>
      <c r="C76" s="499"/>
      <c r="D76" s="482"/>
      <c r="E76" s="482"/>
      <c r="F76" s="482"/>
      <c r="G76" s="483"/>
      <c r="H76" s="471"/>
      <c r="I76" s="471"/>
      <c r="J76" s="1491"/>
      <c r="K76" s="483"/>
    </row>
    <row r="77" spans="1:11" s="16" customFormat="1" ht="15.95" customHeight="1" x14ac:dyDescent="0.25">
      <c r="A77" s="667" t="s">
        <v>2374</v>
      </c>
      <c r="B77" s="501"/>
      <c r="C77" s="501"/>
      <c r="D77" s="488"/>
      <c r="E77" s="488"/>
      <c r="F77" s="488"/>
      <c r="G77" s="489"/>
      <c r="H77" s="528"/>
      <c r="I77" s="528"/>
      <c r="J77" s="1491"/>
      <c r="K77" s="489">
        <f>K78+K79</f>
        <v>191740.79999999999</v>
      </c>
    </row>
    <row r="78" spans="1:11" ht="15.95" customHeight="1" x14ac:dyDescent="0.25">
      <c r="A78" s="793" t="s">
        <v>2621</v>
      </c>
      <c r="B78" s="505" t="s">
        <v>2622</v>
      </c>
      <c r="C78" s="499"/>
      <c r="D78" s="482"/>
      <c r="E78" s="482"/>
      <c r="F78" s="482"/>
      <c r="G78" s="483"/>
      <c r="H78" s="471"/>
      <c r="I78" s="471"/>
      <c r="J78" s="1491"/>
      <c r="K78" s="507">
        <v>188200.8</v>
      </c>
    </row>
    <row r="79" spans="1:11" ht="15.95" customHeight="1" x14ac:dyDescent="0.25">
      <c r="A79" s="793" t="s">
        <v>2623</v>
      </c>
      <c r="B79" s="1036" t="s">
        <v>2586</v>
      </c>
      <c r="C79" s="499"/>
      <c r="D79" s="482"/>
      <c r="E79" s="482"/>
      <c r="F79" s="482"/>
      <c r="G79" s="483"/>
      <c r="H79" s="471"/>
      <c r="I79" s="471"/>
      <c r="J79" s="1491"/>
      <c r="K79" s="507">
        <v>3540</v>
      </c>
    </row>
    <row r="80" spans="1:11" ht="15.95" customHeight="1" x14ac:dyDescent="0.25">
      <c r="A80" s="793" t="s">
        <v>1830</v>
      </c>
      <c r="B80" s="505" t="s">
        <v>2622</v>
      </c>
      <c r="C80" s="499"/>
      <c r="D80" s="482"/>
      <c r="E80" s="482"/>
      <c r="F80" s="482"/>
      <c r="G80" s="483"/>
      <c r="H80" s="471"/>
      <c r="I80" s="471"/>
      <c r="J80" s="1491"/>
      <c r="K80" s="507">
        <v>0</v>
      </c>
    </row>
    <row r="81" spans="1:11" ht="15.95" customHeight="1" x14ac:dyDescent="0.25">
      <c r="A81" s="666" t="s">
        <v>50</v>
      </c>
      <c r="B81" s="498"/>
      <c r="C81" s="498"/>
      <c r="D81" s="484"/>
      <c r="E81" s="484"/>
      <c r="F81" s="484"/>
      <c r="G81" s="481"/>
      <c r="H81" s="480"/>
      <c r="I81" s="480"/>
      <c r="J81" s="1491"/>
      <c r="K81" s="481">
        <f>K82+K83</f>
        <v>1312979.3899999999</v>
      </c>
    </row>
    <row r="82" spans="1:11" s="348" customFormat="1" ht="15.95" customHeight="1" x14ac:dyDescent="0.25">
      <c r="A82" s="794" t="s">
        <v>2624</v>
      </c>
      <c r="B82" s="499"/>
      <c r="C82" s="499"/>
      <c r="D82" s="482"/>
      <c r="E82" s="482"/>
      <c r="F82" s="482"/>
      <c r="G82" s="483"/>
      <c r="H82" s="471"/>
      <c r="I82" s="471"/>
      <c r="J82" s="1491"/>
      <c r="K82" s="538">
        <v>1272082.4099999999</v>
      </c>
    </row>
    <row r="83" spans="1:11" s="348" customFormat="1" ht="15.95" customHeight="1" x14ac:dyDescent="0.25">
      <c r="A83" s="794" t="s">
        <v>2625</v>
      </c>
      <c r="B83" s="499"/>
      <c r="C83" s="499"/>
      <c r="D83" s="482"/>
      <c r="E83" s="482"/>
      <c r="F83" s="482"/>
      <c r="G83" s="483"/>
      <c r="H83" s="471"/>
      <c r="I83" s="471"/>
      <c r="J83" s="1491"/>
      <c r="K83" s="538">
        <v>40896.980000000003</v>
      </c>
    </row>
    <row r="84" spans="1:11" ht="15.95" customHeight="1" x14ac:dyDescent="0.25">
      <c r="A84" s="795"/>
      <c r="B84" s="499"/>
      <c r="C84" s="499"/>
      <c r="D84" s="482"/>
      <c r="E84" s="482"/>
      <c r="F84" s="482"/>
      <c r="G84" s="483"/>
      <c r="H84" s="471"/>
      <c r="I84" s="471"/>
      <c r="J84" s="1506"/>
      <c r="K84" s="507"/>
    </row>
    <row r="85" spans="1:11" ht="15.95" customHeight="1" x14ac:dyDescent="0.25">
      <c r="A85" s="669" t="s">
        <v>51</v>
      </c>
      <c r="B85" s="503"/>
      <c r="C85" s="503"/>
      <c r="D85" s="495"/>
      <c r="E85" s="495"/>
      <c r="F85" s="495"/>
      <c r="G85" s="496"/>
      <c r="H85" s="768"/>
      <c r="I85" s="768"/>
      <c r="J85" s="768"/>
      <c r="K85" s="496">
        <f>K12+K69+K73+K77+K81</f>
        <v>5592326.54</v>
      </c>
    </row>
    <row r="86" spans="1:11" x14ac:dyDescent="0.25">
      <c r="A86" s="670"/>
      <c r="B86" s="391"/>
      <c r="C86" s="391"/>
      <c r="D86" s="73"/>
      <c r="E86" s="73"/>
      <c r="F86" s="73"/>
      <c r="G86" s="349"/>
      <c r="H86" s="73"/>
      <c r="I86" s="73"/>
      <c r="J86" s="73"/>
      <c r="K86" s="349"/>
    </row>
  </sheetData>
  <mergeCells count="27">
    <mergeCell ref="H7:I7"/>
    <mergeCell ref="A8:A9"/>
    <mergeCell ref="B8:B9"/>
    <mergeCell ref="C8:C9"/>
    <mergeCell ref="D8:D9"/>
    <mergeCell ref="E8:F8"/>
    <mergeCell ref="G8:G9"/>
    <mergeCell ref="H8:I8"/>
    <mergeCell ref="E7:F7"/>
    <mergeCell ref="J8:J9"/>
    <mergeCell ref="K8:K9"/>
    <mergeCell ref="A13:A20"/>
    <mergeCell ref="C13:C43"/>
    <mergeCell ref="D13:D19"/>
    <mergeCell ref="J13:J43"/>
    <mergeCell ref="K13:K19"/>
    <mergeCell ref="B21:B42"/>
    <mergeCell ref="K21:K42"/>
    <mergeCell ref="D33:D35"/>
    <mergeCell ref="J44:J84"/>
    <mergeCell ref="K44:K47"/>
    <mergeCell ref="B45:B47"/>
    <mergeCell ref="K48:K62"/>
    <mergeCell ref="B49:B54"/>
    <mergeCell ref="B56:B60"/>
    <mergeCell ref="K63:K67"/>
    <mergeCell ref="B64:B67"/>
  </mergeCells>
  <pageMargins left="0.70866141732283472" right="0.70866141732283472" top="0.74803149606299213" bottom="0.74803149606299213" header="0.31496062992125984" footer="0.31496062992125984"/>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showGridLines="0" zoomScale="80" zoomScaleNormal="80" workbookViewId="0">
      <selection activeCell="K203" sqref="K203"/>
    </sheetView>
  </sheetViews>
  <sheetFormatPr baseColWidth="10" defaultRowHeight="15" x14ac:dyDescent="0.25"/>
  <cols>
    <col min="1" max="1" width="78.140625" customWidth="1"/>
    <col min="2" max="2" width="48.7109375" style="392" customWidth="1"/>
    <col min="3" max="3" width="22.5703125" style="392" bestFit="1" customWidth="1"/>
    <col min="4" max="4" width="17" bestFit="1" customWidth="1"/>
    <col min="5" max="5" width="11.7109375" customWidth="1"/>
    <col min="6" max="6" width="11.140625" customWidth="1"/>
    <col min="7" max="7" width="12.42578125" style="384" bestFit="1" customWidth="1"/>
    <col min="8" max="8" width="9" customWidth="1"/>
    <col min="9" max="9" width="8.7109375" customWidth="1"/>
    <col min="10" max="10" width="20.7109375" bestFit="1" customWidth="1"/>
    <col min="11" max="11" width="16.140625" bestFit="1" customWidth="1"/>
    <col min="257" max="257" width="78.140625" customWidth="1"/>
    <col min="258" max="258" width="51.140625" customWidth="1"/>
    <col min="259" max="259" width="18.140625" customWidth="1"/>
    <col min="267" max="267" width="23.140625" customWidth="1"/>
    <col min="513" max="513" width="78.140625" customWidth="1"/>
    <col min="514" max="514" width="51.140625" customWidth="1"/>
    <col min="515" max="515" width="18.140625" customWidth="1"/>
    <col min="523" max="523" width="23.140625" customWidth="1"/>
    <col min="769" max="769" width="78.140625" customWidth="1"/>
    <col min="770" max="770" width="51.140625" customWidth="1"/>
    <col min="771" max="771" width="18.140625" customWidth="1"/>
    <col min="779" max="779" width="23.140625" customWidth="1"/>
    <col min="1025" max="1025" width="78.140625" customWidth="1"/>
    <col min="1026" max="1026" width="51.140625" customWidth="1"/>
    <col min="1027" max="1027" width="18.140625" customWidth="1"/>
    <col min="1035" max="1035" width="23.140625" customWidth="1"/>
    <col min="1281" max="1281" width="78.140625" customWidth="1"/>
    <col min="1282" max="1282" width="51.140625" customWidth="1"/>
    <col min="1283" max="1283" width="18.140625" customWidth="1"/>
    <col min="1291" max="1291" width="23.140625" customWidth="1"/>
    <col min="1537" max="1537" width="78.140625" customWidth="1"/>
    <col min="1538" max="1538" width="51.140625" customWidth="1"/>
    <col min="1539" max="1539" width="18.140625" customWidth="1"/>
    <col min="1547" max="1547" width="23.140625" customWidth="1"/>
    <col min="1793" max="1793" width="78.140625" customWidth="1"/>
    <col min="1794" max="1794" width="51.140625" customWidth="1"/>
    <col min="1795" max="1795" width="18.140625" customWidth="1"/>
    <col min="1803" max="1803" width="23.140625" customWidth="1"/>
    <col min="2049" max="2049" width="78.140625" customWidth="1"/>
    <col min="2050" max="2050" width="51.140625" customWidth="1"/>
    <col min="2051" max="2051" width="18.140625" customWidth="1"/>
    <col min="2059" max="2059" width="23.140625" customWidth="1"/>
    <col min="2305" max="2305" width="78.140625" customWidth="1"/>
    <col min="2306" max="2306" width="51.140625" customWidth="1"/>
    <col min="2307" max="2307" width="18.140625" customWidth="1"/>
    <col min="2315" max="2315" width="23.140625" customWidth="1"/>
    <col min="2561" max="2561" width="78.140625" customWidth="1"/>
    <col min="2562" max="2562" width="51.140625" customWidth="1"/>
    <col min="2563" max="2563" width="18.140625" customWidth="1"/>
    <col min="2571" max="2571" width="23.140625" customWidth="1"/>
    <col min="2817" max="2817" width="78.140625" customWidth="1"/>
    <col min="2818" max="2818" width="51.140625" customWidth="1"/>
    <col min="2819" max="2819" width="18.140625" customWidth="1"/>
    <col min="2827" max="2827" width="23.140625" customWidth="1"/>
    <col min="3073" max="3073" width="78.140625" customWidth="1"/>
    <col min="3074" max="3074" width="51.140625" customWidth="1"/>
    <col min="3075" max="3075" width="18.140625" customWidth="1"/>
    <col min="3083" max="3083" width="23.140625" customWidth="1"/>
    <col min="3329" max="3329" width="78.140625" customWidth="1"/>
    <col min="3330" max="3330" width="51.140625" customWidth="1"/>
    <col min="3331" max="3331" width="18.140625" customWidth="1"/>
    <col min="3339" max="3339" width="23.140625" customWidth="1"/>
    <col min="3585" max="3585" width="78.140625" customWidth="1"/>
    <col min="3586" max="3586" width="51.140625" customWidth="1"/>
    <col min="3587" max="3587" width="18.140625" customWidth="1"/>
    <col min="3595" max="3595" width="23.140625" customWidth="1"/>
    <col min="3841" max="3841" width="78.140625" customWidth="1"/>
    <col min="3842" max="3842" width="51.140625" customWidth="1"/>
    <col min="3843" max="3843" width="18.140625" customWidth="1"/>
    <col min="3851" max="3851" width="23.140625" customWidth="1"/>
    <col min="4097" max="4097" width="78.140625" customWidth="1"/>
    <col min="4098" max="4098" width="51.140625" customWidth="1"/>
    <col min="4099" max="4099" width="18.140625" customWidth="1"/>
    <col min="4107" max="4107" width="23.140625" customWidth="1"/>
    <col min="4353" max="4353" width="78.140625" customWidth="1"/>
    <col min="4354" max="4354" width="51.140625" customWidth="1"/>
    <col min="4355" max="4355" width="18.140625" customWidth="1"/>
    <col min="4363" max="4363" width="23.140625" customWidth="1"/>
    <col min="4609" max="4609" width="78.140625" customWidth="1"/>
    <col min="4610" max="4610" width="51.140625" customWidth="1"/>
    <col min="4611" max="4611" width="18.140625" customWidth="1"/>
    <col min="4619" max="4619" width="23.140625" customWidth="1"/>
    <col min="4865" max="4865" width="78.140625" customWidth="1"/>
    <col min="4866" max="4866" width="51.140625" customWidth="1"/>
    <col min="4867" max="4867" width="18.140625" customWidth="1"/>
    <col min="4875" max="4875" width="23.140625" customWidth="1"/>
    <col min="5121" max="5121" width="78.140625" customWidth="1"/>
    <col min="5122" max="5122" width="51.140625" customWidth="1"/>
    <col min="5123" max="5123" width="18.140625" customWidth="1"/>
    <col min="5131" max="5131" width="23.140625" customWidth="1"/>
    <col min="5377" max="5377" width="78.140625" customWidth="1"/>
    <col min="5378" max="5378" width="51.140625" customWidth="1"/>
    <col min="5379" max="5379" width="18.140625" customWidth="1"/>
    <col min="5387" max="5387" width="23.140625" customWidth="1"/>
    <col min="5633" max="5633" width="78.140625" customWidth="1"/>
    <col min="5634" max="5634" width="51.140625" customWidth="1"/>
    <col min="5635" max="5635" width="18.140625" customWidth="1"/>
    <col min="5643" max="5643" width="23.140625" customWidth="1"/>
    <col min="5889" max="5889" width="78.140625" customWidth="1"/>
    <col min="5890" max="5890" width="51.140625" customWidth="1"/>
    <col min="5891" max="5891" width="18.140625" customWidth="1"/>
    <col min="5899" max="5899" width="23.140625" customWidth="1"/>
    <col min="6145" max="6145" width="78.140625" customWidth="1"/>
    <col min="6146" max="6146" width="51.140625" customWidth="1"/>
    <col min="6147" max="6147" width="18.140625" customWidth="1"/>
    <col min="6155" max="6155" width="23.140625" customWidth="1"/>
    <col min="6401" max="6401" width="78.140625" customWidth="1"/>
    <col min="6402" max="6402" width="51.140625" customWidth="1"/>
    <col min="6403" max="6403" width="18.140625" customWidth="1"/>
    <col min="6411" max="6411" width="23.140625" customWidth="1"/>
    <col min="6657" max="6657" width="78.140625" customWidth="1"/>
    <col min="6658" max="6658" width="51.140625" customWidth="1"/>
    <col min="6659" max="6659" width="18.140625" customWidth="1"/>
    <col min="6667" max="6667" width="23.140625" customWidth="1"/>
    <col min="6913" max="6913" width="78.140625" customWidth="1"/>
    <col min="6914" max="6914" width="51.140625" customWidth="1"/>
    <col min="6915" max="6915" width="18.140625" customWidth="1"/>
    <col min="6923" max="6923" width="23.140625" customWidth="1"/>
    <col min="7169" max="7169" width="78.140625" customWidth="1"/>
    <col min="7170" max="7170" width="51.140625" customWidth="1"/>
    <col min="7171" max="7171" width="18.140625" customWidth="1"/>
    <col min="7179" max="7179" width="23.140625" customWidth="1"/>
    <col min="7425" max="7425" width="78.140625" customWidth="1"/>
    <col min="7426" max="7426" width="51.140625" customWidth="1"/>
    <col min="7427" max="7427" width="18.140625" customWidth="1"/>
    <col min="7435" max="7435" width="23.140625" customWidth="1"/>
    <col min="7681" max="7681" width="78.140625" customWidth="1"/>
    <col min="7682" max="7682" width="51.140625" customWidth="1"/>
    <col min="7683" max="7683" width="18.140625" customWidth="1"/>
    <col min="7691" max="7691" width="23.140625" customWidth="1"/>
    <col min="7937" max="7937" width="78.140625" customWidth="1"/>
    <col min="7938" max="7938" width="51.140625" customWidth="1"/>
    <col min="7939" max="7939" width="18.140625" customWidth="1"/>
    <col min="7947" max="7947" width="23.140625" customWidth="1"/>
    <col min="8193" max="8193" width="78.140625" customWidth="1"/>
    <col min="8194" max="8194" width="51.140625" customWidth="1"/>
    <col min="8195" max="8195" width="18.140625" customWidth="1"/>
    <col min="8203" max="8203" width="23.140625" customWidth="1"/>
    <col min="8449" max="8449" width="78.140625" customWidth="1"/>
    <col min="8450" max="8450" width="51.140625" customWidth="1"/>
    <col min="8451" max="8451" width="18.140625" customWidth="1"/>
    <col min="8459" max="8459" width="23.140625" customWidth="1"/>
    <col min="8705" max="8705" width="78.140625" customWidth="1"/>
    <col min="8706" max="8706" width="51.140625" customWidth="1"/>
    <col min="8707" max="8707" width="18.140625" customWidth="1"/>
    <col min="8715" max="8715" width="23.140625" customWidth="1"/>
    <col min="8961" max="8961" width="78.140625" customWidth="1"/>
    <col min="8962" max="8962" width="51.140625" customWidth="1"/>
    <col min="8963" max="8963" width="18.140625" customWidth="1"/>
    <col min="8971" max="8971" width="23.140625" customWidth="1"/>
    <col min="9217" max="9217" width="78.140625" customWidth="1"/>
    <col min="9218" max="9218" width="51.140625" customWidth="1"/>
    <col min="9219" max="9219" width="18.140625" customWidth="1"/>
    <col min="9227" max="9227" width="23.140625" customWidth="1"/>
    <col min="9473" max="9473" width="78.140625" customWidth="1"/>
    <col min="9474" max="9474" width="51.140625" customWidth="1"/>
    <col min="9475" max="9475" width="18.140625" customWidth="1"/>
    <col min="9483" max="9483" width="23.140625" customWidth="1"/>
    <col min="9729" max="9729" width="78.140625" customWidth="1"/>
    <col min="9730" max="9730" width="51.140625" customWidth="1"/>
    <col min="9731" max="9731" width="18.140625" customWidth="1"/>
    <col min="9739" max="9739" width="23.140625" customWidth="1"/>
    <col min="9985" max="9985" width="78.140625" customWidth="1"/>
    <col min="9986" max="9986" width="51.140625" customWidth="1"/>
    <col min="9987" max="9987" width="18.140625" customWidth="1"/>
    <col min="9995" max="9995" width="23.140625" customWidth="1"/>
    <col min="10241" max="10241" width="78.140625" customWidth="1"/>
    <col min="10242" max="10242" width="51.140625" customWidth="1"/>
    <col min="10243" max="10243" width="18.140625" customWidth="1"/>
    <col min="10251" max="10251" width="23.140625" customWidth="1"/>
    <col min="10497" max="10497" width="78.140625" customWidth="1"/>
    <col min="10498" max="10498" width="51.140625" customWidth="1"/>
    <col min="10499" max="10499" width="18.140625" customWidth="1"/>
    <col min="10507" max="10507" width="23.140625" customWidth="1"/>
    <col min="10753" max="10753" width="78.140625" customWidth="1"/>
    <col min="10754" max="10754" width="51.140625" customWidth="1"/>
    <col min="10755" max="10755" width="18.140625" customWidth="1"/>
    <col min="10763" max="10763" width="23.140625" customWidth="1"/>
    <col min="11009" max="11009" width="78.140625" customWidth="1"/>
    <col min="11010" max="11010" width="51.140625" customWidth="1"/>
    <col min="11011" max="11011" width="18.140625" customWidth="1"/>
    <col min="11019" max="11019" width="23.140625" customWidth="1"/>
    <col min="11265" max="11265" width="78.140625" customWidth="1"/>
    <col min="11266" max="11266" width="51.140625" customWidth="1"/>
    <col min="11267" max="11267" width="18.140625" customWidth="1"/>
    <col min="11275" max="11275" width="23.140625" customWidth="1"/>
    <col min="11521" max="11521" width="78.140625" customWidth="1"/>
    <col min="11522" max="11522" width="51.140625" customWidth="1"/>
    <col min="11523" max="11523" width="18.140625" customWidth="1"/>
    <col min="11531" max="11531" width="23.140625" customWidth="1"/>
    <col min="11777" max="11777" width="78.140625" customWidth="1"/>
    <col min="11778" max="11778" width="51.140625" customWidth="1"/>
    <col min="11779" max="11779" width="18.140625" customWidth="1"/>
    <col min="11787" max="11787" width="23.140625" customWidth="1"/>
    <col min="12033" max="12033" width="78.140625" customWidth="1"/>
    <col min="12034" max="12034" width="51.140625" customWidth="1"/>
    <col min="12035" max="12035" width="18.140625" customWidth="1"/>
    <col min="12043" max="12043" width="23.140625" customWidth="1"/>
    <col min="12289" max="12289" width="78.140625" customWidth="1"/>
    <col min="12290" max="12290" width="51.140625" customWidth="1"/>
    <col min="12291" max="12291" width="18.140625" customWidth="1"/>
    <col min="12299" max="12299" width="23.140625" customWidth="1"/>
    <col min="12545" max="12545" width="78.140625" customWidth="1"/>
    <col min="12546" max="12546" width="51.140625" customWidth="1"/>
    <col min="12547" max="12547" width="18.140625" customWidth="1"/>
    <col min="12555" max="12555" width="23.140625" customWidth="1"/>
    <col min="12801" max="12801" width="78.140625" customWidth="1"/>
    <col min="12802" max="12802" width="51.140625" customWidth="1"/>
    <col min="12803" max="12803" width="18.140625" customWidth="1"/>
    <col min="12811" max="12811" width="23.140625" customWidth="1"/>
    <col min="13057" max="13057" width="78.140625" customWidth="1"/>
    <col min="13058" max="13058" width="51.140625" customWidth="1"/>
    <col min="13059" max="13059" width="18.140625" customWidth="1"/>
    <col min="13067" max="13067" width="23.140625" customWidth="1"/>
    <col min="13313" max="13313" width="78.140625" customWidth="1"/>
    <col min="13314" max="13314" width="51.140625" customWidth="1"/>
    <col min="13315" max="13315" width="18.140625" customWidth="1"/>
    <col min="13323" max="13323" width="23.140625" customWidth="1"/>
    <col min="13569" max="13569" width="78.140625" customWidth="1"/>
    <col min="13570" max="13570" width="51.140625" customWidth="1"/>
    <col min="13571" max="13571" width="18.140625" customWidth="1"/>
    <col min="13579" max="13579" width="23.140625" customWidth="1"/>
    <col min="13825" max="13825" width="78.140625" customWidth="1"/>
    <col min="13826" max="13826" width="51.140625" customWidth="1"/>
    <col min="13827" max="13827" width="18.140625" customWidth="1"/>
    <col min="13835" max="13835" width="23.140625" customWidth="1"/>
    <col min="14081" max="14081" width="78.140625" customWidth="1"/>
    <col min="14082" max="14082" width="51.140625" customWidth="1"/>
    <col min="14083" max="14083" width="18.140625" customWidth="1"/>
    <col min="14091" max="14091" width="23.140625" customWidth="1"/>
    <col min="14337" max="14337" width="78.140625" customWidth="1"/>
    <col min="14338" max="14338" width="51.140625" customWidth="1"/>
    <col min="14339" max="14339" width="18.140625" customWidth="1"/>
    <col min="14347" max="14347" width="23.140625" customWidth="1"/>
    <col min="14593" max="14593" width="78.140625" customWidth="1"/>
    <col min="14594" max="14594" width="51.140625" customWidth="1"/>
    <col min="14595" max="14595" width="18.140625" customWidth="1"/>
    <col min="14603" max="14603" width="23.140625" customWidth="1"/>
    <col min="14849" max="14849" width="78.140625" customWidth="1"/>
    <col min="14850" max="14850" width="51.140625" customWidth="1"/>
    <col min="14851" max="14851" width="18.140625" customWidth="1"/>
    <col min="14859" max="14859" width="23.140625" customWidth="1"/>
    <col min="15105" max="15105" width="78.140625" customWidth="1"/>
    <col min="15106" max="15106" width="51.140625" customWidth="1"/>
    <col min="15107" max="15107" width="18.140625" customWidth="1"/>
    <col min="15115" max="15115" width="23.140625" customWidth="1"/>
    <col min="15361" max="15361" width="78.140625" customWidth="1"/>
    <col min="15362" max="15362" width="51.140625" customWidth="1"/>
    <col min="15363" max="15363" width="18.140625" customWidth="1"/>
    <col min="15371" max="15371" width="23.140625" customWidth="1"/>
    <col min="15617" max="15617" width="78.140625" customWidth="1"/>
    <col min="15618" max="15618" width="51.140625" customWidth="1"/>
    <col min="15619" max="15619" width="18.140625" customWidth="1"/>
    <col min="15627" max="15627" width="23.140625" customWidth="1"/>
    <col min="15873" max="15873" width="78.140625" customWidth="1"/>
    <col min="15874" max="15874" width="51.140625" customWidth="1"/>
    <col min="15875" max="15875" width="18.140625" customWidth="1"/>
    <col min="15883" max="15883" width="23.140625" customWidth="1"/>
    <col min="16129" max="16129" width="78.140625" customWidth="1"/>
    <col min="16130" max="16130" width="51.140625" customWidth="1"/>
    <col min="16131" max="16131" width="18.140625" customWidth="1"/>
    <col min="16139" max="16139" width="23.140625" customWidth="1"/>
  </cols>
  <sheetData>
    <row r="1" spans="1:11" x14ac:dyDescent="0.25">
      <c r="A1" s="16"/>
      <c r="B1" s="386"/>
      <c r="C1" s="386"/>
      <c r="D1" s="16"/>
      <c r="E1" s="16"/>
      <c r="F1" s="16"/>
      <c r="G1" s="343"/>
      <c r="H1" s="16"/>
      <c r="I1" s="16"/>
      <c r="J1" s="16"/>
      <c r="K1" s="16"/>
    </row>
    <row r="2" spans="1:11" x14ac:dyDescent="0.25">
      <c r="A2" s="17" t="s">
        <v>42</v>
      </c>
      <c r="B2" s="385"/>
      <c r="C2" s="385"/>
      <c r="D2" s="18"/>
      <c r="E2" s="18"/>
      <c r="F2" s="18"/>
      <c r="G2" s="345"/>
      <c r="H2" s="18"/>
      <c r="I2" s="18"/>
      <c r="J2" s="18"/>
      <c r="K2" s="19" t="s">
        <v>19</v>
      </c>
    </row>
    <row r="3" spans="1:11" x14ac:dyDescent="0.25">
      <c r="A3" s="134" t="s">
        <v>863</v>
      </c>
      <c r="B3" s="385"/>
      <c r="C3" s="385"/>
      <c r="D3" s="18"/>
      <c r="E3" s="18"/>
      <c r="F3" s="18"/>
      <c r="G3" s="345"/>
      <c r="H3" s="18"/>
      <c r="I3" s="18"/>
      <c r="J3" s="18"/>
      <c r="K3" s="18"/>
    </row>
    <row r="4" spans="1:11" x14ac:dyDescent="0.25">
      <c r="A4" s="17" t="s">
        <v>2872</v>
      </c>
      <c r="B4" s="385"/>
      <c r="C4" s="385"/>
      <c r="D4" s="18"/>
      <c r="E4" s="18"/>
      <c r="F4" s="18"/>
      <c r="G4" s="345"/>
      <c r="H4" s="18"/>
      <c r="I4" s="18"/>
      <c r="J4" s="18"/>
      <c r="K4" s="18"/>
    </row>
    <row r="5" spans="1:11" x14ac:dyDescent="0.25">
      <c r="A5" s="17"/>
      <c r="B5" s="385"/>
      <c r="C5" s="385"/>
      <c r="D5" s="18"/>
      <c r="E5" s="18"/>
      <c r="F5" s="18"/>
      <c r="G5" s="345"/>
      <c r="H5" s="18"/>
      <c r="I5" s="18"/>
      <c r="J5" s="18"/>
      <c r="K5" s="18"/>
    </row>
    <row r="6" spans="1:11" ht="18.75" x14ac:dyDescent="0.3">
      <c r="A6" s="105"/>
      <c r="B6" s="386"/>
      <c r="C6" s="386"/>
      <c r="D6" s="50"/>
      <c r="E6" s="50"/>
      <c r="F6" s="50"/>
      <c r="G6" s="673"/>
      <c r="H6" s="50"/>
      <c r="I6" s="50"/>
      <c r="J6" s="16"/>
      <c r="K6" s="50"/>
    </row>
    <row r="7" spans="1:11" x14ac:dyDescent="0.25">
      <c r="A7" s="45" t="s">
        <v>20</v>
      </c>
      <c r="B7" s="856" t="s">
        <v>21</v>
      </c>
      <c r="C7" s="856" t="s">
        <v>22</v>
      </c>
      <c r="D7" s="45"/>
      <c r="E7" s="1412" t="s">
        <v>23</v>
      </c>
      <c r="F7" s="1412"/>
      <c r="G7" s="859" t="s">
        <v>24</v>
      </c>
      <c r="H7" s="1417" t="s">
        <v>25</v>
      </c>
      <c r="I7" s="1417"/>
      <c r="J7" s="45" t="s">
        <v>26</v>
      </c>
      <c r="K7" s="45" t="s">
        <v>27</v>
      </c>
    </row>
    <row r="8" spans="1:11" x14ac:dyDescent="0.25">
      <c r="A8" s="1426" t="s">
        <v>28</v>
      </c>
      <c r="B8" s="1423" t="s">
        <v>29</v>
      </c>
      <c r="C8" s="1423" t="s">
        <v>30</v>
      </c>
      <c r="D8" s="1423" t="s">
        <v>31</v>
      </c>
      <c r="E8" s="1423" t="s">
        <v>32</v>
      </c>
      <c r="F8" s="1423"/>
      <c r="G8" s="1424" t="s">
        <v>33</v>
      </c>
      <c r="H8" s="1423" t="s">
        <v>34</v>
      </c>
      <c r="I8" s="1423"/>
      <c r="J8" s="1423" t="s">
        <v>211</v>
      </c>
      <c r="K8" s="1476" t="s">
        <v>35</v>
      </c>
    </row>
    <row r="9" spans="1:11" x14ac:dyDescent="0.25">
      <c r="A9" s="1426"/>
      <c r="B9" s="1423"/>
      <c r="C9" s="1423"/>
      <c r="D9" s="1423"/>
      <c r="E9" s="53" t="s">
        <v>36</v>
      </c>
      <c r="F9" s="53" t="s">
        <v>37</v>
      </c>
      <c r="G9" s="1424"/>
      <c r="H9" s="53" t="s">
        <v>36</v>
      </c>
      <c r="I9" s="53" t="s">
        <v>37</v>
      </c>
      <c r="J9" s="1423"/>
      <c r="K9" s="1476"/>
    </row>
    <row r="10" spans="1:11" x14ac:dyDescent="0.25">
      <c r="A10" s="54" t="s">
        <v>43</v>
      </c>
      <c r="B10" s="513"/>
      <c r="C10" s="513"/>
      <c r="D10" s="55"/>
      <c r="E10" s="55"/>
      <c r="F10" s="55"/>
      <c r="G10" s="56"/>
      <c r="H10" s="55"/>
      <c r="I10" s="55"/>
      <c r="J10" s="137" t="s">
        <v>508</v>
      </c>
      <c r="K10" s="106">
        <f>SUM(K11)</f>
        <v>0</v>
      </c>
    </row>
    <row r="11" spans="1:11" x14ac:dyDescent="0.25">
      <c r="A11" s="57"/>
      <c r="B11" s="389"/>
      <c r="C11" s="389"/>
      <c r="D11" s="59"/>
      <c r="E11" s="59"/>
      <c r="F11" s="59"/>
      <c r="G11" s="60"/>
      <c r="H11" s="58"/>
      <c r="I11" s="58"/>
      <c r="J11" s="58"/>
      <c r="K11" s="107"/>
    </row>
    <row r="12" spans="1:11" x14ac:dyDescent="0.25">
      <c r="A12" s="54" t="s">
        <v>44</v>
      </c>
      <c r="B12" s="513"/>
      <c r="C12" s="513"/>
      <c r="D12" s="61"/>
      <c r="E12" s="61"/>
      <c r="F12" s="61"/>
      <c r="G12" s="56"/>
      <c r="H12" s="55"/>
      <c r="I12" s="55"/>
      <c r="J12" s="55"/>
      <c r="K12" s="106">
        <f>SUM(K13:K31)</f>
        <v>4019348.4</v>
      </c>
    </row>
    <row r="13" spans="1:11" x14ac:dyDescent="0.25">
      <c r="A13" s="108" t="s">
        <v>509</v>
      </c>
      <c r="B13" s="377"/>
      <c r="C13" s="377" t="s">
        <v>214</v>
      </c>
      <c r="D13" s="88">
        <v>1.6E-2</v>
      </c>
      <c r="E13" s="83"/>
      <c r="F13" s="83"/>
      <c r="G13" s="874">
        <v>810</v>
      </c>
      <c r="H13" s="82"/>
      <c r="I13" s="82"/>
      <c r="J13" s="82"/>
      <c r="K13" s="188">
        <v>2066499.69</v>
      </c>
    </row>
    <row r="14" spans="1:11" x14ac:dyDescent="0.25">
      <c r="A14" s="57" t="s">
        <v>510</v>
      </c>
      <c r="B14" s="377" t="s">
        <v>511</v>
      </c>
      <c r="C14" s="377" t="s">
        <v>214</v>
      </c>
      <c r="D14" s="88">
        <v>0.03</v>
      </c>
      <c r="E14" s="83"/>
      <c r="F14" s="83"/>
      <c r="G14" s="874"/>
      <c r="H14" s="82"/>
      <c r="I14" s="82"/>
      <c r="J14" s="82"/>
      <c r="K14" s="188"/>
    </row>
    <row r="15" spans="1:11" x14ac:dyDescent="0.25">
      <c r="A15" s="57" t="s">
        <v>512</v>
      </c>
      <c r="B15" s="377"/>
      <c r="C15" s="377"/>
      <c r="D15" s="83"/>
      <c r="E15" s="83"/>
      <c r="F15" s="83"/>
      <c r="G15" s="874"/>
      <c r="H15" s="82"/>
      <c r="I15" s="82"/>
      <c r="J15" s="82"/>
      <c r="K15" s="188"/>
    </row>
    <row r="16" spans="1:11" x14ac:dyDescent="0.25">
      <c r="A16" s="57" t="s">
        <v>513</v>
      </c>
      <c r="B16" s="377"/>
      <c r="C16" s="377"/>
      <c r="D16" s="83"/>
      <c r="E16" s="83"/>
      <c r="F16" s="83"/>
      <c r="G16" s="874"/>
      <c r="H16" s="82"/>
      <c r="I16" s="82"/>
      <c r="J16" s="82"/>
      <c r="K16" s="188"/>
    </row>
    <row r="17" spans="1:11" x14ac:dyDescent="0.25">
      <c r="A17" s="57" t="s">
        <v>514</v>
      </c>
      <c r="B17" s="377"/>
      <c r="C17" s="377"/>
      <c r="D17" s="83"/>
      <c r="E17" s="83"/>
      <c r="F17" s="83"/>
      <c r="G17" s="874"/>
      <c r="H17" s="82"/>
      <c r="I17" s="82"/>
      <c r="J17" s="82"/>
      <c r="K17" s="188"/>
    </row>
    <row r="18" spans="1:11" x14ac:dyDescent="0.25">
      <c r="A18" s="57" t="s">
        <v>510</v>
      </c>
      <c r="B18" s="377" t="s">
        <v>511</v>
      </c>
      <c r="C18" s="377" t="s">
        <v>214</v>
      </c>
      <c r="D18" s="88">
        <v>0.01</v>
      </c>
      <c r="E18" s="83"/>
      <c r="F18" s="83"/>
      <c r="G18" s="874"/>
      <c r="H18" s="82"/>
      <c r="I18" s="82"/>
      <c r="J18" s="82"/>
      <c r="K18" s="188"/>
    </row>
    <row r="19" spans="1:11" x14ac:dyDescent="0.25">
      <c r="A19" s="57" t="s">
        <v>515</v>
      </c>
      <c r="B19" s="377"/>
      <c r="C19" s="377" t="s">
        <v>214</v>
      </c>
      <c r="D19" s="88"/>
      <c r="E19" s="83"/>
      <c r="F19" s="83"/>
      <c r="G19" s="874">
        <v>1538</v>
      </c>
      <c r="H19" s="82"/>
      <c r="I19" s="82"/>
      <c r="J19" s="82"/>
      <c r="K19" s="188"/>
    </row>
    <row r="20" spans="1:11" x14ac:dyDescent="0.25">
      <c r="A20" s="57" t="s">
        <v>516</v>
      </c>
      <c r="B20" s="377"/>
      <c r="C20" s="377" t="s">
        <v>214</v>
      </c>
      <c r="D20" s="88"/>
      <c r="E20" s="83"/>
      <c r="F20" s="83"/>
      <c r="G20" s="874">
        <v>810</v>
      </c>
      <c r="H20" s="82"/>
      <c r="I20" s="82"/>
      <c r="J20" s="82"/>
      <c r="K20" s="188"/>
    </row>
    <row r="21" spans="1:11" x14ac:dyDescent="0.25">
      <c r="A21" s="57" t="s">
        <v>517</v>
      </c>
      <c r="B21" s="377"/>
      <c r="C21" s="377" t="s">
        <v>214</v>
      </c>
      <c r="D21" s="88"/>
      <c r="E21" s="83"/>
      <c r="F21" s="83"/>
      <c r="G21" s="874"/>
      <c r="H21" s="82"/>
      <c r="I21" s="82"/>
      <c r="J21" s="82"/>
      <c r="K21" s="188"/>
    </row>
    <row r="22" spans="1:11" x14ac:dyDescent="0.25">
      <c r="A22" s="57" t="s">
        <v>510</v>
      </c>
      <c r="B22" s="377"/>
      <c r="C22" s="377" t="s">
        <v>214</v>
      </c>
      <c r="D22" s="88"/>
      <c r="E22" s="83"/>
      <c r="F22" s="83"/>
      <c r="G22" s="874"/>
      <c r="H22" s="82"/>
      <c r="I22" s="82"/>
      <c r="J22" s="82"/>
      <c r="K22" s="188"/>
    </row>
    <row r="23" spans="1:11" x14ac:dyDescent="0.25">
      <c r="A23" s="57" t="s">
        <v>518</v>
      </c>
      <c r="B23" s="377" t="s">
        <v>519</v>
      </c>
      <c r="C23" s="377" t="s">
        <v>214</v>
      </c>
      <c r="D23" s="88">
        <v>0.05</v>
      </c>
      <c r="E23" s="83"/>
      <c r="F23" s="83"/>
      <c r="G23" s="874"/>
      <c r="H23" s="82"/>
      <c r="I23" s="82"/>
      <c r="J23" s="82"/>
      <c r="K23" s="188"/>
    </row>
    <row r="24" spans="1:11" x14ac:dyDescent="0.25">
      <c r="A24" s="57" t="s">
        <v>520</v>
      </c>
      <c r="B24" s="377" t="s">
        <v>519</v>
      </c>
      <c r="C24" s="377" t="s">
        <v>214</v>
      </c>
      <c r="D24" s="88">
        <v>0.08</v>
      </c>
      <c r="E24" s="83"/>
      <c r="F24" s="83"/>
      <c r="G24" s="874"/>
      <c r="H24" s="82"/>
      <c r="I24" s="82"/>
      <c r="J24" s="82"/>
      <c r="K24" s="188"/>
    </row>
    <row r="25" spans="1:11" x14ac:dyDescent="0.25">
      <c r="A25" s="57" t="s">
        <v>521</v>
      </c>
      <c r="B25" s="377" t="s">
        <v>519</v>
      </c>
      <c r="C25" s="377" t="s">
        <v>214</v>
      </c>
      <c r="D25" s="88">
        <v>0.05</v>
      </c>
      <c r="E25" s="83"/>
      <c r="F25" s="83"/>
      <c r="G25" s="874"/>
      <c r="H25" s="82"/>
      <c r="I25" s="82"/>
      <c r="J25" s="82"/>
      <c r="K25" s="188"/>
    </row>
    <row r="26" spans="1:11" ht="31.5" customHeight="1" x14ac:dyDescent="0.25">
      <c r="A26" s="57" t="s">
        <v>522</v>
      </c>
      <c r="B26" s="162" t="s">
        <v>523</v>
      </c>
      <c r="C26" s="377" t="s">
        <v>214</v>
      </c>
      <c r="D26" s="88">
        <v>8.0000000000000002E-3</v>
      </c>
      <c r="E26" s="83"/>
      <c r="F26" s="83"/>
      <c r="G26" s="874">
        <v>565</v>
      </c>
      <c r="H26" s="82"/>
      <c r="I26" s="82"/>
      <c r="J26" s="82"/>
      <c r="K26" s="188"/>
    </row>
    <row r="27" spans="1:11" ht="44.25" customHeight="1" x14ac:dyDescent="0.25">
      <c r="A27" s="57" t="s">
        <v>524</v>
      </c>
      <c r="B27" s="162" t="s">
        <v>525</v>
      </c>
      <c r="C27" s="377" t="s">
        <v>214</v>
      </c>
      <c r="D27" s="88">
        <v>1.7999999999999999E-2</v>
      </c>
      <c r="E27" s="83"/>
      <c r="F27" s="83"/>
      <c r="G27" s="874">
        <v>1447</v>
      </c>
      <c r="H27" s="82"/>
      <c r="I27" s="82"/>
      <c r="J27" s="82"/>
      <c r="K27" s="188"/>
    </row>
    <row r="28" spans="1:11" x14ac:dyDescent="0.25">
      <c r="A28" s="108" t="s">
        <v>212</v>
      </c>
      <c r="B28" s="377"/>
      <c r="C28" s="377"/>
      <c r="D28" s="83"/>
      <c r="E28" s="83"/>
      <c r="F28" s="83"/>
      <c r="G28" s="874"/>
      <c r="H28" s="82"/>
      <c r="I28" s="82"/>
      <c r="J28" s="82"/>
      <c r="K28" s="188">
        <v>1821281.38</v>
      </c>
    </row>
    <row r="29" spans="1:11" x14ac:dyDescent="0.25">
      <c r="A29" s="57" t="s">
        <v>526</v>
      </c>
      <c r="B29" s="377"/>
      <c r="C29" s="377" t="s">
        <v>228</v>
      </c>
      <c r="D29" s="83"/>
      <c r="E29" s="83"/>
      <c r="F29" s="83"/>
      <c r="G29" s="874">
        <v>1550</v>
      </c>
      <c r="H29" s="82"/>
      <c r="I29" s="82"/>
      <c r="J29" s="82"/>
      <c r="K29" s="188"/>
    </row>
    <row r="30" spans="1:11" x14ac:dyDescent="0.25">
      <c r="A30" s="57"/>
      <c r="B30" s="377"/>
      <c r="C30" s="377" t="s">
        <v>214</v>
      </c>
      <c r="D30" s="83"/>
      <c r="E30" s="83"/>
      <c r="F30" s="83"/>
      <c r="G30" s="874">
        <v>130</v>
      </c>
      <c r="H30" s="82"/>
      <c r="I30" s="82"/>
      <c r="J30" s="82"/>
      <c r="K30" s="188"/>
    </row>
    <row r="31" spans="1:11" x14ac:dyDescent="0.25">
      <c r="A31" s="108" t="s">
        <v>527</v>
      </c>
      <c r="B31" s="162" t="s">
        <v>528</v>
      </c>
      <c r="C31" s="377" t="s">
        <v>214</v>
      </c>
      <c r="D31" s="83"/>
      <c r="E31" s="83"/>
      <c r="F31" s="83"/>
      <c r="G31" s="874"/>
      <c r="H31" s="82"/>
      <c r="I31" s="82"/>
      <c r="J31" s="82"/>
      <c r="K31" s="188">
        <v>131567.32999999999</v>
      </c>
    </row>
    <row r="32" spans="1:11" x14ac:dyDescent="0.25">
      <c r="A32" s="111"/>
      <c r="B32" s="162"/>
      <c r="C32" s="377"/>
      <c r="D32" s="83"/>
      <c r="E32" s="83"/>
      <c r="F32" s="83"/>
      <c r="G32" s="874"/>
      <c r="H32" s="82"/>
      <c r="I32" s="82"/>
      <c r="J32" s="82"/>
      <c r="K32" s="188"/>
    </row>
    <row r="33" spans="1:11" x14ac:dyDescent="0.25">
      <c r="A33" s="21" t="s">
        <v>45</v>
      </c>
      <c r="B33" s="387"/>
      <c r="C33" s="387"/>
      <c r="D33" s="25"/>
      <c r="E33" s="25"/>
      <c r="F33" s="25"/>
      <c r="G33" s="26"/>
      <c r="H33" s="24"/>
      <c r="I33" s="24"/>
      <c r="J33" s="24"/>
      <c r="K33" s="109">
        <f>SUM(K34)</f>
        <v>0</v>
      </c>
    </row>
    <row r="34" spans="1:11" x14ac:dyDescent="0.25">
      <c r="A34" s="57"/>
      <c r="B34" s="390"/>
      <c r="C34" s="390"/>
      <c r="D34" s="64"/>
      <c r="E34" s="64"/>
      <c r="F34" s="64"/>
      <c r="G34" s="28"/>
      <c r="H34" s="63"/>
      <c r="I34" s="63"/>
      <c r="J34" s="63"/>
      <c r="K34" s="110"/>
    </row>
    <row r="35" spans="1:11" x14ac:dyDescent="0.25">
      <c r="A35" s="54" t="s">
        <v>46</v>
      </c>
      <c r="B35" s="513"/>
      <c r="C35" s="513"/>
      <c r="D35" s="61"/>
      <c r="E35" s="61"/>
      <c r="F35" s="61"/>
      <c r="G35" s="56"/>
      <c r="H35" s="55"/>
      <c r="I35" s="55"/>
      <c r="J35" s="55"/>
      <c r="K35" s="106">
        <f>SUM(K36:K180)</f>
        <v>7388892.2800000012</v>
      </c>
    </row>
    <row r="36" spans="1:11" x14ac:dyDescent="0.25">
      <c r="A36" s="108" t="s">
        <v>529</v>
      </c>
      <c r="B36" s="377"/>
      <c r="C36" s="377"/>
      <c r="D36" s="88"/>
      <c r="E36" s="83"/>
      <c r="F36" s="83"/>
      <c r="G36" s="874"/>
      <c r="H36" s="82"/>
      <c r="I36" s="82"/>
      <c r="J36" s="82"/>
      <c r="K36" s="188">
        <v>4815060.66</v>
      </c>
    </row>
    <row r="37" spans="1:11" x14ac:dyDescent="0.25">
      <c r="A37" s="57" t="s">
        <v>530</v>
      </c>
      <c r="B37" s="377" t="s">
        <v>531</v>
      </c>
      <c r="C37" s="377"/>
      <c r="D37" s="88"/>
      <c r="E37" s="83"/>
      <c r="F37" s="83"/>
      <c r="G37" s="874">
        <v>0.84</v>
      </c>
      <c r="H37" s="82"/>
      <c r="I37" s="82"/>
      <c r="J37" s="82"/>
      <c r="K37" s="188"/>
    </row>
    <row r="38" spans="1:11" x14ac:dyDescent="0.25">
      <c r="A38" s="57" t="s">
        <v>532</v>
      </c>
      <c r="B38" s="377" t="s">
        <v>531</v>
      </c>
      <c r="C38" s="377"/>
      <c r="D38" s="88"/>
      <c r="E38" s="83"/>
      <c r="F38" s="83"/>
      <c r="G38" s="874">
        <v>3.5</v>
      </c>
      <c r="H38" s="82"/>
      <c r="I38" s="82"/>
      <c r="J38" s="82"/>
      <c r="K38" s="188"/>
    </row>
    <row r="39" spans="1:11" x14ac:dyDescent="0.25">
      <c r="A39" s="57" t="s">
        <v>533</v>
      </c>
      <c r="B39" s="377" t="s">
        <v>531</v>
      </c>
      <c r="C39" s="377"/>
      <c r="D39" s="88"/>
      <c r="E39" s="83"/>
      <c r="F39" s="83"/>
      <c r="G39" s="874">
        <v>4.2</v>
      </c>
      <c r="H39" s="82"/>
      <c r="I39" s="82"/>
      <c r="J39" s="82"/>
      <c r="K39" s="188"/>
    </row>
    <row r="40" spans="1:11" x14ac:dyDescent="0.25">
      <c r="A40" s="57" t="s">
        <v>534</v>
      </c>
      <c r="B40" s="377" t="s">
        <v>531</v>
      </c>
      <c r="C40" s="377"/>
      <c r="D40" s="88"/>
      <c r="E40" s="83"/>
      <c r="F40" s="83"/>
      <c r="G40" s="874">
        <v>3.5</v>
      </c>
      <c r="H40" s="82"/>
      <c r="I40" s="82"/>
      <c r="J40" s="82"/>
      <c r="K40" s="188"/>
    </row>
    <row r="41" spans="1:11" x14ac:dyDescent="0.25">
      <c r="A41" s="57" t="s">
        <v>535</v>
      </c>
      <c r="B41" s="377" t="s">
        <v>531</v>
      </c>
      <c r="C41" s="377"/>
      <c r="D41" s="88"/>
      <c r="E41" s="83"/>
      <c r="F41" s="83"/>
      <c r="G41" s="874">
        <v>15</v>
      </c>
      <c r="H41" s="82"/>
      <c r="I41" s="82"/>
      <c r="J41" s="82"/>
      <c r="K41" s="188"/>
    </row>
    <row r="42" spans="1:11" x14ac:dyDescent="0.25">
      <c r="A42" s="57" t="s">
        <v>536</v>
      </c>
      <c r="B42" s="377" t="s">
        <v>531</v>
      </c>
      <c r="C42" s="377"/>
      <c r="D42" s="88"/>
      <c r="E42" s="83"/>
      <c r="F42" s="83"/>
      <c r="G42" s="874">
        <v>15</v>
      </c>
      <c r="H42" s="82"/>
      <c r="I42" s="82"/>
      <c r="J42" s="82"/>
      <c r="K42" s="188"/>
    </row>
    <row r="43" spans="1:11" x14ac:dyDescent="0.25">
      <c r="A43" s="57" t="s">
        <v>537</v>
      </c>
      <c r="B43" s="377" t="s">
        <v>531</v>
      </c>
      <c r="C43" s="377"/>
      <c r="D43" s="88"/>
      <c r="E43" s="83"/>
      <c r="F43" s="83"/>
      <c r="G43" s="874">
        <v>1.54</v>
      </c>
      <c r="H43" s="82"/>
      <c r="I43" s="82"/>
      <c r="J43" s="82"/>
      <c r="K43" s="188"/>
    </row>
    <row r="44" spans="1:11" x14ac:dyDescent="0.25">
      <c r="A44" s="57" t="s">
        <v>538</v>
      </c>
      <c r="B44" s="377" t="s">
        <v>531</v>
      </c>
      <c r="C44" s="377"/>
      <c r="D44" s="88"/>
      <c r="E44" s="83"/>
      <c r="F44" s="83"/>
      <c r="G44" s="874">
        <v>3.6</v>
      </c>
      <c r="H44" s="82"/>
      <c r="I44" s="82"/>
      <c r="J44" s="82"/>
      <c r="K44" s="188"/>
    </row>
    <row r="45" spans="1:11" x14ac:dyDescent="0.25">
      <c r="A45" s="57" t="s">
        <v>539</v>
      </c>
      <c r="B45" s="377" t="s">
        <v>531</v>
      </c>
      <c r="C45" s="377"/>
      <c r="D45" s="88"/>
      <c r="E45" s="83"/>
      <c r="F45" s="83"/>
      <c r="G45" s="874">
        <v>14.5</v>
      </c>
      <c r="H45" s="82"/>
      <c r="I45" s="82"/>
      <c r="J45" s="82"/>
      <c r="K45" s="188"/>
    </row>
    <row r="46" spans="1:11" x14ac:dyDescent="0.25">
      <c r="A46" s="108" t="s">
        <v>540</v>
      </c>
      <c r="B46" s="377"/>
      <c r="C46" s="377"/>
      <c r="D46" s="88"/>
      <c r="E46" s="83"/>
      <c r="F46" s="83"/>
      <c r="G46" s="874"/>
      <c r="H46" s="82"/>
      <c r="I46" s="82"/>
      <c r="J46" s="82"/>
      <c r="K46" s="188"/>
    </row>
    <row r="47" spans="1:11" x14ac:dyDescent="0.25">
      <c r="A47" s="185" t="s">
        <v>541</v>
      </c>
      <c r="B47" s="377"/>
      <c r="C47" s="377" t="s">
        <v>228</v>
      </c>
      <c r="D47" s="83"/>
      <c r="E47" s="83"/>
      <c r="F47" s="83"/>
      <c r="G47" s="874">
        <v>3570</v>
      </c>
      <c r="H47" s="82"/>
      <c r="I47" s="82"/>
      <c r="J47" s="82"/>
      <c r="K47" s="188">
        <v>744390.17</v>
      </c>
    </row>
    <row r="48" spans="1:11" x14ac:dyDescent="0.25">
      <c r="A48" s="185"/>
      <c r="B48" s="377"/>
      <c r="C48" s="377" t="s">
        <v>214</v>
      </c>
      <c r="D48" s="83"/>
      <c r="E48" s="83"/>
      <c r="F48" s="83"/>
      <c r="G48" s="874">
        <v>298</v>
      </c>
      <c r="H48" s="82"/>
      <c r="I48" s="82"/>
      <c r="J48" s="82"/>
      <c r="K48" s="188"/>
    </row>
    <row r="49" spans="1:11" x14ac:dyDescent="0.25">
      <c r="A49" s="185" t="s">
        <v>542</v>
      </c>
      <c r="B49" s="377" t="s">
        <v>543</v>
      </c>
      <c r="C49" s="377" t="s">
        <v>214</v>
      </c>
      <c r="D49" s="88">
        <v>0.05</v>
      </c>
      <c r="E49" s="83"/>
      <c r="F49" s="83"/>
      <c r="G49" s="874"/>
      <c r="H49" s="82"/>
      <c r="I49" s="82"/>
      <c r="J49" s="82"/>
      <c r="K49" s="188"/>
    </row>
    <row r="50" spans="1:11" x14ac:dyDescent="0.25">
      <c r="A50" s="108" t="s">
        <v>544</v>
      </c>
      <c r="B50" s="377"/>
      <c r="C50" s="377"/>
      <c r="D50" s="88"/>
      <c r="E50" s="83"/>
      <c r="F50" s="83"/>
      <c r="G50" s="874"/>
      <c r="H50" s="82"/>
      <c r="I50" s="82"/>
      <c r="J50" s="82"/>
      <c r="K50" s="188">
        <v>564897.02</v>
      </c>
    </row>
    <row r="51" spans="1:11" x14ac:dyDescent="0.25">
      <c r="A51" s="57" t="s">
        <v>545</v>
      </c>
      <c r="B51" s="377" t="s">
        <v>546</v>
      </c>
      <c r="C51" s="377"/>
      <c r="D51" s="88"/>
      <c r="E51" s="83"/>
      <c r="F51" s="83"/>
      <c r="G51" s="874"/>
      <c r="H51" s="82"/>
      <c r="I51" s="82"/>
      <c r="J51" s="82"/>
      <c r="K51" s="188"/>
    </row>
    <row r="52" spans="1:11" x14ac:dyDescent="0.25">
      <c r="A52" s="57" t="s">
        <v>547</v>
      </c>
      <c r="B52" s="377" t="s">
        <v>548</v>
      </c>
      <c r="C52" s="377"/>
      <c r="D52" s="88"/>
      <c r="E52" s="83"/>
      <c r="F52" s="83"/>
      <c r="G52" s="874">
        <v>30</v>
      </c>
      <c r="H52" s="82"/>
      <c r="I52" s="82"/>
      <c r="J52" s="82"/>
      <c r="K52" s="188"/>
    </row>
    <row r="53" spans="1:11" x14ac:dyDescent="0.25">
      <c r="A53" s="57" t="s">
        <v>549</v>
      </c>
      <c r="B53" s="377" t="s">
        <v>550</v>
      </c>
      <c r="C53" s="377"/>
      <c r="D53" s="88"/>
      <c r="E53" s="83"/>
      <c r="F53" s="83"/>
      <c r="G53" s="874">
        <v>61</v>
      </c>
      <c r="H53" s="82"/>
      <c r="I53" s="82"/>
      <c r="J53" s="82"/>
      <c r="K53" s="188"/>
    </row>
    <row r="54" spans="1:11" x14ac:dyDescent="0.25">
      <c r="A54" s="108" t="s">
        <v>40</v>
      </c>
      <c r="B54" s="377"/>
      <c r="C54" s="377"/>
      <c r="D54" s="88"/>
      <c r="E54" s="83"/>
      <c r="F54" s="83"/>
      <c r="G54" s="874"/>
      <c r="H54" s="82"/>
      <c r="I54" s="82"/>
      <c r="J54" s="82"/>
      <c r="K54" s="188">
        <v>387777.28000000003</v>
      </c>
    </row>
    <row r="55" spans="1:11" x14ac:dyDescent="0.25">
      <c r="A55" s="57" t="s">
        <v>551</v>
      </c>
      <c r="B55" s="377" t="s">
        <v>552</v>
      </c>
      <c r="C55" s="377"/>
      <c r="D55" s="88"/>
      <c r="E55" s="83"/>
      <c r="F55" s="83"/>
      <c r="G55" s="874">
        <v>420</v>
      </c>
      <c r="H55" s="82"/>
      <c r="I55" s="82"/>
      <c r="J55" s="82"/>
      <c r="K55" s="188"/>
    </row>
    <row r="56" spans="1:11" x14ac:dyDescent="0.25">
      <c r="A56" s="57" t="s">
        <v>553</v>
      </c>
      <c r="B56" s="377" t="s">
        <v>552</v>
      </c>
      <c r="C56" s="377"/>
      <c r="D56" s="88"/>
      <c r="E56" s="83"/>
      <c r="F56" s="83"/>
      <c r="G56" s="874">
        <v>7.2</v>
      </c>
      <c r="H56" s="82"/>
      <c r="I56" s="82"/>
      <c r="J56" s="82"/>
      <c r="K56" s="188"/>
    </row>
    <row r="57" spans="1:11" x14ac:dyDescent="0.25">
      <c r="A57" s="57" t="s">
        <v>554</v>
      </c>
      <c r="B57" s="377" t="s">
        <v>552</v>
      </c>
      <c r="C57" s="377"/>
      <c r="D57" s="88"/>
      <c r="E57" s="83"/>
      <c r="F57" s="83"/>
      <c r="G57" s="874">
        <v>127</v>
      </c>
      <c r="H57" s="82"/>
      <c r="I57" s="82"/>
      <c r="J57" s="82"/>
      <c r="K57" s="188"/>
    </row>
    <row r="58" spans="1:11" x14ac:dyDescent="0.25">
      <c r="A58" s="57" t="s">
        <v>555</v>
      </c>
      <c r="B58" s="377" t="s">
        <v>552</v>
      </c>
      <c r="C58" s="377"/>
      <c r="D58" s="88"/>
      <c r="E58" s="83"/>
      <c r="F58" s="83"/>
      <c r="G58" s="874">
        <v>200</v>
      </c>
      <c r="H58" s="82"/>
      <c r="I58" s="82"/>
      <c r="J58" s="82"/>
      <c r="K58" s="188"/>
    </row>
    <row r="59" spans="1:11" x14ac:dyDescent="0.25">
      <c r="A59" s="57" t="s">
        <v>556</v>
      </c>
      <c r="B59" s="377" t="s">
        <v>552</v>
      </c>
      <c r="C59" s="377"/>
      <c r="D59" s="88"/>
      <c r="E59" s="83"/>
      <c r="F59" s="83"/>
      <c r="G59" s="874">
        <v>110</v>
      </c>
      <c r="H59" s="82"/>
      <c r="I59" s="82"/>
      <c r="J59" s="82"/>
      <c r="K59" s="188"/>
    </row>
    <row r="60" spans="1:11" x14ac:dyDescent="0.25">
      <c r="A60" s="111" t="s">
        <v>557</v>
      </c>
      <c r="B60" s="377"/>
      <c r="C60" s="377"/>
      <c r="D60" s="88"/>
      <c r="E60" s="83"/>
      <c r="F60" s="83"/>
      <c r="G60" s="874">
        <v>127</v>
      </c>
      <c r="H60" s="82"/>
      <c r="I60" s="82"/>
      <c r="J60" s="82"/>
      <c r="K60" s="188"/>
    </row>
    <row r="61" spans="1:11" x14ac:dyDescent="0.25">
      <c r="A61" s="57" t="s">
        <v>558</v>
      </c>
      <c r="B61" s="377" t="s">
        <v>552</v>
      </c>
      <c r="C61" s="377"/>
      <c r="D61" s="88"/>
      <c r="E61" s="83"/>
      <c r="F61" s="83"/>
      <c r="G61" s="874"/>
      <c r="H61" s="82"/>
      <c r="I61" s="82"/>
      <c r="J61" s="82"/>
      <c r="K61" s="188"/>
    </row>
    <row r="62" spans="1:11" x14ac:dyDescent="0.25">
      <c r="A62" s="57" t="s">
        <v>559</v>
      </c>
      <c r="B62" s="377" t="s">
        <v>552</v>
      </c>
      <c r="C62" s="377"/>
      <c r="D62" s="88"/>
      <c r="E62" s="83"/>
      <c r="F62" s="83"/>
      <c r="G62" s="874"/>
      <c r="H62" s="82"/>
      <c r="I62" s="82"/>
      <c r="J62" s="82"/>
      <c r="K62" s="188"/>
    </row>
    <row r="63" spans="1:11" x14ac:dyDescent="0.25">
      <c r="A63" s="57" t="s">
        <v>560</v>
      </c>
      <c r="B63" s="377" t="s">
        <v>552</v>
      </c>
      <c r="C63" s="377"/>
      <c r="D63" s="88"/>
      <c r="E63" s="83"/>
      <c r="F63" s="83"/>
      <c r="G63" s="874">
        <v>200</v>
      </c>
      <c r="H63" s="82"/>
      <c r="I63" s="82"/>
      <c r="J63" s="82"/>
      <c r="K63" s="188"/>
    </row>
    <row r="64" spans="1:11" x14ac:dyDescent="0.25">
      <c r="A64" s="57" t="s">
        <v>561</v>
      </c>
      <c r="B64" s="377" t="s">
        <v>552</v>
      </c>
      <c r="C64" s="377"/>
      <c r="D64" s="88"/>
      <c r="E64" s="83"/>
      <c r="F64" s="83"/>
      <c r="G64" s="874">
        <v>156</v>
      </c>
      <c r="H64" s="82"/>
      <c r="I64" s="82"/>
      <c r="J64" s="82"/>
      <c r="K64" s="188"/>
    </row>
    <row r="65" spans="1:11" x14ac:dyDescent="0.25">
      <c r="A65" s="57" t="s">
        <v>562</v>
      </c>
      <c r="B65" s="377" t="s">
        <v>563</v>
      </c>
      <c r="C65" s="377"/>
      <c r="D65" s="88">
        <v>0.04</v>
      </c>
      <c r="E65" s="83"/>
      <c r="F65" s="83"/>
      <c r="G65" s="874"/>
      <c r="H65" s="82"/>
      <c r="I65" s="82"/>
      <c r="J65" s="82"/>
      <c r="K65" s="188"/>
    </row>
    <row r="66" spans="1:11" x14ac:dyDescent="0.25">
      <c r="A66" s="57" t="s">
        <v>564</v>
      </c>
      <c r="B66" s="377" t="s">
        <v>552</v>
      </c>
      <c r="C66" s="377"/>
      <c r="D66" s="88"/>
      <c r="E66" s="83"/>
      <c r="F66" s="83"/>
      <c r="G66" s="874">
        <v>200</v>
      </c>
      <c r="H66" s="82"/>
      <c r="I66" s="82"/>
      <c r="J66" s="82"/>
      <c r="K66" s="188"/>
    </row>
    <row r="67" spans="1:11" x14ac:dyDescent="0.25">
      <c r="A67" s="57" t="s">
        <v>565</v>
      </c>
      <c r="B67" s="377" t="s">
        <v>552</v>
      </c>
      <c r="C67" s="377"/>
      <c r="D67" s="88"/>
      <c r="E67" s="83"/>
      <c r="F67" s="83"/>
      <c r="G67" s="874">
        <v>900</v>
      </c>
      <c r="H67" s="82"/>
      <c r="I67" s="82"/>
      <c r="J67" s="82"/>
      <c r="K67" s="188"/>
    </row>
    <row r="68" spans="1:11" x14ac:dyDescent="0.25">
      <c r="A68" s="57" t="s">
        <v>566</v>
      </c>
      <c r="B68" s="377" t="s">
        <v>552</v>
      </c>
      <c r="C68" s="377"/>
      <c r="D68" s="88"/>
      <c r="E68" s="83"/>
      <c r="F68" s="83"/>
      <c r="G68" s="874">
        <v>870</v>
      </c>
      <c r="H68" s="82"/>
      <c r="I68" s="82"/>
      <c r="J68" s="82"/>
      <c r="K68" s="188"/>
    </row>
    <row r="69" spans="1:11" x14ac:dyDescent="0.25">
      <c r="A69" s="57" t="s">
        <v>567</v>
      </c>
      <c r="B69" s="377" t="s">
        <v>552</v>
      </c>
      <c r="C69" s="377"/>
      <c r="D69" s="88"/>
      <c r="E69" s="83"/>
      <c r="F69" s="83"/>
      <c r="G69" s="874">
        <v>250</v>
      </c>
      <c r="H69" s="82"/>
      <c r="I69" s="82"/>
      <c r="J69" s="82"/>
      <c r="K69" s="188"/>
    </row>
    <row r="70" spans="1:11" x14ac:dyDescent="0.25">
      <c r="A70" s="108" t="s">
        <v>568</v>
      </c>
      <c r="B70" s="377"/>
      <c r="C70" s="377"/>
      <c r="D70" s="88"/>
      <c r="E70" s="83"/>
      <c r="F70" s="83"/>
      <c r="G70" s="874"/>
      <c r="H70" s="82"/>
      <c r="I70" s="82"/>
      <c r="J70" s="82"/>
      <c r="K70" s="188"/>
    </row>
    <row r="71" spans="1:11" x14ac:dyDescent="0.25">
      <c r="A71" s="57" t="s">
        <v>569</v>
      </c>
      <c r="B71" s="377"/>
      <c r="C71" s="377"/>
      <c r="D71" s="88"/>
      <c r="E71" s="83"/>
      <c r="F71" s="83"/>
      <c r="G71" s="874"/>
      <c r="H71" s="82"/>
      <c r="I71" s="82"/>
      <c r="J71" s="82"/>
      <c r="K71" s="188"/>
    </row>
    <row r="72" spans="1:11" x14ac:dyDescent="0.25">
      <c r="A72" s="111" t="s">
        <v>570</v>
      </c>
      <c r="B72" s="377"/>
      <c r="C72" s="377"/>
      <c r="D72" s="88"/>
      <c r="E72" s="83"/>
      <c r="F72" s="83"/>
      <c r="G72" s="874"/>
      <c r="H72" s="82"/>
      <c r="I72" s="82"/>
      <c r="J72" s="82"/>
      <c r="K72" s="188"/>
    </row>
    <row r="73" spans="1:11" x14ac:dyDescent="0.25">
      <c r="A73" s="57" t="s">
        <v>571</v>
      </c>
      <c r="B73" s="377" t="s">
        <v>572</v>
      </c>
      <c r="C73" s="377" t="s">
        <v>573</v>
      </c>
      <c r="D73" s="88"/>
      <c r="E73" s="83"/>
      <c r="F73" s="83"/>
      <c r="G73" s="874"/>
      <c r="H73" s="82"/>
      <c r="I73" s="82"/>
      <c r="J73" s="82"/>
      <c r="K73" s="188"/>
    </row>
    <row r="74" spans="1:11" x14ac:dyDescent="0.25">
      <c r="A74" s="57" t="s">
        <v>574</v>
      </c>
      <c r="B74" s="377" t="s">
        <v>575</v>
      </c>
      <c r="C74" s="377" t="s">
        <v>573</v>
      </c>
      <c r="D74" s="88"/>
      <c r="E74" s="83"/>
      <c r="F74" s="83"/>
      <c r="G74" s="874"/>
      <c r="H74" s="82"/>
      <c r="I74" s="82"/>
      <c r="J74" s="82"/>
      <c r="K74" s="188"/>
    </row>
    <row r="75" spans="1:11" x14ac:dyDescent="0.25">
      <c r="A75" s="57" t="s">
        <v>576</v>
      </c>
      <c r="B75" s="377" t="s">
        <v>552</v>
      </c>
      <c r="C75" s="377" t="s">
        <v>573</v>
      </c>
      <c r="D75" s="88"/>
      <c r="E75" s="83"/>
      <c r="F75" s="83"/>
      <c r="G75" s="874">
        <v>113</v>
      </c>
      <c r="H75" s="82"/>
      <c r="I75" s="82"/>
      <c r="J75" s="82"/>
      <c r="K75" s="188"/>
    </row>
    <row r="76" spans="1:11" x14ac:dyDescent="0.25">
      <c r="A76" s="111" t="s">
        <v>577</v>
      </c>
      <c r="B76" s="377"/>
      <c r="C76" s="377"/>
      <c r="D76" s="88"/>
      <c r="E76" s="83"/>
      <c r="F76" s="83"/>
      <c r="G76" s="874"/>
      <c r="H76" s="82"/>
      <c r="I76" s="82"/>
      <c r="J76" s="82"/>
      <c r="K76" s="188"/>
    </row>
    <row r="77" spans="1:11" x14ac:dyDescent="0.25">
      <c r="A77" s="57" t="s">
        <v>571</v>
      </c>
      <c r="B77" s="377" t="s">
        <v>578</v>
      </c>
      <c r="C77" s="377" t="s">
        <v>579</v>
      </c>
      <c r="D77" s="88"/>
      <c r="E77" s="83"/>
      <c r="F77" s="83"/>
      <c r="G77" s="874"/>
      <c r="H77" s="82"/>
      <c r="I77" s="82"/>
      <c r="J77" s="82"/>
      <c r="K77" s="188"/>
    </row>
    <row r="78" spans="1:11" x14ac:dyDescent="0.25">
      <c r="A78" s="57" t="s">
        <v>574</v>
      </c>
      <c r="B78" s="377" t="s">
        <v>580</v>
      </c>
      <c r="C78" s="377"/>
      <c r="D78" s="88"/>
      <c r="E78" s="83"/>
      <c r="F78" s="83"/>
      <c r="G78" s="874"/>
      <c r="H78" s="82"/>
      <c r="I78" s="82"/>
      <c r="J78" s="82"/>
      <c r="K78" s="188"/>
    </row>
    <row r="79" spans="1:11" x14ac:dyDescent="0.25">
      <c r="A79" s="57" t="s">
        <v>576</v>
      </c>
      <c r="B79" s="377"/>
      <c r="C79" s="377"/>
      <c r="D79" s="88"/>
      <c r="E79" s="83"/>
      <c r="F79" s="83"/>
      <c r="G79" s="874">
        <v>113</v>
      </c>
      <c r="H79" s="82"/>
      <c r="I79" s="82"/>
      <c r="J79" s="82"/>
      <c r="K79" s="188"/>
    </row>
    <row r="80" spans="1:11" x14ac:dyDescent="0.25">
      <c r="A80" s="111" t="s">
        <v>581</v>
      </c>
      <c r="B80" s="377"/>
      <c r="C80" s="377"/>
      <c r="D80" s="88"/>
      <c r="E80" s="83"/>
      <c r="F80" s="83"/>
      <c r="G80" s="874"/>
      <c r="H80" s="82"/>
      <c r="I80" s="82"/>
      <c r="J80" s="82"/>
      <c r="K80" s="188"/>
    </row>
    <row r="81" spans="1:11" x14ac:dyDescent="0.25">
      <c r="A81" s="57" t="s">
        <v>582</v>
      </c>
      <c r="B81" s="377" t="s">
        <v>583</v>
      </c>
      <c r="C81" s="377" t="s">
        <v>584</v>
      </c>
      <c r="D81" s="88"/>
      <c r="E81" s="83"/>
      <c r="F81" s="83"/>
      <c r="G81" s="874">
        <v>364</v>
      </c>
      <c r="H81" s="82"/>
      <c r="I81" s="82"/>
      <c r="J81" s="82"/>
      <c r="K81" s="188"/>
    </row>
    <row r="82" spans="1:11" x14ac:dyDescent="0.25">
      <c r="A82" s="57" t="s">
        <v>585</v>
      </c>
      <c r="B82" s="377" t="s">
        <v>586</v>
      </c>
      <c r="C82" s="377" t="s">
        <v>584</v>
      </c>
      <c r="D82" s="88"/>
      <c r="E82" s="83"/>
      <c r="F82" s="83"/>
      <c r="G82" s="874">
        <v>28</v>
      </c>
      <c r="H82" s="82"/>
      <c r="I82" s="82"/>
      <c r="J82" s="82"/>
      <c r="K82" s="188"/>
    </row>
    <row r="83" spans="1:11" x14ac:dyDescent="0.25">
      <c r="A83" s="111" t="s">
        <v>587</v>
      </c>
      <c r="B83" s="377"/>
      <c r="C83" s="377"/>
      <c r="D83" s="88"/>
      <c r="E83" s="83"/>
      <c r="F83" s="83"/>
      <c r="G83" s="874"/>
      <c r="H83" s="82"/>
      <c r="I83" s="82"/>
      <c r="J83" s="82"/>
      <c r="K83" s="188"/>
    </row>
    <row r="84" spans="1:11" x14ac:dyDescent="0.25">
      <c r="A84" s="57" t="s">
        <v>588</v>
      </c>
      <c r="B84" s="377" t="s">
        <v>552</v>
      </c>
      <c r="C84" s="377" t="s">
        <v>584</v>
      </c>
      <c r="D84" s="88"/>
      <c r="E84" s="83"/>
      <c r="F84" s="83"/>
      <c r="G84" s="874">
        <v>228</v>
      </c>
      <c r="H84" s="82"/>
      <c r="I84" s="82"/>
      <c r="J84" s="82"/>
      <c r="K84" s="188"/>
    </row>
    <row r="85" spans="1:11" x14ac:dyDescent="0.25">
      <c r="A85" s="57" t="s">
        <v>589</v>
      </c>
      <c r="B85" s="377" t="s">
        <v>552</v>
      </c>
      <c r="C85" s="377" t="s">
        <v>584</v>
      </c>
      <c r="D85" s="88"/>
      <c r="E85" s="83"/>
      <c r="F85" s="83"/>
      <c r="G85" s="874">
        <v>28</v>
      </c>
      <c r="H85" s="82"/>
      <c r="I85" s="82"/>
      <c r="J85" s="82"/>
      <c r="K85" s="188"/>
    </row>
    <row r="86" spans="1:11" x14ac:dyDescent="0.25">
      <c r="A86" s="57" t="s">
        <v>576</v>
      </c>
      <c r="B86" s="377" t="s">
        <v>552</v>
      </c>
      <c r="C86" s="377" t="s">
        <v>584</v>
      </c>
      <c r="D86" s="88"/>
      <c r="E86" s="83"/>
      <c r="F86" s="83"/>
      <c r="G86" s="874">
        <v>55</v>
      </c>
      <c r="H86" s="82"/>
      <c r="I86" s="82"/>
      <c r="J86" s="82"/>
      <c r="K86" s="188"/>
    </row>
    <row r="87" spans="1:11" ht="27" customHeight="1" x14ac:dyDescent="0.25">
      <c r="A87" s="111" t="s">
        <v>590</v>
      </c>
      <c r="B87" s="162" t="s">
        <v>591</v>
      </c>
      <c r="C87" s="377" t="s">
        <v>573</v>
      </c>
      <c r="D87" s="88">
        <v>0.05</v>
      </c>
      <c r="E87" s="83"/>
      <c r="F87" s="83"/>
      <c r="G87" s="874">
        <v>10650</v>
      </c>
      <c r="H87" s="82"/>
      <c r="I87" s="82"/>
      <c r="J87" s="82"/>
      <c r="K87" s="188"/>
    </row>
    <row r="88" spans="1:11" x14ac:dyDescent="0.25">
      <c r="A88" s="111" t="s">
        <v>592</v>
      </c>
      <c r="B88" s="377" t="s">
        <v>552</v>
      </c>
      <c r="C88" s="377" t="s">
        <v>214</v>
      </c>
      <c r="D88" s="88"/>
      <c r="E88" s="83"/>
      <c r="F88" s="83"/>
      <c r="G88" s="874">
        <v>8000</v>
      </c>
      <c r="H88" s="82"/>
      <c r="I88" s="82"/>
      <c r="J88" s="82"/>
      <c r="K88" s="188"/>
    </row>
    <row r="89" spans="1:11" x14ac:dyDescent="0.25">
      <c r="A89" s="108" t="s">
        <v>593</v>
      </c>
      <c r="B89" s="377"/>
      <c r="C89" s="377"/>
      <c r="D89" s="88"/>
      <c r="E89" s="83"/>
      <c r="F89" s="83"/>
      <c r="G89" s="874"/>
      <c r="H89" s="82"/>
      <c r="I89" s="82"/>
      <c r="J89" s="82"/>
      <c r="K89" s="188">
        <v>238904.32000000001</v>
      </c>
    </row>
    <row r="90" spans="1:11" x14ac:dyDescent="0.25">
      <c r="A90" s="57" t="s">
        <v>594</v>
      </c>
      <c r="B90" s="377"/>
      <c r="C90" s="377"/>
      <c r="D90" s="88"/>
      <c r="E90" s="83"/>
      <c r="F90" s="83"/>
      <c r="G90" s="874">
        <v>236</v>
      </c>
      <c r="H90" s="82"/>
      <c r="I90" s="82"/>
      <c r="J90" s="82"/>
      <c r="K90" s="188"/>
    </row>
    <row r="91" spans="1:11" x14ac:dyDescent="0.25">
      <c r="A91" s="57" t="s">
        <v>595</v>
      </c>
      <c r="B91" s="377" t="s">
        <v>552</v>
      </c>
      <c r="C91" s="377"/>
      <c r="D91" s="88"/>
      <c r="E91" s="83"/>
      <c r="F91" s="83"/>
      <c r="G91" s="874"/>
      <c r="H91" s="82"/>
      <c r="I91" s="82"/>
      <c r="J91" s="82"/>
      <c r="K91" s="188"/>
    </row>
    <row r="92" spans="1:11" x14ac:dyDescent="0.25">
      <c r="A92" s="57" t="s">
        <v>596</v>
      </c>
      <c r="B92" s="377" t="s">
        <v>552</v>
      </c>
      <c r="C92" s="377"/>
      <c r="D92" s="88"/>
      <c r="E92" s="83"/>
      <c r="F92" s="83"/>
      <c r="G92" s="874">
        <v>345</v>
      </c>
      <c r="H92" s="82"/>
      <c r="I92" s="82"/>
      <c r="J92" s="82"/>
      <c r="K92" s="188"/>
    </row>
    <row r="93" spans="1:11" x14ac:dyDescent="0.25">
      <c r="A93" s="57" t="s">
        <v>597</v>
      </c>
      <c r="B93" s="377" t="s">
        <v>552</v>
      </c>
      <c r="C93" s="377"/>
      <c r="D93" s="88"/>
      <c r="E93" s="83"/>
      <c r="F93" s="83"/>
      <c r="G93" s="874">
        <v>490</v>
      </c>
      <c r="H93" s="82"/>
      <c r="I93" s="82"/>
      <c r="J93" s="82"/>
      <c r="K93" s="188"/>
    </row>
    <row r="94" spans="1:11" x14ac:dyDescent="0.25">
      <c r="A94" s="57" t="s">
        <v>598</v>
      </c>
      <c r="B94" s="377" t="s">
        <v>552</v>
      </c>
      <c r="C94" s="377"/>
      <c r="D94" s="88"/>
      <c r="E94" s="83"/>
      <c r="F94" s="83"/>
      <c r="G94" s="874">
        <v>236</v>
      </c>
      <c r="H94" s="82"/>
      <c r="I94" s="82"/>
      <c r="J94" s="82"/>
      <c r="K94" s="188"/>
    </row>
    <row r="95" spans="1:11" x14ac:dyDescent="0.25">
      <c r="A95" s="57" t="s">
        <v>599</v>
      </c>
      <c r="B95" s="377" t="s">
        <v>552</v>
      </c>
      <c r="C95" s="377" t="s">
        <v>600</v>
      </c>
      <c r="D95" s="88"/>
      <c r="E95" s="83"/>
      <c r="F95" s="83"/>
      <c r="G95" s="874">
        <v>428</v>
      </c>
      <c r="H95" s="82"/>
      <c r="I95" s="82"/>
      <c r="J95" s="82"/>
      <c r="K95" s="188"/>
    </row>
    <row r="96" spans="1:11" x14ac:dyDescent="0.25">
      <c r="A96" s="57" t="s">
        <v>601</v>
      </c>
      <c r="B96" s="377" t="s">
        <v>552</v>
      </c>
      <c r="C96" s="377" t="s">
        <v>600</v>
      </c>
      <c r="D96" s="88"/>
      <c r="E96" s="83"/>
      <c r="F96" s="83"/>
      <c r="G96" s="874">
        <v>370</v>
      </c>
      <c r="H96" s="82"/>
      <c r="I96" s="82"/>
      <c r="J96" s="82"/>
      <c r="K96" s="188"/>
    </row>
    <row r="97" spans="1:11" x14ac:dyDescent="0.25">
      <c r="A97" s="57" t="s">
        <v>602</v>
      </c>
      <c r="B97" s="377" t="s">
        <v>552</v>
      </c>
      <c r="C97" s="377" t="s">
        <v>600</v>
      </c>
      <c r="D97" s="88"/>
      <c r="E97" s="83"/>
      <c r="F97" s="83"/>
      <c r="G97" s="874">
        <v>568</v>
      </c>
      <c r="H97" s="82"/>
      <c r="I97" s="82"/>
      <c r="J97" s="82"/>
      <c r="K97" s="188"/>
    </row>
    <row r="98" spans="1:11" x14ac:dyDescent="0.25">
      <c r="A98" s="57" t="s">
        <v>603</v>
      </c>
      <c r="B98" s="377" t="s">
        <v>552</v>
      </c>
      <c r="C98" s="377" t="s">
        <v>600</v>
      </c>
      <c r="D98" s="88"/>
      <c r="E98" s="83"/>
      <c r="F98" s="83"/>
      <c r="G98" s="874">
        <v>370</v>
      </c>
      <c r="H98" s="82"/>
      <c r="I98" s="82"/>
      <c r="J98" s="82"/>
      <c r="K98" s="188"/>
    </row>
    <row r="99" spans="1:11" x14ac:dyDescent="0.25">
      <c r="A99" s="108" t="s">
        <v>604</v>
      </c>
      <c r="B99" s="377" t="s">
        <v>552</v>
      </c>
      <c r="C99" s="377"/>
      <c r="D99" s="88"/>
      <c r="E99" s="83"/>
      <c r="F99" s="83"/>
      <c r="G99" s="874"/>
      <c r="H99" s="82"/>
      <c r="I99" s="82"/>
      <c r="J99" s="82"/>
      <c r="K99" s="188">
        <v>459306.12</v>
      </c>
    </row>
    <row r="100" spans="1:11" x14ac:dyDescent="0.25">
      <c r="A100" s="57" t="s">
        <v>605</v>
      </c>
      <c r="B100" s="377"/>
      <c r="C100" s="377"/>
      <c r="D100" s="88"/>
      <c r="E100" s="83"/>
      <c r="F100" s="83"/>
      <c r="G100" s="874"/>
      <c r="H100" s="82"/>
      <c r="I100" s="82"/>
      <c r="J100" s="82"/>
      <c r="K100" s="188"/>
    </row>
    <row r="101" spans="1:11" x14ac:dyDescent="0.25">
      <c r="A101" s="57" t="s">
        <v>606</v>
      </c>
      <c r="B101" s="377" t="s">
        <v>552</v>
      </c>
      <c r="C101" s="377" t="s">
        <v>214</v>
      </c>
      <c r="D101" s="88"/>
      <c r="E101" s="83"/>
      <c r="F101" s="83"/>
      <c r="G101" s="874">
        <v>110</v>
      </c>
      <c r="H101" s="82"/>
      <c r="I101" s="82"/>
      <c r="J101" s="82"/>
      <c r="K101" s="188"/>
    </row>
    <row r="102" spans="1:11" x14ac:dyDescent="0.25">
      <c r="A102" s="57" t="s">
        <v>607</v>
      </c>
      <c r="B102" s="377" t="s">
        <v>552</v>
      </c>
      <c r="C102" s="377" t="s">
        <v>214</v>
      </c>
      <c r="D102" s="88"/>
      <c r="E102" s="83"/>
      <c r="F102" s="83"/>
      <c r="G102" s="874">
        <v>150</v>
      </c>
      <c r="H102" s="82"/>
      <c r="I102" s="82"/>
      <c r="J102" s="82"/>
      <c r="K102" s="188"/>
    </row>
    <row r="103" spans="1:11" x14ac:dyDescent="0.25">
      <c r="A103" s="57" t="s">
        <v>608</v>
      </c>
      <c r="B103" s="377"/>
      <c r="C103" s="377"/>
      <c r="D103" s="88"/>
      <c r="E103" s="83"/>
      <c r="F103" s="83"/>
      <c r="G103" s="874"/>
      <c r="H103" s="82"/>
      <c r="I103" s="82"/>
      <c r="J103" s="82"/>
      <c r="K103" s="188"/>
    </row>
    <row r="104" spans="1:11" x14ac:dyDescent="0.25">
      <c r="A104" s="57" t="s">
        <v>609</v>
      </c>
      <c r="B104" s="377" t="s">
        <v>552</v>
      </c>
      <c r="C104" s="377" t="s">
        <v>214</v>
      </c>
      <c r="D104" s="88"/>
      <c r="E104" s="83"/>
      <c r="F104" s="83"/>
      <c r="G104" s="874">
        <v>145</v>
      </c>
      <c r="H104" s="82"/>
      <c r="I104" s="82"/>
      <c r="J104" s="82"/>
      <c r="K104" s="188"/>
    </row>
    <row r="105" spans="1:11" x14ac:dyDescent="0.25">
      <c r="A105" s="57" t="s">
        <v>610</v>
      </c>
      <c r="B105" s="377" t="s">
        <v>552</v>
      </c>
      <c r="C105" s="377" t="s">
        <v>214</v>
      </c>
      <c r="D105" s="88"/>
      <c r="E105" s="83"/>
      <c r="F105" s="83"/>
      <c r="G105" s="874">
        <v>200</v>
      </c>
      <c r="H105" s="82"/>
      <c r="I105" s="82"/>
      <c r="J105" s="82"/>
      <c r="K105" s="188"/>
    </row>
    <row r="106" spans="1:11" x14ac:dyDescent="0.25">
      <c r="A106" s="108" t="s">
        <v>611</v>
      </c>
      <c r="B106" s="377"/>
      <c r="C106" s="377"/>
      <c r="D106" s="88"/>
      <c r="E106" s="83"/>
      <c r="F106" s="83"/>
      <c r="G106" s="874"/>
      <c r="H106" s="82"/>
      <c r="I106" s="82"/>
      <c r="J106" s="82"/>
      <c r="K106" s="188">
        <v>95879.83</v>
      </c>
    </row>
    <row r="107" spans="1:11" x14ac:dyDescent="0.25">
      <c r="A107" s="57" t="s">
        <v>612</v>
      </c>
      <c r="B107" s="377" t="s">
        <v>613</v>
      </c>
      <c r="C107" s="377"/>
      <c r="D107" s="88"/>
      <c r="E107" s="83"/>
      <c r="F107" s="83"/>
      <c r="G107" s="874">
        <v>1456</v>
      </c>
      <c r="H107" s="82"/>
      <c r="I107" s="82"/>
      <c r="J107" s="82"/>
      <c r="K107" s="188"/>
    </row>
    <row r="108" spans="1:11" x14ac:dyDescent="0.25">
      <c r="A108" s="57" t="s">
        <v>614</v>
      </c>
      <c r="B108" s="377" t="s">
        <v>552</v>
      </c>
      <c r="C108" s="377" t="s">
        <v>214</v>
      </c>
      <c r="D108" s="88"/>
      <c r="E108" s="83"/>
      <c r="F108" s="83"/>
      <c r="G108" s="874">
        <v>113</v>
      </c>
      <c r="H108" s="82"/>
      <c r="I108" s="82"/>
      <c r="J108" s="82"/>
      <c r="K108" s="188"/>
    </row>
    <row r="109" spans="1:11" x14ac:dyDescent="0.25">
      <c r="A109" s="108" t="s">
        <v>615</v>
      </c>
      <c r="B109" s="377" t="s">
        <v>552</v>
      </c>
      <c r="C109" s="162" t="s">
        <v>214</v>
      </c>
      <c r="D109" s="88"/>
      <c r="E109" s="83"/>
      <c r="F109" s="83"/>
      <c r="G109" s="874">
        <v>10500</v>
      </c>
      <c r="H109" s="82"/>
      <c r="I109" s="82"/>
      <c r="J109" s="82"/>
      <c r="K109" s="188">
        <v>10500</v>
      </c>
    </row>
    <row r="110" spans="1:11" x14ac:dyDescent="0.25">
      <c r="A110" s="108" t="s">
        <v>616</v>
      </c>
      <c r="B110" s="377"/>
      <c r="C110" s="162"/>
      <c r="D110" s="88"/>
      <c r="E110" s="83"/>
      <c r="F110" s="83"/>
      <c r="G110" s="874"/>
      <c r="H110" s="82"/>
      <c r="I110" s="82"/>
      <c r="J110" s="82"/>
      <c r="K110" s="188">
        <v>46452.53</v>
      </c>
    </row>
    <row r="111" spans="1:11" ht="30" x14ac:dyDescent="0.25">
      <c r="A111" s="189" t="s">
        <v>617</v>
      </c>
      <c r="B111" s="377"/>
      <c r="C111" s="162"/>
      <c r="D111" s="88"/>
      <c r="E111" s="83"/>
      <c r="F111" s="83"/>
      <c r="G111" s="874"/>
      <c r="H111" s="82"/>
      <c r="I111" s="82"/>
      <c r="J111" s="82"/>
      <c r="K111" s="188"/>
    </row>
    <row r="112" spans="1:11" x14ac:dyDescent="0.25">
      <c r="A112" s="111" t="s">
        <v>618</v>
      </c>
      <c r="B112" s="377"/>
      <c r="C112" s="162"/>
      <c r="D112" s="88"/>
      <c r="E112" s="83"/>
      <c r="F112" s="83"/>
      <c r="G112" s="874"/>
      <c r="H112" s="82"/>
      <c r="I112" s="82"/>
      <c r="J112" s="82"/>
      <c r="K112" s="188"/>
    </row>
    <row r="113" spans="1:11" x14ac:dyDescent="0.25">
      <c r="A113" s="57" t="s">
        <v>619</v>
      </c>
      <c r="B113" s="377" t="s">
        <v>552</v>
      </c>
      <c r="C113" s="162" t="s">
        <v>214</v>
      </c>
      <c r="D113" s="88"/>
      <c r="E113" s="83"/>
      <c r="F113" s="83"/>
      <c r="G113" s="874">
        <v>182</v>
      </c>
      <c r="H113" s="82"/>
      <c r="I113" s="82"/>
      <c r="J113" s="82"/>
      <c r="K113" s="188"/>
    </row>
    <row r="114" spans="1:11" x14ac:dyDescent="0.25">
      <c r="A114" s="57" t="s">
        <v>620</v>
      </c>
      <c r="B114" s="377" t="s">
        <v>552</v>
      </c>
      <c r="C114" s="162" t="s">
        <v>214</v>
      </c>
      <c r="D114" s="88"/>
      <c r="E114" s="83"/>
      <c r="F114" s="83"/>
      <c r="G114" s="874">
        <v>145</v>
      </c>
      <c r="H114" s="82"/>
      <c r="I114" s="82"/>
      <c r="J114" s="82"/>
      <c r="K114" s="188"/>
    </row>
    <row r="115" spans="1:11" x14ac:dyDescent="0.25">
      <c r="A115" s="111" t="s">
        <v>621</v>
      </c>
      <c r="B115" s="377"/>
      <c r="C115" s="162"/>
      <c r="D115" s="88"/>
      <c r="E115" s="83"/>
      <c r="F115" s="83"/>
      <c r="G115" s="874"/>
      <c r="H115" s="82"/>
      <c r="I115" s="82"/>
      <c r="J115" s="82"/>
      <c r="K115" s="188"/>
    </row>
    <row r="116" spans="1:11" x14ac:dyDescent="0.25">
      <c r="A116" s="57" t="s">
        <v>619</v>
      </c>
      <c r="B116" s="377" t="s">
        <v>552</v>
      </c>
      <c r="C116" s="162" t="s">
        <v>214</v>
      </c>
      <c r="D116" s="88"/>
      <c r="E116" s="83"/>
      <c r="F116" s="83"/>
      <c r="G116" s="874">
        <v>145</v>
      </c>
      <c r="H116" s="82"/>
      <c r="I116" s="82"/>
      <c r="J116" s="82"/>
      <c r="K116" s="188"/>
    </row>
    <row r="117" spans="1:11" x14ac:dyDescent="0.25">
      <c r="A117" s="57" t="s">
        <v>620</v>
      </c>
      <c r="B117" s="377" t="s">
        <v>552</v>
      </c>
      <c r="C117" s="162" t="s">
        <v>214</v>
      </c>
      <c r="D117" s="88"/>
      <c r="E117" s="83"/>
      <c r="F117" s="83"/>
      <c r="G117" s="874">
        <v>109</v>
      </c>
      <c r="H117" s="82"/>
      <c r="I117" s="82"/>
      <c r="J117" s="82"/>
      <c r="K117" s="188"/>
    </row>
    <row r="118" spans="1:11" x14ac:dyDescent="0.25">
      <c r="A118" s="111" t="s">
        <v>622</v>
      </c>
      <c r="B118" s="377" t="s">
        <v>552</v>
      </c>
      <c r="C118" s="162" t="s">
        <v>573</v>
      </c>
      <c r="D118" s="88"/>
      <c r="E118" s="83"/>
      <c r="F118" s="83"/>
      <c r="G118" s="874">
        <v>55</v>
      </c>
      <c r="H118" s="82"/>
      <c r="I118" s="82"/>
      <c r="J118" s="82"/>
      <c r="K118" s="188"/>
    </row>
    <row r="119" spans="1:11" x14ac:dyDescent="0.25">
      <c r="A119" s="111" t="s">
        <v>623</v>
      </c>
      <c r="B119" s="377" t="s">
        <v>552</v>
      </c>
      <c r="C119" s="162" t="s">
        <v>214</v>
      </c>
      <c r="D119" s="88"/>
      <c r="E119" s="83"/>
      <c r="F119" s="83"/>
      <c r="G119" s="874">
        <v>182</v>
      </c>
      <c r="H119" s="82"/>
      <c r="I119" s="82"/>
      <c r="J119" s="82"/>
      <c r="K119" s="188"/>
    </row>
    <row r="120" spans="1:11" x14ac:dyDescent="0.25">
      <c r="A120" s="57"/>
      <c r="B120" s="377" t="s">
        <v>552</v>
      </c>
      <c r="C120" s="162" t="s">
        <v>573</v>
      </c>
      <c r="D120" s="88"/>
      <c r="E120" s="83"/>
      <c r="F120" s="83"/>
      <c r="G120" s="874">
        <v>9.1</v>
      </c>
      <c r="H120" s="82"/>
      <c r="I120" s="82"/>
      <c r="J120" s="82"/>
      <c r="K120" s="188"/>
    </row>
    <row r="121" spans="1:11" x14ac:dyDescent="0.25">
      <c r="A121" s="57"/>
      <c r="B121" s="377"/>
      <c r="C121" s="162"/>
      <c r="D121" s="88"/>
      <c r="E121" s="83"/>
      <c r="F121" s="83"/>
      <c r="G121" s="874"/>
      <c r="H121" s="82"/>
      <c r="I121" s="82"/>
      <c r="J121" s="82"/>
      <c r="K121" s="188"/>
    </row>
    <row r="122" spans="1:11" x14ac:dyDescent="0.25">
      <c r="A122" s="108" t="s">
        <v>624</v>
      </c>
      <c r="B122" s="377" t="s">
        <v>625</v>
      </c>
      <c r="C122" s="377" t="s">
        <v>214</v>
      </c>
      <c r="D122" s="88">
        <v>0.01</v>
      </c>
      <c r="E122" s="83"/>
      <c r="F122" s="83"/>
      <c r="G122" s="874"/>
      <c r="H122" s="82"/>
      <c r="I122" s="82"/>
      <c r="J122" s="82"/>
      <c r="K122" s="188">
        <v>24727.95</v>
      </c>
    </row>
    <row r="123" spans="1:11" x14ac:dyDescent="0.25">
      <c r="A123" s="111" t="s">
        <v>626</v>
      </c>
      <c r="B123" s="377"/>
      <c r="C123" s="377"/>
      <c r="D123" s="88"/>
      <c r="E123" s="83"/>
      <c r="F123" s="83"/>
      <c r="G123" s="874"/>
      <c r="H123" s="82"/>
      <c r="I123" s="82"/>
      <c r="J123" s="82"/>
      <c r="K123" s="188"/>
    </row>
    <row r="124" spans="1:11" ht="30" x14ac:dyDescent="0.25">
      <c r="A124" s="57" t="s">
        <v>627</v>
      </c>
      <c r="B124" s="162" t="s">
        <v>628</v>
      </c>
      <c r="C124" s="377"/>
      <c r="D124" s="88"/>
      <c r="E124" s="83"/>
      <c r="F124" s="83"/>
      <c r="G124" s="874"/>
      <c r="H124" s="82"/>
      <c r="I124" s="82"/>
      <c r="J124" s="82"/>
      <c r="K124" s="188"/>
    </row>
    <row r="125" spans="1:11" x14ac:dyDescent="0.25">
      <c r="A125" s="57" t="s">
        <v>629</v>
      </c>
      <c r="B125" s="377" t="s">
        <v>630</v>
      </c>
      <c r="C125" s="377" t="s">
        <v>214</v>
      </c>
      <c r="D125" s="88"/>
      <c r="E125" s="83"/>
      <c r="F125" s="83"/>
      <c r="G125" s="874"/>
      <c r="H125" s="82"/>
      <c r="I125" s="82"/>
      <c r="J125" s="82"/>
      <c r="K125" s="188"/>
    </row>
    <row r="126" spans="1:11" ht="30" x14ac:dyDescent="0.25">
      <c r="A126" s="57" t="s">
        <v>631</v>
      </c>
      <c r="B126" s="162" t="s">
        <v>632</v>
      </c>
      <c r="C126" s="377"/>
      <c r="D126" s="88"/>
      <c r="E126" s="83"/>
      <c r="F126" s="83"/>
      <c r="G126" s="874"/>
      <c r="H126" s="82"/>
      <c r="I126" s="82"/>
      <c r="J126" s="82"/>
      <c r="K126" s="188"/>
    </row>
    <row r="127" spans="1:11" x14ac:dyDescent="0.25">
      <c r="A127" s="57" t="s">
        <v>633</v>
      </c>
      <c r="B127" s="377"/>
      <c r="C127" s="377"/>
      <c r="D127" s="88"/>
      <c r="E127" s="83"/>
      <c r="F127" s="83"/>
      <c r="G127" s="874"/>
      <c r="H127" s="82"/>
      <c r="I127" s="82"/>
      <c r="J127" s="82"/>
      <c r="K127" s="188"/>
    </row>
    <row r="128" spans="1:11" x14ac:dyDescent="0.25">
      <c r="A128" s="57" t="s">
        <v>634</v>
      </c>
      <c r="B128" s="377"/>
      <c r="C128" s="377"/>
      <c r="D128" s="88"/>
      <c r="E128" s="83"/>
      <c r="F128" s="83"/>
      <c r="G128" s="874"/>
      <c r="H128" s="82"/>
      <c r="I128" s="82"/>
      <c r="J128" s="82"/>
      <c r="K128" s="188"/>
    </row>
    <row r="129" spans="1:11" x14ac:dyDescent="0.25">
      <c r="A129" s="108" t="s">
        <v>635</v>
      </c>
      <c r="B129" s="377"/>
      <c r="C129" s="377"/>
      <c r="D129" s="88"/>
      <c r="E129" s="83"/>
      <c r="F129" s="83"/>
      <c r="G129" s="874"/>
      <c r="H129" s="82"/>
      <c r="I129" s="82"/>
      <c r="J129" s="82"/>
      <c r="K129" s="188">
        <v>0</v>
      </c>
    </row>
    <row r="130" spans="1:11" x14ac:dyDescent="0.25">
      <c r="A130" s="57" t="s">
        <v>636</v>
      </c>
      <c r="B130" s="377" t="s">
        <v>552</v>
      </c>
      <c r="C130" s="377" t="s">
        <v>637</v>
      </c>
      <c r="D130" s="88"/>
      <c r="E130" s="83"/>
      <c r="F130" s="83"/>
      <c r="G130" s="874">
        <v>73</v>
      </c>
      <c r="H130" s="82"/>
      <c r="I130" s="82"/>
      <c r="J130" s="82"/>
      <c r="K130" s="188"/>
    </row>
    <row r="131" spans="1:11" x14ac:dyDescent="0.25">
      <c r="A131" s="57" t="s">
        <v>638</v>
      </c>
      <c r="B131" s="377" t="s">
        <v>639</v>
      </c>
      <c r="C131" s="377" t="s">
        <v>637</v>
      </c>
      <c r="D131" s="88">
        <v>0.1</v>
      </c>
      <c r="E131" s="83"/>
      <c r="F131" s="83"/>
      <c r="G131" s="874"/>
      <c r="H131" s="82"/>
      <c r="I131" s="82"/>
      <c r="J131" s="82"/>
      <c r="K131" s="188"/>
    </row>
    <row r="132" spans="1:11" x14ac:dyDescent="0.25">
      <c r="A132" s="57" t="s">
        <v>640</v>
      </c>
      <c r="B132" s="377" t="s">
        <v>639</v>
      </c>
      <c r="C132" s="377" t="s">
        <v>637</v>
      </c>
      <c r="D132" s="88">
        <v>0.1</v>
      </c>
      <c r="E132" s="83"/>
      <c r="F132" s="83"/>
      <c r="G132" s="874"/>
      <c r="H132" s="82"/>
      <c r="I132" s="82"/>
      <c r="J132" s="82"/>
      <c r="K132" s="188"/>
    </row>
    <row r="133" spans="1:11" x14ac:dyDescent="0.25">
      <c r="A133" s="57" t="s">
        <v>641</v>
      </c>
      <c r="B133" s="377" t="s">
        <v>639</v>
      </c>
      <c r="C133" s="377" t="s">
        <v>637</v>
      </c>
      <c r="D133" s="88">
        <v>0.1</v>
      </c>
      <c r="E133" s="83"/>
      <c r="F133" s="83"/>
      <c r="G133" s="874"/>
      <c r="H133" s="82"/>
      <c r="I133" s="82"/>
      <c r="J133" s="82"/>
      <c r="K133" s="188"/>
    </row>
    <row r="134" spans="1:11" x14ac:dyDescent="0.25">
      <c r="A134" s="57" t="s">
        <v>642</v>
      </c>
      <c r="B134" s="377" t="s">
        <v>643</v>
      </c>
      <c r="C134" s="377"/>
      <c r="D134" s="88"/>
      <c r="E134" s="83"/>
      <c r="F134" s="83"/>
      <c r="G134" s="874">
        <v>56</v>
      </c>
      <c r="H134" s="82"/>
      <c r="I134" s="82"/>
      <c r="J134" s="82"/>
      <c r="K134" s="188"/>
    </row>
    <row r="135" spans="1:11" x14ac:dyDescent="0.25">
      <c r="A135" s="108" t="s">
        <v>644</v>
      </c>
      <c r="B135" s="377"/>
      <c r="C135" s="377"/>
      <c r="D135" s="88"/>
      <c r="E135" s="83"/>
      <c r="F135" s="83"/>
      <c r="G135" s="874"/>
      <c r="H135" s="82"/>
      <c r="I135" s="82"/>
      <c r="J135" s="82"/>
      <c r="K135" s="188">
        <v>0</v>
      </c>
    </row>
    <row r="136" spans="1:11" x14ac:dyDescent="0.25">
      <c r="A136" s="57" t="s">
        <v>645</v>
      </c>
      <c r="B136" s="377" t="s">
        <v>552</v>
      </c>
      <c r="C136" s="377" t="s">
        <v>646</v>
      </c>
      <c r="D136" s="88"/>
      <c r="E136" s="83"/>
      <c r="F136" s="83"/>
      <c r="G136" s="874">
        <v>210</v>
      </c>
      <c r="H136" s="82"/>
      <c r="I136" s="82"/>
      <c r="J136" s="82"/>
      <c r="K136" s="188"/>
    </row>
    <row r="137" spans="1:11" x14ac:dyDescent="0.25">
      <c r="A137" s="57"/>
      <c r="B137" s="377" t="s">
        <v>552</v>
      </c>
      <c r="C137" s="377" t="s">
        <v>647</v>
      </c>
      <c r="D137" s="88"/>
      <c r="E137" s="83"/>
      <c r="F137" s="83"/>
      <c r="G137" s="874">
        <v>105</v>
      </c>
      <c r="H137" s="82"/>
      <c r="I137" s="82"/>
      <c r="J137" s="82"/>
      <c r="K137" s="188"/>
    </row>
    <row r="138" spans="1:11" x14ac:dyDescent="0.25">
      <c r="A138" s="57" t="s">
        <v>648</v>
      </c>
      <c r="B138" s="377"/>
      <c r="C138" s="377"/>
      <c r="D138" s="88"/>
      <c r="E138" s="83"/>
      <c r="F138" s="83"/>
      <c r="G138" s="874"/>
      <c r="H138" s="82"/>
      <c r="I138" s="82"/>
      <c r="J138" s="82"/>
      <c r="K138" s="188"/>
    </row>
    <row r="139" spans="1:11" x14ac:dyDescent="0.25">
      <c r="A139" s="57" t="s">
        <v>649</v>
      </c>
      <c r="B139" s="377" t="s">
        <v>552</v>
      </c>
      <c r="C139" s="377"/>
      <c r="D139" s="88"/>
      <c r="E139" s="83"/>
      <c r="F139" s="83"/>
      <c r="G139" s="874">
        <v>154</v>
      </c>
      <c r="H139" s="82"/>
      <c r="I139" s="82"/>
      <c r="J139" s="82"/>
      <c r="K139" s="188"/>
    </row>
    <row r="140" spans="1:11" x14ac:dyDescent="0.25">
      <c r="A140" s="57" t="s">
        <v>650</v>
      </c>
      <c r="B140" s="377" t="s">
        <v>552</v>
      </c>
      <c r="C140" s="377"/>
      <c r="D140" s="88"/>
      <c r="E140" s="83"/>
      <c r="F140" s="83"/>
      <c r="G140" s="874">
        <v>70</v>
      </c>
      <c r="H140" s="82"/>
      <c r="I140" s="82"/>
      <c r="J140" s="82"/>
      <c r="K140" s="188"/>
    </row>
    <row r="141" spans="1:11" x14ac:dyDescent="0.25">
      <c r="A141" s="57"/>
      <c r="B141" s="377"/>
      <c r="C141" s="377"/>
      <c r="D141" s="88"/>
      <c r="E141" s="83"/>
      <c r="F141" s="83"/>
      <c r="G141" s="874"/>
      <c r="H141" s="82"/>
      <c r="I141" s="82"/>
      <c r="J141" s="82"/>
      <c r="K141" s="188"/>
    </row>
    <row r="142" spans="1:11" x14ac:dyDescent="0.25">
      <c r="A142" s="57" t="s">
        <v>651</v>
      </c>
      <c r="B142" s="377" t="s">
        <v>552</v>
      </c>
      <c r="C142" s="377"/>
      <c r="D142" s="88"/>
      <c r="E142" s="83"/>
      <c r="F142" s="83"/>
      <c r="G142" s="874">
        <v>228</v>
      </c>
      <c r="H142" s="82"/>
      <c r="I142" s="82"/>
      <c r="J142" s="82"/>
      <c r="K142" s="188"/>
    </row>
    <row r="143" spans="1:11" x14ac:dyDescent="0.25">
      <c r="A143" s="57" t="s">
        <v>652</v>
      </c>
      <c r="B143" s="377" t="s">
        <v>552</v>
      </c>
      <c r="C143" s="377"/>
      <c r="D143" s="88"/>
      <c r="E143" s="83"/>
      <c r="F143" s="83"/>
      <c r="G143" s="874">
        <v>819</v>
      </c>
      <c r="H143" s="82"/>
      <c r="I143" s="82"/>
      <c r="J143" s="82"/>
      <c r="K143" s="188"/>
    </row>
    <row r="144" spans="1:11" x14ac:dyDescent="0.25">
      <c r="A144" s="57" t="s">
        <v>653</v>
      </c>
      <c r="B144" s="377" t="s">
        <v>552</v>
      </c>
      <c r="C144" s="377"/>
      <c r="D144" s="88"/>
      <c r="E144" s="83"/>
      <c r="F144" s="83"/>
      <c r="G144" s="874">
        <v>213</v>
      </c>
      <c r="H144" s="82"/>
      <c r="I144" s="82"/>
      <c r="J144" s="82"/>
      <c r="K144" s="188"/>
    </row>
    <row r="145" spans="1:11" x14ac:dyDescent="0.25">
      <c r="A145" s="57" t="s">
        <v>654</v>
      </c>
      <c r="B145" s="377" t="s">
        <v>552</v>
      </c>
      <c r="C145" s="377"/>
      <c r="D145" s="88"/>
      <c r="E145" s="83"/>
      <c r="F145" s="83"/>
      <c r="G145" s="874">
        <v>428</v>
      </c>
      <c r="H145" s="82"/>
      <c r="I145" s="82"/>
      <c r="J145" s="82"/>
      <c r="K145" s="188"/>
    </row>
    <row r="146" spans="1:11" x14ac:dyDescent="0.25">
      <c r="A146" s="57"/>
      <c r="B146" s="377"/>
      <c r="C146" s="377"/>
      <c r="D146" s="88"/>
      <c r="E146" s="83"/>
      <c r="F146" s="83"/>
      <c r="G146" s="874"/>
      <c r="H146" s="82"/>
      <c r="I146" s="82"/>
      <c r="J146" s="82"/>
      <c r="K146" s="188"/>
    </row>
    <row r="147" spans="1:11" x14ac:dyDescent="0.25">
      <c r="A147" s="108" t="s">
        <v>655</v>
      </c>
      <c r="B147" s="377"/>
      <c r="C147" s="377"/>
      <c r="D147" s="88"/>
      <c r="E147" s="83"/>
      <c r="F147" s="83"/>
      <c r="G147" s="874"/>
      <c r="H147" s="82"/>
      <c r="I147" s="82"/>
      <c r="J147" s="82"/>
      <c r="K147" s="188">
        <v>0</v>
      </c>
    </row>
    <row r="148" spans="1:11" x14ac:dyDescent="0.25">
      <c r="A148" s="57" t="s">
        <v>656</v>
      </c>
      <c r="B148" s="377" t="s">
        <v>657</v>
      </c>
      <c r="C148" s="377" t="s">
        <v>214</v>
      </c>
      <c r="D148" s="88"/>
      <c r="E148" s="83"/>
      <c r="F148" s="83"/>
      <c r="G148" s="874">
        <v>113</v>
      </c>
      <c r="H148" s="82"/>
      <c r="I148" s="82"/>
      <c r="J148" s="82"/>
      <c r="K148" s="188"/>
    </row>
    <row r="149" spans="1:11" x14ac:dyDescent="0.25">
      <c r="A149" s="57"/>
      <c r="B149" s="377" t="s">
        <v>658</v>
      </c>
      <c r="C149" s="377" t="s">
        <v>214</v>
      </c>
      <c r="D149" s="88"/>
      <c r="E149" s="83"/>
      <c r="F149" s="83"/>
      <c r="G149" s="874">
        <v>56</v>
      </c>
      <c r="H149" s="82"/>
      <c r="I149" s="82"/>
      <c r="J149" s="82"/>
      <c r="K149" s="188"/>
    </row>
    <row r="150" spans="1:11" x14ac:dyDescent="0.25">
      <c r="A150" s="57" t="s">
        <v>659</v>
      </c>
      <c r="B150" s="377" t="s">
        <v>552</v>
      </c>
      <c r="C150" s="377" t="s">
        <v>214</v>
      </c>
      <c r="D150" s="88"/>
      <c r="E150" s="83"/>
      <c r="F150" s="83"/>
      <c r="G150" s="874">
        <v>56</v>
      </c>
      <c r="H150" s="82"/>
      <c r="I150" s="82"/>
      <c r="J150" s="82"/>
      <c r="K150" s="188"/>
    </row>
    <row r="151" spans="1:11" x14ac:dyDescent="0.25">
      <c r="A151" s="57" t="s">
        <v>660</v>
      </c>
      <c r="B151" s="377" t="s">
        <v>552</v>
      </c>
      <c r="C151" s="377" t="s">
        <v>214</v>
      </c>
      <c r="D151" s="88"/>
      <c r="E151" s="83"/>
      <c r="F151" s="83"/>
      <c r="G151" s="874">
        <v>71</v>
      </c>
      <c r="H151" s="82"/>
      <c r="I151" s="82"/>
      <c r="J151" s="82"/>
      <c r="K151" s="188"/>
    </row>
    <row r="152" spans="1:11" x14ac:dyDescent="0.25">
      <c r="A152" s="57" t="s">
        <v>661</v>
      </c>
      <c r="B152" s="377" t="s">
        <v>662</v>
      </c>
      <c r="C152" s="377" t="s">
        <v>214</v>
      </c>
      <c r="D152" s="88"/>
      <c r="E152" s="83"/>
      <c r="F152" s="83"/>
      <c r="G152" s="874">
        <v>0.59</v>
      </c>
      <c r="H152" s="82"/>
      <c r="I152" s="82"/>
      <c r="J152" s="82"/>
      <c r="K152" s="188"/>
    </row>
    <row r="153" spans="1:11" x14ac:dyDescent="0.25">
      <c r="A153" s="57" t="s">
        <v>663</v>
      </c>
      <c r="B153" s="377" t="s">
        <v>664</v>
      </c>
      <c r="C153" s="377" t="s">
        <v>214</v>
      </c>
      <c r="D153" s="88"/>
      <c r="E153" s="83"/>
      <c r="F153" s="83"/>
      <c r="G153" s="874">
        <v>113</v>
      </c>
      <c r="H153" s="82"/>
      <c r="I153" s="82"/>
      <c r="J153" s="82"/>
      <c r="K153" s="188"/>
    </row>
    <row r="154" spans="1:11" x14ac:dyDescent="0.25">
      <c r="A154" s="57"/>
      <c r="B154" s="377" t="s">
        <v>665</v>
      </c>
      <c r="C154" s="377" t="s">
        <v>214</v>
      </c>
      <c r="D154" s="88"/>
      <c r="E154" s="83"/>
      <c r="F154" s="83"/>
      <c r="G154" s="874">
        <v>56</v>
      </c>
      <c r="H154" s="82"/>
      <c r="I154" s="82"/>
      <c r="J154" s="82"/>
      <c r="K154" s="188"/>
    </row>
    <row r="155" spans="1:11" x14ac:dyDescent="0.25">
      <c r="A155" s="57"/>
      <c r="B155" s="377" t="s">
        <v>666</v>
      </c>
      <c r="C155" s="377" t="s">
        <v>214</v>
      </c>
      <c r="D155" s="88"/>
      <c r="E155" s="83"/>
      <c r="F155" s="83"/>
      <c r="G155" s="874">
        <v>0.59</v>
      </c>
      <c r="H155" s="82"/>
      <c r="I155" s="82"/>
      <c r="J155" s="82"/>
      <c r="K155" s="188"/>
    </row>
    <row r="156" spans="1:11" x14ac:dyDescent="0.25">
      <c r="A156" s="57" t="s">
        <v>667</v>
      </c>
      <c r="B156" s="377" t="s">
        <v>668</v>
      </c>
      <c r="C156" s="377" t="s">
        <v>214</v>
      </c>
      <c r="D156" s="88"/>
      <c r="E156" s="83"/>
      <c r="F156" s="83"/>
      <c r="G156" s="874">
        <v>87</v>
      </c>
      <c r="H156" s="82"/>
      <c r="I156" s="82"/>
      <c r="J156" s="82"/>
      <c r="K156" s="188"/>
    </row>
    <row r="157" spans="1:11" x14ac:dyDescent="0.25">
      <c r="A157" s="108" t="s">
        <v>669</v>
      </c>
      <c r="B157" s="377"/>
      <c r="C157" s="377"/>
      <c r="D157" s="88"/>
      <c r="E157" s="83"/>
      <c r="F157" s="83"/>
      <c r="G157" s="874"/>
      <c r="H157" s="82"/>
      <c r="I157" s="82"/>
      <c r="J157" s="82"/>
      <c r="K157" s="188"/>
    </row>
    <row r="158" spans="1:11" ht="30" customHeight="1" x14ac:dyDescent="0.25">
      <c r="A158" s="57" t="s">
        <v>670</v>
      </c>
      <c r="B158" s="162" t="s">
        <v>671</v>
      </c>
      <c r="C158" s="377"/>
      <c r="D158" s="88">
        <v>0.05</v>
      </c>
      <c r="E158" s="83"/>
      <c r="F158" s="83"/>
      <c r="G158" s="874"/>
      <c r="H158" s="82"/>
      <c r="I158" s="82"/>
      <c r="J158" s="82"/>
      <c r="K158" s="188"/>
    </row>
    <row r="159" spans="1:11" x14ac:dyDescent="0.25">
      <c r="A159" s="57" t="s">
        <v>672</v>
      </c>
      <c r="B159" s="377"/>
      <c r="C159" s="377"/>
      <c r="D159" s="88">
        <v>0.1</v>
      </c>
      <c r="E159" s="83"/>
      <c r="F159" s="83"/>
      <c r="G159" s="874"/>
      <c r="H159" s="82"/>
      <c r="I159" s="82"/>
      <c r="J159" s="82"/>
      <c r="K159" s="188"/>
    </row>
    <row r="160" spans="1:11" x14ac:dyDescent="0.25">
      <c r="A160" s="108" t="s">
        <v>41</v>
      </c>
      <c r="B160" s="377"/>
      <c r="C160" s="377"/>
      <c r="D160" s="88"/>
      <c r="E160" s="83"/>
      <c r="F160" s="83"/>
      <c r="G160" s="874"/>
      <c r="H160" s="82"/>
      <c r="I160" s="82"/>
      <c r="J160" s="82"/>
      <c r="K160" s="188">
        <v>996.4</v>
      </c>
    </row>
    <row r="161" spans="1:11" x14ac:dyDescent="0.25">
      <c r="A161" s="57" t="s">
        <v>673</v>
      </c>
      <c r="B161" s="377" t="s">
        <v>552</v>
      </c>
      <c r="C161" s="377" t="s">
        <v>573</v>
      </c>
      <c r="D161" s="88"/>
      <c r="E161" s="83"/>
      <c r="F161" s="83"/>
      <c r="G161" s="874">
        <v>460</v>
      </c>
      <c r="H161" s="82"/>
      <c r="I161" s="82"/>
      <c r="J161" s="82"/>
      <c r="K161" s="188"/>
    </row>
    <row r="162" spans="1:11" x14ac:dyDescent="0.25">
      <c r="A162" s="57" t="s">
        <v>674</v>
      </c>
      <c r="B162" s="377" t="s">
        <v>552</v>
      </c>
      <c r="C162" s="377" t="s">
        <v>573</v>
      </c>
      <c r="D162" s="88"/>
      <c r="E162" s="83"/>
      <c r="F162" s="83"/>
      <c r="G162" s="874">
        <v>770</v>
      </c>
      <c r="H162" s="82"/>
      <c r="I162" s="82"/>
      <c r="J162" s="82"/>
      <c r="K162" s="188"/>
    </row>
    <row r="163" spans="1:11" x14ac:dyDescent="0.25">
      <c r="A163" s="57" t="s">
        <v>675</v>
      </c>
      <c r="B163" s="377" t="s">
        <v>552</v>
      </c>
      <c r="C163" s="377" t="s">
        <v>573</v>
      </c>
      <c r="D163" s="88"/>
      <c r="E163" s="83"/>
      <c r="F163" s="83"/>
      <c r="G163" s="874">
        <v>460</v>
      </c>
      <c r="H163" s="82"/>
      <c r="I163" s="82"/>
      <c r="J163" s="82"/>
      <c r="K163" s="188"/>
    </row>
    <row r="164" spans="1:11" x14ac:dyDescent="0.25">
      <c r="A164" s="57" t="s">
        <v>676</v>
      </c>
      <c r="B164" s="377" t="s">
        <v>552</v>
      </c>
      <c r="C164" s="377" t="s">
        <v>573</v>
      </c>
      <c r="D164" s="88"/>
      <c r="E164" s="83"/>
      <c r="F164" s="83"/>
      <c r="G164" s="874">
        <v>600</v>
      </c>
      <c r="H164" s="82"/>
      <c r="I164" s="82"/>
      <c r="J164" s="82"/>
      <c r="K164" s="188"/>
    </row>
    <row r="165" spans="1:11" x14ac:dyDescent="0.25">
      <c r="A165" s="57" t="s">
        <v>677</v>
      </c>
      <c r="B165" s="377" t="s">
        <v>552</v>
      </c>
      <c r="C165" s="377" t="s">
        <v>573</v>
      </c>
      <c r="D165" s="88"/>
      <c r="E165" s="83"/>
      <c r="F165" s="83"/>
      <c r="G165" s="874">
        <v>440</v>
      </c>
      <c r="H165" s="82"/>
      <c r="I165" s="82"/>
      <c r="J165" s="82"/>
      <c r="K165" s="188"/>
    </row>
    <row r="166" spans="1:11" x14ac:dyDescent="0.25">
      <c r="A166" s="108" t="s">
        <v>678</v>
      </c>
      <c r="B166" s="377"/>
      <c r="C166" s="377"/>
      <c r="D166" s="88"/>
      <c r="E166" s="83"/>
      <c r="F166" s="83"/>
      <c r="G166" s="874"/>
      <c r="H166" s="82"/>
      <c r="I166" s="82"/>
      <c r="J166" s="82"/>
      <c r="K166" s="188">
        <v>0</v>
      </c>
    </row>
    <row r="167" spans="1:11" x14ac:dyDescent="0.25">
      <c r="A167" s="57" t="s">
        <v>679</v>
      </c>
      <c r="B167" s="377" t="s">
        <v>680</v>
      </c>
      <c r="C167" s="377" t="s">
        <v>214</v>
      </c>
      <c r="D167" s="88">
        <v>0.08</v>
      </c>
      <c r="E167" s="83"/>
      <c r="F167" s="83"/>
      <c r="G167" s="874"/>
      <c r="H167" s="82"/>
      <c r="I167" s="82"/>
      <c r="J167" s="82"/>
      <c r="K167" s="188"/>
    </row>
    <row r="168" spans="1:11" ht="29.25" customHeight="1" x14ac:dyDescent="0.25">
      <c r="A168" s="57" t="s">
        <v>681</v>
      </c>
      <c r="B168" s="162" t="s">
        <v>682</v>
      </c>
      <c r="C168" s="377" t="s">
        <v>683</v>
      </c>
      <c r="D168" s="88"/>
      <c r="E168" s="83"/>
      <c r="F168" s="83"/>
      <c r="G168" s="874">
        <v>228</v>
      </c>
      <c r="H168" s="82"/>
      <c r="I168" s="82"/>
      <c r="J168" s="82"/>
      <c r="K168" s="188"/>
    </row>
    <row r="169" spans="1:11" x14ac:dyDescent="0.25">
      <c r="A169" s="57" t="s">
        <v>684</v>
      </c>
      <c r="B169" s="377" t="s">
        <v>685</v>
      </c>
      <c r="C169" s="377" t="s">
        <v>573</v>
      </c>
      <c r="D169" s="88"/>
      <c r="E169" s="83"/>
      <c r="F169" s="83"/>
      <c r="G169" s="874">
        <v>64</v>
      </c>
      <c r="H169" s="82"/>
      <c r="I169" s="82"/>
      <c r="J169" s="82"/>
      <c r="K169" s="188"/>
    </row>
    <row r="170" spans="1:11" x14ac:dyDescent="0.25">
      <c r="A170" s="57" t="s">
        <v>686</v>
      </c>
      <c r="B170" s="377" t="s">
        <v>687</v>
      </c>
      <c r="C170" s="377" t="s">
        <v>573</v>
      </c>
      <c r="D170" s="88">
        <v>0.05</v>
      </c>
      <c r="E170" s="83"/>
      <c r="F170" s="83"/>
      <c r="G170" s="874"/>
      <c r="H170" s="82"/>
      <c r="I170" s="82"/>
      <c r="J170" s="82"/>
      <c r="K170" s="188"/>
    </row>
    <row r="171" spans="1:11" x14ac:dyDescent="0.25">
      <c r="A171" s="108" t="s">
        <v>688</v>
      </c>
      <c r="B171" s="377"/>
      <c r="C171" s="377"/>
      <c r="D171" s="88"/>
      <c r="E171" s="83"/>
      <c r="F171" s="83"/>
      <c r="G171" s="874"/>
      <c r="H171" s="82"/>
      <c r="I171" s="82"/>
      <c r="J171" s="82"/>
      <c r="K171" s="188">
        <v>0</v>
      </c>
    </row>
    <row r="172" spans="1:11" x14ac:dyDescent="0.25">
      <c r="A172" s="57" t="s">
        <v>689</v>
      </c>
      <c r="B172" s="377"/>
      <c r="C172" s="377"/>
      <c r="D172" s="88"/>
      <c r="E172" s="83"/>
      <c r="F172" s="83"/>
      <c r="G172" s="874"/>
      <c r="H172" s="82"/>
      <c r="I172" s="82"/>
      <c r="J172" s="82"/>
      <c r="K172" s="188"/>
    </row>
    <row r="173" spans="1:11" x14ac:dyDescent="0.25">
      <c r="A173" s="57" t="s">
        <v>690</v>
      </c>
      <c r="B173" s="377" t="s">
        <v>691</v>
      </c>
      <c r="C173" s="377"/>
      <c r="D173" s="88"/>
      <c r="E173" s="83"/>
      <c r="F173" s="83"/>
      <c r="G173" s="874">
        <v>228</v>
      </c>
      <c r="H173" s="82"/>
      <c r="I173" s="82"/>
      <c r="J173" s="82"/>
      <c r="K173" s="188"/>
    </row>
    <row r="174" spans="1:11" x14ac:dyDescent="0.25">
      <c r="A174" s="111"/>
      <c r="B174" s="377" t="s">
        <v>692</v>
      </c>
      <c r="C174" s="377"/>
      <c r="D174" s="88"/>
      <c r="E174" s="83"/>
      <c r="F174" s="83"/>
      <c r="G174" s="874">
        <v>7.2</v>
      </c>
      <c r="H174" s="82"/>
      <c r="I174" s="82"/>
      <c r="J174" s="82"/>
      <c r="K174" s="188"/>
    </row>
    <row r="175" spans="1:11" x14ac:dyDescent="0.25">
      <c r="A175" s="57" t="s">
        <v>690</v>
      </c>
      <c r="B175" s="377" t="s">
        <v>693</v>
      </c>
      <c r="C175" s="377"/>
      <c r="D175" s="88"/>
      <c r="E175" s="83"/>
      <c r="F175" s="83"/>
      <c r="G175" s="874">
        <v>425</v>
      </c>
      <c r="H175" s="82"/>
      <c r="I175" s="82"/>
      <c r="J175" s="82"/>
      <c r="K175" s="188"/>
    </row>
    <row r="176" spans="1:11" x14ac:dyDescent="0.25">
      <c r="A176" s="57"/>
      <c r="B176" s="377" t="s">
        <v>692</v>
      </c>
      <c r="C176" s="377"/>
      <c r="D176" s="88"/>
      <c r="E176" s="83"/>
      <c r="F176" s="83"/>
      <c r="G176" s="874">
        <v>9.1</v>
      </c>
      <c r="H176" s="82"/>
      <c r="I176" s="82"/>
      <c r="J176" s="82"/>
      <c r="K176" s="188"/>
    </row>
    <row r="177" spans="1:11" x14ac:dyDescent="0.25">
      <c r="A177" s="57" t="s">
        <v>694</v>
      </c>
      <c r="B177" s="377" t="s">
        <v>552</v>
      </c>
      <c r="C177" s="377" t="s">
        <v>228</v>
      </c>
      <c r="D177" s="88"/>
      <c r="E177" s="83"/>
      <c r="F177" s="83"/>
      <c r="G177" s="874">
        <v>29</v>
      </c>
      <c r="H177" s="82"/>
      <c r="I177" s="82"/>
      <c r="J177" s="82"/>
      <c r="K177" s="188"/>
    </row>
    <row r="178" spans="1:11" x14ac:dyDescent="0.25">
      <c r="A178" s="57" t="s">
        <v>695</v>
      </c>
      <c r="B178" s="377" t="s">
        <v>552</v>
      </c>
      <c r="C178" s="377" t="s">
        <v>696</v>
      </c>
      <c r="D178" s="88"/>
      <c r="E178" s="83"/>
      <c r="F178" s="83"/>
      <c r="G178" s="874">
        <v>29</v>
      </c>
      <c r="H178" s="82"/>
      <c r="I178" s="82"/>
      <c r="J178" s="82"/>
      <c r="K178" s="188"/>
    </row>
    <row r="179" spans="1:11" x14ac:dyDescent="0.25">
      <c r="A179" s="57" t="s">
        <v>697</v>
      </c>
      <c r="B179" s="377" t="s">
        <v>698</v>
      </c>
      <c r="C179" s="377" t="s">
        <v>214</v>
      </c>
      <c r="D179" s="88"/>
      <c r="E179" s="83"/>
      <c r="F179" s="83"/>
      <c r="G179" s="874">
        <v>29</v>
      </c>
      <c r="H179" s="82"/>
      <c r="I179" s="82"/>
      <c r="J179" s="82"/>
      <c r="K179" s="188"/>
    </row>
    <row r="180" spans="1:11" ht="30" x14ac:dyDescent="0.25">
      <c r="A180" s="57" t="s">
        <v>699</v>
      </c>
      <c r="B180" s="162" t="s">
        <v>700</v>
      </c>
      <c r="C180" s="162" t="s">
        <v>701</v>
      </c>
      <c r="D180" s="88"/>
      <c r="E180" s="83"/>
      <c r="F180" s="83"/>
      <c r="G180" s="874">
        <v>710</v>
      </c>
      <c r="H180" s="82"/>
      <c r="I180" s="82"/>
      <c r="J180" s="82"/>
      <c r="K180" s="188"/>
    </row>
    <row r="181" spans="1:11" x14ac:dyDescent="0.25">
      <c r="A181" s="57"/>
      <c r="B181" s="162"/>
      <c r="C181" s="162"/>
      <c r="D181" s="88"/>
      <c r="E181" s="83"/>
      <c r="F181" s="83"/>
      <c r="G181" s="874"/>
      <c r="H181" s="82"/>
      <c r="I181" s="82"/>
      <c r="J181" s="82"/>
      <c r="K181" s="188"/>
    </row>
    <row r="182" spans="1:11" x14ac:dyDescent="0.25">
      <c r="A182" s="54" t="s">
        <v>47</v>
      </c>
      <c r="B182" s="513"/>
      <c r="C182" s="513"/>
      <c r="D182" s="61"/>
      <c r="E182" s="61"/>
      <c r="F182" s="61"/>
      <c r="G182" s="56"/>
      <c r="H182" s="55"/>
      <c r="I182" s="55"/>
      <c r="J182" s="55"/>
      <c r="K182" s="106">
        <f>SUM(K183:K183)</f>
        <v>0</v>
      </c>
    </row>
    <row r="183" spans="1:11" x14ac:dyDescent="0.25">
      <c r="A183" s="65"/>
      <c r="B183" s="389"/>
      <c r="C183" s="389"/>
      <c r="D183" s="59"/>
      <c r="E183" s="59"/>
      <c r="F183" s="59"/>
      <c r="G183" s="60"/>
      <c r="H183" s="58"/>
      <c r="I183" s="58"/>
      <c r="J183" s="58"/>
      <c r="K183" s="107"/>
    </row>
    <row r="184" spans="1:11" x14ac:dyDescent="0.25">
      <c r="A184" s="54" t="s">
        <v>48</v>
      </c>
      <c r="B184" s="513"/>
      <c r="C184" s="513"/>
      <c r="D184" s="61"/>
      <c r="E184" s="61"/>
      <c r="F184" s="61"/>
      <c r="G184" s="56"/>
      <c r="H184" s="55"/>
      <c r="I184" s="55"/>
      <c r="J184" s="55"/>
      <c r="K184" s="106">
        <f>SUM(K185:K194)</f>
        <v>75566.92</v>
      </c>
    </row>
    <row r="185" spans="1:11" x14ac:dyDescent="0.25">
      <c r="A185" s="108" t="s">
        <v>702</v>
      </c>
      <c r="B185" s="377"/>
      <c r="C185" s="377"/>
      <c r="D185" s="88"/>
      <c r="E185" s="83"/>
      <c r="F185" s="83"/>
      <c r="G185" s="874"/>
      <c r="H185" s="82"/>
      <c r="I185" s="82"/>
      <c r="J185" s="82"/>
      <c r="K185" s="188">
        <v>75566.92</v>
      </c>
    </row>
    <row r="186" spans="1:11" x14ac:dyDescent="0.25">
      <c r="A186" s="108" t="s">
        <v>703</v>
      </c>
      <c r="B186" s="377"/>
      <c r="C186" s="377"/>
      <c r="D186" s="88"/>
      <c r="E186" s="83"/>
      <c r="F186" s="83"/>
      <c r="G186" s="874"/>
      <c r="H186" s="82"/>
      <c r="I186" s="82"/>
      <c r="J186" s="82"/>
      <c r="K186" s="188"/>
    </row>
    <row r="187" spans="1:11" x14ac:dyDescent="0.25">
      <c r="A187" s="57" t="s">
        <v>704</v>
      </c>
      <c r="B187" s="377"/>
      <c r="C187" s="377"/>
      <c r="D187" s="88"/>
      <c r="E187" s="83"/>
      <c r="F187" s="83"/>
      <c r="G187" s="874"/>
      <c r="H187" s="82"/>
      <c r="I187" s="82"/>
      <c r="J187" s="82"/>
      <c r="K187" s="188"/>
    </row>
    <row r="188" spans="1:11" x14ac:dyDescent="0.25">
      <c r="A188" s="57" t="s">
        <v>705</v>
      </c>
      <c r="B188" s="377" t="s">
        <v>706</v>
      </c>
      <c r="C188" s="377"/>
      <c r="D188" s="88">
        <v>0.1</v>
      </c>
      <c r="E188" s="83"/>
      <c r="F188" s="83"/>
      <c r="G188" s="874"/>
      <c r="H188" s="82"/>
      <c r="I188" s="82"/>
      <c r="J188" s="82"/>
      <c r="K188" s="188"/>
    </row>
    <row r="189" spans="1:11" x14ac:dyDescent="0.25">
      <c r="A189" s="57" t="s">
        <v>707</v>
      </c>
      <c r="B189" s="377" t="s">
        <v>708</v>
      </c>
      <c r="C189" s="377"/>
      <c r="D189" s="88"/>
      <c r="E189" s="83"/>
      <c r="F189" s="83"/>
      <c r="G189" s="874"/>
      <c r="H189" s="82"/>
      <c r="I189" s="82"/>
      <c r="J189" s="82"/>
      <c r="K189" s="188"/>
    </row>
    <row r="190" spans="1:11" x14ac:dyDescent="0.25">
      <c r="A190" s="57"/>
      <c r="B190" s="377" t="s">
        <v>709</v>
      </c>
      <c r="C190" s="377"/>
      <c r="D190" s="88"/>
      <c r="E190" s="83"/>
      <c r="F190" s="83"/>
      <c r="G190" s="874"/>
      <c r="H190" s="82"/>
      <c r="I190" s="82"/>
      <c r="J190" s="82"/>
      <c r="K190" s="188"/>
    </row>
    <row r="191" spans="1:11" x14ac:dyDescent="0.25">
      <c r="A191" s="57"/>
      <c r="B191" s="377" t="s">
        <v>710</v>
      </c>
      <c r="C191" s="377"/>
      <c r="D191" s="88"/>
      <c r="E191" s="83"/>
      <c r="F191" s="83"/>
      <c r="G191" s="874"/>
      <c r="H191" s="82"/>
      <c r="I191" s="82"/>
      <c r="J191" s="82"/>
      <c r="K191" s="188"/>
    </row>
    <row r="192" spans="1:11" x14ac:dyDescent="0.25">
      <c r="A192" s="57" t="s">
        <v>711</v>
      </c>
      <c r="B192" s="377" t="s">
        <v>712</v>
      </c>
      <c r="C192" s="377"/>
      <c r="D192" s="88"/>
      <c r="E192" s="83"/>
      <c r="F192" s="83"/>
      <c r="G192" s="874"/>
      <c r="H192" s="82"/>
      <c r="I192" s="82"/>
      <c r="J192" s="82"/>
      <c r="K192" s="188"/>
    </row>
    <row r="193" spans="1:11" x14ac:dyDescent="0.25">
      <c r="A193" s="57"/>
      <c r="B193" s="377" t="s">
        <v>713</v>
      </c>
      <c r="C193" s="377"/>
      <c r="D193" s="88"/>
      <c r="E193" s="83"/>
      <c r="F193" s="83"/>
      <c r="G193" s="874"/>
      <c r="H193" s="82"/>
      <c r="I193" s="82"/>
      <c r="J193" s="82"/>
      <c r="K193" s="188"/>
    </row>
    <row r="194" spans="1:11" x14ac:dyDescent="0.25">
      <c r="A194" s="57"/>
      <c r="B194" s="377" t="s">
        <v>714</v>
      </c>
      <c r="C194" s="377"/>
      <c r="D194" s="88">
        <v>0.2</v>
      </c>
      <c r="E194" s="83"/>
      <c r="F194" s="83"/>
      <c r="G194" s="874"/>
      <c r="H194" s="82"/>
      <c r="I194" s="82"/>
      <c r="J194" s="82"/>
      <c r="K194" s="188"/>
    </row>
    <row r="195" spans="1:11" x14ac:dyDescent="0.25">
      <c r="A195" s="21" t="s">
        <v>49</v>
      </c>
      <c r="B195" s="387"/>
      <c r="C195" s="387"/>
      <c r="D195" s="25"/>
      <c r="E195" s="25"/>
      <c r="F195" s="25"/>
      <c r="G195" s="26"/>
      <c r="H195" s="24"/>
      <c r="I195" s="24"/>
      <c r="J195" s="24"/>
      <c r="K195" s="109">
        <f>SUM(K196)</f>
        <v>0</v>
      </c>
    </row>
    <row r="196" spans="1:11" x14ac:dyDescent="0.25">
      <c r="A196" s="66"/>
      <c r="B196" s="390"/>
      <c r="C196" s="390"/>
      <c r="D196" s="64"/>
      <c r="E196" s="64"/>
      <c r="F196" s="64"/>
      <c r="G196" s="28"/>
      <c r="H196" s="63"/>
      <c r="I196" s="63"/>
      <c r="J196" s="63"/>
      <c r="K196" s="110"/>
    </row>
    <row r="197" spans="1:11" x14ac:dyDescent="0.25">
      <c r="A197" s="54" t="s">
        <v>50</v>
      </c>
      <c r="B197" s="513"/>
      <c r="C197" s="513"/>
      <c r="D197" s="61"/>
      <c r="E197" s="61"/>
      <c r="F197" s="61"/>
      <c r="G197" s="56"/>
      <c r="H197" s="55"/>
      <c r="I197" s="55"/>
      <c r="J197" s="55"/>
      <c r="K197" s="106">
        <f>+K200+K198+K201+K199</f>
        <v>1062813.25</v>
      </c>
    </row>
    <row r="198" spans="1:11" x14ac:dyDescent="0.25">
      <c r="A198" s="108" t="s">
        <v>715</v>
      </c>
      <c r="B198" s="377" t="s">
        <v>716</v>
      </c>
      <c r="C198" s="377" t="s">
        <v>214</v>
      </c>
      <c r="D198" s="88"/>
      <c r="E198" s="83"/>
      <c r="F198" s="83"/>
      <c r="G198" s="874"/>
      <c r="H198" s="82"/>
      <c r="I198" s="82"/>
      <c r="J198" s="82"/>
      <c r="K198" s="188">
        <v>73822.259999999995</v>
      </c>
    </row>
    <row r="199" spans="1:11" ht="30" x14ac:dyDescent="0.25">
      <c r="A199" s="108" t="s">
        <v>717</v>
      </c>
      <c r="B199" s="162" t="s">
        <v>718</v>
      </c>
      <c r="C199" s="377" t="s">
        <v>214</v>
      </c>
      <c r="D199" s="88" t="s">
        <v>719</v>
      </c>
      <c r="E199" s="83"/>
      <c r="F199" s="83"/>
      <c r="G199" s="874"/>
      <c r="H199" s="82"/>
      <c r="I199" s="82"/>
      <c r="J199" s="82"/>
      <c r="K199" s="188">
        <v>817713.86</v>
      </c>
    </row>
    <row r="200" spans="1:11" ht="20.25" customHeight="1" x14ac:dyDescent="0.25">
      <c r="A200" s="108" t="s">
        <v>720</v>
      </c>
      <c r="B200" s="377"/>
      <c r="C200" s="377" t="s">
        <v>721</v>
      </c>
      <c r="D200" s="88"/>
      <c r="E200" s="83"/>
      <c r="F200" s="83"/>
      <c r="G200" s="874"/>
      <c r="H200" s="82"/>
      <c r="I200" s="82"/>
      <c r="J200" s="82"/>
      <c r="K200" s="188">
        <v>98540.85</v>
      </c>
    </row>
    <row r="201" spans="1:11" ht="27.75" customHeight="1" x14ac:dyDescent="0.25">
      <c r="A201" s="108" t="s">
        <v>722</v>
      </c>
      <c r="B201" s="162" t="s">
        <v>718</v>
      </c>
      <c r="C201" s="377" t="s">
        <v>214</v>
      </c>
      <c r="D201" s="88" t="s">
        <v>719</v>
      </c>
      <c r="E201" s="83"/>
      <c r="F201" s="83"/>
      <c r="G201" s="874"/>
      <c r="H201" s="82"/>
      <c r="I201" s="82"/>
      <c r="J201" s="82"/>
      <c r="K201" s="188">
        <v>72736.28</v>
      </c>
    </row>
    <row r="202" spans="1:11" x14ac:dyDescent="0.25">
      <c r="A202" s="65"/>
      <c r="B202" s="377"/>
      <c r="C202" s="377"/>
      <c r="D202" s="83"/>
      <c r="E202" s="83"/>
      <c r="F202" s="83"/>
      <c r="G202" s="874"/>
      <c r="H202" s="82"/>
      <c r="I202" s="82"/>
      <c r="J202" s="82"/>
      <c r="K202" s="188"/>
    </row>
    <row r="203" spans="1:11" x14ac:dyDescent="0.25">
      <c r="A203" s="67" t="s">
        <v>51</v>
      </c>
      <c r="B203" s="388"/>
      <c r="C203" s="388"/>
      <c r="D203" s="69"/>
      <c r="E203" s="69"/>
      <c r="F203" s="69"/>
      <c r="G203" s="864"/>
      <c r="H203" s="68"/>
      <c r="I203" s="68"/>
      <c r="J203" s="68"/>
      <c r="K203" s="112">
        <f>+K10+K12+K33+K35+K182+K184+K195+K197</f>
        <v>12546620.850000001</v>
      </c>
    </row>
    <row r="204" spans="1:11" x14ac:dyDescent="0.25">
      <c r="A204" s="72"/>
      <c r="B204" s="391"/>
      <c r="C204" s="391"/>
      <c r="D204" s="73"/>
      <c r="E204" s="73"/>
      <c r="F204" s="73"/>
      <c r="G204" s="349"/>
      <c r="H204" s="73"/>
      <c r="I204" s="73"/>
      <c r="J204" s="73"/>
      <c r="K204" s="73"/>
    </row>
    <row r="213" spans="11:11" x14ac:dyDescent="0.25">
      <c r="K213" s="113"/>
    </row>
  </sheetData>
  <mergeCells count="11">
    <mergeCell ref="H8:I8"/>
    <mergeCell ref="J8:J9"/>
    <mergeCell ref="K8:K9"/>
    <mergeCell ref="H7:I7"/>
    <mergeCell ref="A8:A9"/>
    <mergeCell ref="B8:B9"/>
    <mergeCell ref="C8:C9"/>
    <mergeCell ref="D8:D9"/>
    <mergeCell ref="E8:F8"/>
    <mergeCell ref="G8:G9"/>
    <mergeCell ref="E7:F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zoomScale="90" zoomScaleNormal="90" workbookViewId="0">
      <selection activeCell="K64" sqref="K64"/>
    </sheetView>
  </sheetViews>
  <sheetFormatPr baseColWidth="10" defaultRowHeight="15" x14ac:dyDescent="0.25"/>
  <cols>
    <col min="1" max="1" width="51.28515625" bestFit="1" customWidth="1"/>
    <col min="2" max="2" width="14.5703125" style="392" bestFit="1" customWidth="1"/>
    <col min="3" max="3" width="17.28515625" style="392" bestFit="1" customWidth="1"/>
    <col min="4" max="4" width="9" bestFit="1" customWidth="1"/>
    <col min="5" max="5" width="7.5703125" bestFit="1" customWidth="1"/>
    <col min="6" max="6" width="8.5703125" bestFit="1" customWidth="1"/>
    <col min="7" max="8" width="10.28515625" bestFit="1" customWidth="1"/>
    <col min="9" max="9" width="10.42578125" bestFit="1" customWidth="1"/>
    <col min="10" max="10" width="19.7109375" customWidth="1"/>
    <col min="11" max="11" width="16.140625" bestFit="1" customWidth="1"/>
    <col min="12" max="12" width="1.7109375" customWidth="1"/>
    <col min="257" max="257" width="47.28515625" customWidth="1"/>
    <col min="258" max="258" width="15" bestFit="1" customWidth="1"/>
    <col min="259" max="259" width="17.28515625" bestFit="1" customWidth="1"/>
    <col min="260" max="260" width="13.85546875" bestFit="1" customWidth="1"/>
    <col min="261" max="261" width="8.5703125" customWidth="1"/>
    <col min="262" max="262" width="7.85546875" bestFit="1" customWidth="1"/>
    <col min="263" max="263" width="9.5703125" bestFit="1" customWidth="1"/>
    <col min="264" max="264" width="9.28515625" customWidth="1"/>
    <col min="265" max="265" width="10.42578125" bestFit="1" customWidth="1"/>
    <col min="266" max="266" width="16.42578125" bestFit="1" customWidth="1"/>
    <col min="267" max="267" width="15" bestFit="1" customWidth="1"/>
    <col min="268" max="268" width="1.7109375" customWidth="1"/>
    <col min="513" max="513" width="47.28515625" customWidth="1"/>
    <col min="514" max="514" width="15" bestFit="1" customWidth="1"/>
    <col min="515" max="515" width="17.28515625" bestFit="1" customWidth="1"/>
    <col min="516" max="516" width="13.85546875" bestFit="1" customWidth="1"/>
    <col min="517" max="517" width="8.5703125" customWidth="1"/>
    <col min="518" max="518" width="7.85546875" bestFit="1" customWidth="1"/>
    <col min="519" max="519" width="9.5703125" bestFit="1" customWidth="1"/>
    <col min="520" max="520" width="9.28515625" customWidth="1"/>
    <col min="521" max="521" width="10.42578125" bestFit="1" customWidth="1"/>
    <col min="522" max="522" width="16.42578125" bestFit="1" customWidth="1"/>
    <col min="523" max="523" width="15" bestFit="1" customWidth="1"/>
    <col min="524" max="524" width="1.7109375" customWidth="1"/>
    <col min="769" max="769" width="47.28515625" customWidth="1"/>
    <col min="770" max="770" width="15" bestFit="1" customWidth="1"/>
    <col min="771" max="771" width="17.28515625" bestFit="1" customWidth="1"/>
    <col min="772" max="772" width="13.85546875" bestFit="1" customWidth="1"/>
    <col min="773" max="773" width="8.5703125" customWidth="1"/>
    <col min="774" max="774" width="7.85546875" bestFit="1" customWidth="1"/>
    <col min="775" max="775" width="9.5703125" bestFit="1" customWidth="1"/>
    <col min="776" max="776" width="9.28515625" customWidth="1"/>
    <col min="777" max="777" width="10.42578125" bestFit="1" customWidth="1"/>
    <col min="778" max="778" width="16.42578125" bestFit="1" customWidth="1"/>
    <col min="779" max="779" width="15" bestFit="1" customWidth="1"/>
    <col min="780" max="780" width="1.7109375" customWidth="1"/>
    <col min="1025" max="1025" width="47.28515625" customWidth="1"/>
    <col min="1026" max="1026" width="15" bestFit="1" customWidth="1"/>
    <col min="1027" max="1027" width="17.28515625" bestFit="1" customWidth="1"/>
    <col min="1028" max="1028" width="13.85546875" bestFit="1" customWidth="1"/>
    <col min="1029" max="1029" width="8.5703125" customWidth="1"/>
    <col min="1030" max="1030" width="7.85546875" bestFit="1" customWidth="1"/>
    <col min="1031" max="1031" width="9.5703125" bestFit="1" customWidth="1"/>
    <col min="1032" max="1032" width="9.28515625" customWidth="1"/>
    <col min="1033" max="1033" width="10.42578125" bestFit="1" customWidth="1"/>
    <col min="1034" max="1034" width="16.42578125" bestFit="1" customWidth="1"/>
    <col min="1035" max="1035" width="15" bestFit="1" customWidth="1"/>
    <col min="1036" max="1036" width="1.7109375" customWidth="1"/>
    <col min="1281" max="1281" width="47.28515625" customWidth="1"/>
    <col min="1282" max="1282" width="15" bestFit="1" customWidth="1"/>
    <col min="1283" max="1283" width="17.28515625" bestFit="1" customWidth="1"/>
    <col min="1284" max="1284" width="13.85546875" bestFit="1" customWidth="1"/>
    <col min="1285" max="1285" width="8.5703125" customWidth="1"/>
    <col min="1286" max="1286" width="7.85546875" bestFit="1" customWidth="1"/>
    <col min="1287" max="1287" width="9.5703125" bestFit="1" customWidth="1"/>
    <col min="1288" max="1288" width="9.28515625" customWidth="1"/>
    <col min="1289" max="1289" width="10.42578125" bestFit="1" customWidth="1"/>
    <col min="1290" max="1290" width="16.42578125" bestFit="1" customWidth="1"/>
    <col min="1291" max="1291" width="15" bestFit="1" customWidth="1"/>
    <col min="1292" max="1292" width="1.7109375" customWidth="1"/>
    <col min="1537" max="1537" width="47.28515625" customWidth="1"/>
    <col min="1538" max="1538" width="15" bestFit="1" customWidth="1"/>
    <col min="1539" max="1539" width="17.28515625" bestFit="1" customWidth="1"/>
    <col min="1540" max="1540" width="13.85546875" bestFit="1" customWidth="1"/>
    <col min="1541" max="1541" width="8.5703125" customWidth="1"/>
    <col min="1542" max="1542" width="7.85546875" bestFit="1" customWidth="1"/>
    <col min="1543" max="1543" width="9.5703125" bestFit="1" customWidth="1"/>
    <col min="1544" max="1544" width="9.28515625" customWidth="1"/>
    <col min="1545" max="1545" width="10.42578125" bestFit="1" customWidth="1"/>
    <col min="1546" max="1546" width="16.42578125" bestFit="1" customWidth="1"/>
    <col min="1547" max="1547" width="15" bestFit="1" customWidth="1"/>
    <col min="1548" max="1548" width="1.7109375" customWidth="1"/>
    <col min="1793" max="1793" width="47.28515625" customWidth="1"/>
    <col min="1794" max="1794" width="15" bestFit="1" customWidth="1"/>
    <col min="1795" max="1795" width="17.28515625" bestFit="1" customWidth="1"/>
    <col min="1796" max="1796" width="13.85546875" bestFit="1" customWidth="1"/>
    <col min="1797" max="1797" width="8.5703125" customWidth="1"/>
    <col min="1798" max="1798" width="7.85546875" bestFit="1" customWidth="1"/>
    <col min="1799" max="1799" width="9.5703125" bestFit="1" customWidth="1"/>
    <col min="1800" max="1800" width="9.28515625" customWidth="1"/>
    <col min="1801" max="1801" width="10.42578125" bestFit="1" customWidth="1"/>
    <col min="1802" max="1802" width="16.42578125" bestFit="1" customWidth="1"/>
    <col min="1803" max="1803" width="15" bestFit="1" customWidth="1"/>
    <col min="1804" max="1804" width="1.7109375" customWidth="1"/>
    <col min="2049" max="2049" width="47.28515625" customWidth="1"/>
    <col min="2050" max="2050" width="15" bestFit="1" customWidth="1"/>
    <col min="2051" max="2051" width="17.28515625" bestFit="1" customWidth="1"/>
    <col min="2052" max="2052" width="13.85546875" bestFit="1" customWidth="1"/>
    <col min="2053" max="2053" width="8.5703125" customWidth="1"/>
    <col min="2054" max="2054" width="7.85546875" bestFit="1" customWidth="1"/>
    <col min="2055" max="2055" width="9.5703125" bestFit="1" customWidth="1"/>
    <col min="2056" max="2056" width="9.28515625" customWidth="1"/>
    <col min="2057" max="2057" width="10.42578125" bestFit="1" customWidth="1"/>
    <col min="2058" max="2058" width="16.42578125" bestFit="1" customWidth="1"/>
    <col min="2059" max="2059" width="15" bestFit="1" customWidth="1"/>
    <col min="2060" max="2060" width="1.7109375" customWidth="1"/>
    <col min="2305" max="2305" width="47.28515625" customWidth="1"/>
    <col min="2306" max="2306" width="15" bestFit="1" customWidth="1"/>
    <col min="2307" max="2307" width="17.28515625" bestFit="1" customWidth="1"/>
    <col min="2308" max="2308" width="13.85546875" bestFit="1" customWidth="1"/>
    <col min="2309" max="2309" width="8.5703125" customWidth="1"/>
    <col min="2310" max="2310" width="7.85546875" bestFit="1" customWidth="1"/>
    <col min="2311" max="2311" width="9.5703125" bestFit="1" customWidth="1"/>
    <col min="2312" max="2312" width="9.28515625" customWidth="1"/>
    <col min="2313" max="2313" width="10.42578125" bestFit="1" customWidth="1"/>
    <col min="2314" max="2314" width="16.42578125" bestFit="1" customWidth="1"/>
    <col min="2315" max="2315" width="15" bestFit="1" customWidth="1"/>
    <col min="2316" max="2316" width="1.7109375" customWidth="1"/>
    <col min="2561" max="2561" width="47.28515625" customWidth="1"/>
    <col min="2562" max="2562" width="15" bestFit="1" customWidth="1"/>
    <col min="2563" max="2563" width="17.28515625" bestFit="1" customWidth="1"/>
    <col min="2564" max="2564" width="13.85546875" bestFit="1" customWidth="1"/>
    <col min="2565" max="2565" width="8.5703125" customWidth="1"/>
    <col min="2566" max="2566" width="7.85546875" bestFit="1" customWidth="1"/>
    <col min="2567" max="2567" width="9.5703125" bestFit="1" customWidth="1"/>
    <col min="2568" max="2568" width="9.28515625" customWidth="1"/>
    <col min="2569" max="2569" width="10.42578125" bestFit="1" customWidth="1"/>
    <col min="2570" max="2570" width="16.42578125" bestFit="1" customWidth="1"/>
    <col min="2571" max="2571" width="15" bestFit="1" customWidth="1"/>
    <col min="2572" max="2572" width="1.7109375" customWidth="1"/>
    <col min="2817" max="2817" width="47.28515625" customWidth="1"/>
    <col min="2818" max="2818" width="15" bestFit="1" customWidth="1"/>
    <col min="2819" max="2819" width="17.28515625" bestFit="1" customWidth="1"/>
    <col min="2820" max="2820" width="13.85546875" bestFit="1" customWidth="1"/>
    <col min="2821" max="2821" width="8.5703125" customWidth="1"/>
    <col min="2822" max="2822" width="7.85546875" bestFit="1" customWidth="1"/>
    <col min="2823" max="2823" width="9.5703125" bestFit="1" customWidth="1"/>
    <col min="2824" max="2824" width="9.28515625" customWidth="1"/>
    <col min="2825" max="2825" width="10.42578125" bestFit="1" customWidth="1"/>
    <col min="2826" max="2826" width="16.42578125" bestFit="1" customWidth="1"/>
    <col min="2827" max="2827" width="15" bestFit="1" customWidth="1"/>
    <col min="2828" max="2828" width="1.7109375" customWidth="1"/>
    <col min="3073" max="3073" width="47.28515625" customWidth="1"/>
    <col min="3074" max="3074" width="15" bestFit="1" customWidth="1"/>
    <col min="3075" max="3075" width="17.28515625" bestFit="1" customWidth="1"/>
    <col min="3076" max="3076" width="13.85546875" bestFit="1" customWidth="1"/>
    <col min="3077" max="3077" width="8.5703125" customWidth="1"/>
    <col min="3078" max="3078" width="7.85546875" bestFit="1" customWidth="1"/>
    <col min="3079" max="3079" width="9.5703125" bestFit="1" customWidth="1"/>
    <col min="3080" max="3080" width="9.28515625" customWidth="1"/>
    <col min="3081" max="3081" width="10.42578125" bestFit="1" customWidth="1"/>
    <col min="3082" max="3082" width="16.42578125" bestFit="1" customWidth="1"/>
    <col min="3083" max="3083" width="15" bestFit="1" customWidth="1"/>
    <col min="3084" max="3084" width="1.7109375" customWidth="1"/>
    <col min="3329" max="3329" width="47.28515625" customWidth="1"/>
    <col min="3330" max="3330" width="15" bestFit="1" customWidth="1"/>
    <col min="3331" max="3331" width="17.28515625" bestFit="1" customWidth="1"/>
    <col min="3332" max="3332" width="13.85546875" bestFit="1" customWidth="1"/>
    <col min="3333" max="3333" width="8.5703125" customWidth="1"/>
    <col min="3334" max="3334" width="7.85546875" bestFit="1" customWidth="1"/>
    <col min="3335" max="3335" width="9.5703125" bestFit="1" customWidth="1"/>
    <col min="3336" max="3336" width="9.28515625" customWidth="1"/>
    <col min="3337" max="3337" width="10.42578125" bestFit="1" customWidth="1"/>
    <col min="3338" max="3338" width="16.42578125" bestFit="1" customWidth="1"/>
    <col min="3339" max="3339" width="15" bestFit="1" customWidth="1"/>
    <col min="3340" max="3340" width="1.7109375" customWidth="1"/>
    <col min="3585" max="3585" width="47.28515625" customWidth="1"/>
    <col min="3586" max="3586" width="15" bestFit="1" customWidth="1"/>
    <col min="3587" max="3587" width="17.28515625" bestFit="1" customWidth="1"/>
    <col min="3588" max="3588" width="13.85546875" bestFit="1" customWidth="1"/>
    <col min="3589" max="3589" width="8.5703125" customWidth="1"/>
    <col min="3590" max="3590" width="7.85546875" bestFit="1" customWidth="1"/>
    <col min="3591" max="3591" width="9.5703125" bestFit="1" customWidth="1"/>
    <col min="3592" max="3592" width="9.28515625" customWidth="1"/>
    <col min="3593" max="3593" width="10.42578125" bestFit="1" customWidth="1"/>
    <col min="3594" max="3594" width="16.42578125" bestFit="1" customWidth="1"/>
    <col min="3595" max="3595" width="15" bestFit="1" customWidth="1"/>
    <col min="3596" max="3596" width="1.7109375" customWidth="1"/>
    <col min="3841" max="3841" width="47.28515625" customWidth="1"/>
    <col min="3842" max="3842" width="15" bestFit="1" customWidth="1"/>
    <col min="3843" max="3843" width="17.28515625" bestFit="1" customWidth="1"/>
    <col min="3844" max="3844" width="13.85546875" bestFit="1" customWidth="1"/>
    <col min="3845" max="3845" width="8.5703125" customWidth="1"/>
    <col min="3846" max="3846" width="7.85546875" bestFit="1" customWidth="1"/>
    <col min="3847" max="3847" width="9.5703125" bestFit="1" customWidth="1"/>
    <col min="3848" max="3848" width="9.28515625" customWidth="1"/>
    <col min="3849" max="3849" width="10.42578125" bestFit="1" customWidth="1"/>
    <col min="3850" max="3850" width="16.42578125" bestFit="1" customWidth="1"/>
    <col min="3851" max="3851" width="15" bestFit="1" customWidth="1"/>
    <col min="3852" max="3852" width="1.7109375" customWidth="1"/>
    <col min="4097" max="4097" width="47.28515625" customWidth="1"/>
    <col min="4098" max="4098" width="15" bestFit="1" customWidth="1"/>
    <col min="4099" max="4099" width="17.28515625" bestFit="1" customWidth="1"/>
    <col min="4100" max="4100" width="13.85546875" bestFit="1" customWidth="1"/>
    <col min="4101" max="4101" width="8.5703125" customWidth="1"/>
    <col min="4102" max="4102" width="7.85546875" bestFit="1" customWidth="1"/>
    <col min="4103" max="4103" width="9.5703125" bestFit="1" customWidth="1"/>
    <col min="4104" max="4104" width="9.28515625" customWidth="1"/>
    <col min="4105" max="4105" width="10.42578125" bestFit="1" customWidth="1"/>
    <col min="4106" max="4106" width="16.42578125" bestFit="1" customWidth="1"/>
    <col min="4107" max="4107" width="15" bestFit="1" customWidth="1"/>
    <col min="4108" max="4108" width="1.7109375" customWidth="1"/>
    <col min="4353" max="4353" width="47.28515625" customWidth="1"/>
    <col min="4354" max="4354" width="15" bestFit="1" customWidth="1"/>
    <col min="4355" max="4355" width="17.28515625" bestFit="1" customWidth="1"/>
    <col min="4356" max="4356" width="13.85546875" bestFit="1" customWidth="1"/>
    <col min="4357" max="4357" width="8.5703125" customWidth="1"/>
    <col min="4358" max="4358" width="7.85546875" bestFit="1" customWidth="1"/>
    <col min="4359" max="4359" width="9.5703125" bestFit="1" customWidth="1"/>
    <col min="4360" max="4360" width="9.28515625" customWidth="1"/>
    <col min="4361" max="4361" width="10.42578125" bestFit="1" customWidth="1"/>
    <col min="4362" max="4362" width="16.42578125" bestFit="1" customWidth="1"/>
    <col min="4363" max="4363" width="15" bestFit="1" customWidth="1"/>
    <col min="4364" max="4364" width="1.7109375" customWidth="1"/>
    <col min="4609" max="4609" width="47.28515625" customWidth="1"/>
    <col min="4610" max="4610" width="15" bestFit="1" customWidth="1"/>
    <col min="4611" max="4611" width="17.28515625" bestFit="1" customWidth="1"/>
    <col min="4612" max="4612" width="13.85546875" bestFit="1" customWidth="1"/>
    <col min="4613" max="4613" width="8.5703125" customWidth="1"/>
    <col min="4614" max="4614" width="7.85546875" bestFit="1" customWidth="1"/>
    <col min="4615" max="4615" width="9.5703125" bestFit="1" customWidth="1"/>
    <col min="4616" max="4616" width="9.28515625" customWidth="1"/>
    <col min="4617" max="4617" width="10.42578125" bestFit="1" customWidth="1"/>
    <col min="4618" max="4618" width="16.42578125" bestFit="1" customWidth="1"/>
    <col min="4619" max="4619" width="15" bestFit="1" customWidth="1"/>
    <col min="4620" max="4620" width="1.7109375" customWidth="1"/>
    <col min="4865" max="4865" width="47.28515625" customWidth="1"/>
    <col min="4866" max="4866" width="15" bestFit="1" customWidth="1"/>
    <col min="4867" max="4867" width="17.28515625" bestFit="1" customWidth="1"/>
    <col min="4868" max="4868" width="13.85546875" bestFit="1" customWidth="1"/>
    <col min="4869" max="4869" width="8.5703125" customWidth="1"/>
    <col min="4870" max="4870" width="7.85546875" bestFit="1" customWidth="1"/>
    <col min="4871" max="4871" width="9.5703125" bestFit="1" customWidth="1"/>
    <col min="4872" max="4872" width="9.28515625" customWidth="1"/>
    <col min="4873" max="4873" width="10.42578125" bestFit="1" customWidth="1"/>
    <col min="4874" max="4874" width="16.42578125" bestFit="1" customWidth="1"/>
    <col min="4875" max="4875" width="15" bestFit="1" customWidth="1"/>
    <col min="4876" max="4876" width="1.7109375" customWidth="1"/>
    <col min="5121" max="5121" width="47.28515625" customWidth="1"/>
    <col min="5122" max="5122" width="15" bestFit="1" customWidth="1"/>
    <col min="5123" max="5123" width="17.28515625" bestFit="1" customWidth="1"/>
    <col min="5124" max="5124" width="13.85546875" bestFit="1" customWidth="1"/>
    <col min="5125" max="5125" width="8.5703125" customWidth="1"/>
    <col min="5126" max="5126" width="7.85546875" bestFit="1" customWidth="1"/>
    <col min="5127" max="5127" width="9.5703125" bestFit="1" customWidth="1"/>
    <col min="5128" max="5128" width="9.28515625" customWidth="1"/>
    <col min="5129" max="5129" width="10.42578125" bestFit="1" customWidth="1"/>
    <col min="5130" max="5130" width="16.42578125" bestFit="1" customWidth="1"/>
    <col min="5131" max="5131" width="15" bestFit="1" customWidth="1"/>
    <col min="5132" max="5132" width="1.7109375" customWidth="1"/>
    <col min="5377" max="5377" width="47.28515625" customWidth="1"/>
    <col min="5378" max="5378" width="15" bestFit="1" customWidth="1"/>
    <col min="5379" max="5379" width="17.28515625" bestFit="1" customWidth="1"/>
    <col min="5380" max="5380" width="13.85546875" bestFit="1" customWidth="1"/>
    <col min="5381" max="5381" width="8.5703125" customWidth="1"/>
    <col min="5382" max="5382" width="7.85546875" bestFit="1" customWidth="1"/>
    <col min="5383" max="5383" width="9.5703125" bestFit="1" customWidth="1"/>
    <col min="5384" max="5384" width="9.28515625" customWidth="1"/>
    <col min="5385" max="5385" width="10.42578125" bestFit="1" customWidth="1"/>
    <col min="5386" max="5386" width="16.42578125" bestFit="1" customWidth="1"/>
    <col min="5387" max="5387" width="15" bestFit="1" customWidth="1"/>
    <col min="5388" max="5388" width="1.7109375" customWidth="1"/>
    <col min="5633" max="5633" width="47.28515625" customWidth="1"/>
    <col min="5634" max="5634" width="15" bestFit="1" customWidth="1"/>
    <col min="5635" max="5635" width="17.28515625" bestFit="1" customWidth="1"/>
    <col min="5636" max="5636" width="13.85546875" bestFit="1" customWidth="1"/>
    <col min="5637" max="5637" width="8.5703125" customWidth="1"/>
    <col min="5638" max="5638" width="7.85546875" bestFit="1" customWidth="1"/>
    <col min="5639" max="5639" width="9.5703125" bestFit="1" customWidth="1"/>
    <col min="5640" max="5640" width="9.28515625" customWidth="1"/>
    <col min="5641" max="5641" width="10.42578125" bestFit="1" customWidth="1"/>
    <col min="5642" max="5642" width="16.42578125" bestFit="1" customWidth="1"/>
    <col min="5643" max="5643" width="15" bestFit="1" customWidth="1"/>
    <col min="5644" max="5644" width="1.7109375" customWidth="1"/>
    <col min="5889" max="5889" width="47.28515625" customWidth="1"/>
    <col min="5890" max="5890" width="15" bestFit="1" customWidth="1"/>
    <col min="5891" max="5891" width="17.28515625" bestFit="1" customWidth="1"/>
    <col min="5892" max="5892" width="13.85546875" bestFit="1" customWidth="1"/>
    <col min="5893" max="5893" width="8.5703125" customWidth="1"/>
    <col min="5894" max="5894" width="7.85546875" bestFit="1" customWidth="1"/>
    <col min="5895" max="5895" width="9.5703125" bestFit="1" customWidth="1"/>
    <col min="5896" max="5896" width="9.28515625" customWidth="1"/>
    <col min="5897" max="5897" width="10.42578125" bestFit="1" customWidth="1"/>
    <col min="5898" max="5898" width="16.42578125" bestFit="1" customWidth="1"/>
    <col min="5899" max="5899" width="15" bestFit="1" customWidth="1"/>
    <col min="5900" max="5900" width="1.7109375" customWidth="1"/>
    <col min="6145" max="6145" width="47.28515625" customWidth="1"/>
    <col min="6146" max="6146" width="15" bestFit="1" customWidth="1"/>
    <col min="6147" max="6147" width="17.28515625" bestFit="1" customWidth="1"/>
    <col min="6148" max="6148" width="13.85546875" bestFit="1" customWidth="1"/>
    <col min="6149" max="6149" width="8.5703125" customWidth="1"/>
    <col min="6150" max="6150" width="7.85546875" bestFit="1" customWidth="1"/>
    <col min="6151" max="6151" width="9.5703125" bestFit="1" customWidth="1"/>
    <col min="6152" max="6152" width="9.28515625" customWidth="1"/>
    <col min="6153" max="6153" width="10.42578125" bestFit="1" customWidth="1"/>
    <col min="6154" max="6154" width="16.42578125" bestFit="1" customWidth="1"/>
    <col min="6155" max="6155" width="15" bestFit="1" customWidth="1"/>
    <col min="6156" max="6156" width="1.7109375" customWidth="1"/>
    <col min="6401" max="6401" width="47.28515625" customWidth="1"/>
    <col min="6402" max="6402" width="15" bestFit="1" customWidth="1"/>
    <col min="6403" max="6403" width="17.28515625" bestFit="1" customWidth="1"/>
    <col min="6404" max="6404" width="13.85546875" bestFit="1" customWidth="1"/>
    <col min="6405" max="6405" width="8.5703125" customWidth="1"/>
    <col min="6406" max="6406" width="7.85546875" bestFit="1" customWidth="1"/>
    <col min="6407" max="6407" width="9.5703125" bestFit="1" customWidth="1"/>
    <col min="6408" max="6408" width="9.28515625" customWidth="1"/>
    <col min="6409" max="6409" width="10.42578125" bestFit="1" customWidth="1"/>
    <col min="6410" max="6410" width="16.42578125" bestFit="1" customWidth="1"/>
    <col min="6411" max="6411" width="15" bestFit="1" customWidth="1"/>
    <col min="6412" max="6412" width="1.7109375" customWidth="1"/>
    <col min="6657" max="6657" width="47.28515625" customWidth="1"/>
    <col min="6658" max="6658" width="15" bestFit="1" customWidth="1"/>
    <col min="6659" max="6659" width="17.28515625" bestFit="1" customWidth="1"/>
    <col min="6660" max="6660" width="13.85546875" bestFit="1" customWidth="1"/>
    <col min="6661" max="6661" width="8.5703125" customWidth="1"/>
    <col min="6662" max="6662" width="7.85546875" bestFit="1" customWidth="1"/>
    <col min="6663" max="6663" width="9.5703125" bestFit="1" customWidth="1"/>
    <col min="6664" max="6664" width="9.28515625" customWidth="1"/>
    <col min="6665" max="6665" width="10.42578125" bestFit="1" customWidth="1"/>
    <col min="6666" max="6666" width="16.42578125" bestFit="1" customWidth="1"/>
    <col min="6667" max="6667" width="15" bestFit="1" customWidth="1"/>
    <col min="6668" max="6668" width="1.7109375" customWidth="1"/>
    <col min="6913" max="6913" width="47.28515625" customWidth="1"/>
    <col min="6914" max="6914" width="15" bestFit="1" customWidth="1"/>
    <col min="6915" max="6915" width="17.28515625" bestFit="1" customWidth="1"/>
    <col min="6916" max="6916" width="13.85546875" bestFit="1" customWidth="1"/>
    <col min="6917" max="6917" width="8.5703125" customWidth="1"/>
    <col min="6918" max="6918" width="7.85546875" bestFit="1" customWidth="1"/>
    <col min="6919" max="6919" width="9.5703125" bestFit="1" customWidth="1"/>
    <col min="6920" max="6920" width="9.28515625" customWidth="1"/>
    <col min="6921" max="6921" width="10.42578125" bestFit="1" customWidth="1"/>
    <col min="6922" max="6922" width="16.42578125" bestFit="1" customWidth="1"/>
    <col min="6923" max="6923" width="15" bestFit="1" customWidth="1"/>
    <col min="6924" max="6924" width="1.7109375" customWidth="1"/>
    <col min="7169" max="7169" width="47.28515625" customWidth="1"/>
    <col min="7170" max="7170" width="15" bestFit="1" customWidth="1"/>
    <col min="7171" max="7171" width="17.28515625" bestFit="1" customWidth="1"/>
    <col min="7172" max="7172" width="13.85546875" bestFit="1" customWidth="1"/>
    <col min="7173" max="7173" width="8.5703125" customWidth="1"/>
    <col min="7174" max="7174" width="7.85546875" bestFit="1" customWidth="1"/>
    <col min="7175" max="7175" width="9.5703125" bestFit="1" customWidth="1"/>
    <col min="7176" max="7176" width="9.28515625" customWidth="1"/>
    <col min="7177" max="7177" width="10.42578125" bestFit="1" customWidth="1"/>
    <col min="7178" max="7178" width="16.42578125" bestFit="1" customWidth="1"/>
    <col min="7179" max="7179" width="15" bestFit="1" customWidth="1"/>
    <col min="7180" max="7180" width="1.7109375" customWidth="1"/>
    <col min="7425" max="7425" width="47.28515625" customWidth="1"/>
    <col min="7426" max="7426" width="15" bestFit="1" customWidth="1"/>
    <col min="7427" max="7427" width="17.28515625" bestFit="1" customWidth="1"/>
    <col min="7428" max="7428" width="13.85546875" bestFit="1" customWidth="1"/>
    <col min="7429" max="7429" width="8.5703125" customWidth="1"/>
    <col min="7430" max="7430" width="7.85546875" bestFit="1" customWidth="1"/>
    <col min="7431" max="7431" width="9.5703125" bestFit="1" customWidth="1"/>
    <col min="7432" max="7432" width="9.28515625" customWidth="1"/>
    <col min="7433" max="7433" width="10.42578125" bestFit="1" customWidth="1"/>
    <col min="7434" max="7434" width="16.42578125" bestFit="1" customWidth="1"/>
    <col min="7435" max="7435" width="15" bestFit="1" customWidth="1"/>
    <col min="7436" max="7436" width="1.7109375" customWidth="1"/>
    <col min="7681" max="7681" width="47.28515625" customWidth="1"/>
    <col min="7682" max="7682" width="15" bestFit="1" customWidth="1"/>
    <col min="7683" max="7683" width="17.28515625" bestFit="1" customWidth="1"/>
    <col min="7684" max="7684" width="13.85546875" bestFit="1" customWidth="1"/>
    <col min="7685" max="7685" width="8.5703125" customWidth="1"/>
    <col min="7686" max="7686" width="7.85546875" bestFit="1" customWidth="1"/>
    <col min="7687" max="7687" width="9.5703125" bestFit="1" customWidth="1"/>
    <col min="7688" max="7688" width="9.28515625" customWidth="1"/>
    <col min="7689" max="7689" width="10.42578125" bestFit="1" customWidth="1"/>
    <col min="7690" max="7690" width="16.42578125" bestFit="1" customWidth="1"/>
    <col min="7691" max="7691" width="15" bestFit="1" customWidth="1"/>
    <col min="7692" max="7692" width="1.7109375" customWidth="1"/>
    <col min="7937" max="7937" width="47.28515625" customWidth="1"/>
    <col min="7938" max="7938" width="15" bestFit="1" customWidth="1"/>
    <col min="7939" max="7939" width="17.28515625" bestFit="1" customWidth="1"/>
    <col min="7940" max="7940" width="13.85546875" bestFit="1" customWidth="1"/>
    <col min="7941" max="7941" width="8.5703125" customWidth="1"/>
    <col min="7942" max="7942" width="7.85546875" bestFit="1" customWidth="1"/>
    <col min="7943" max="7943" width="9.5703125" bestFit="1" customWidth="1"/>
    <col min="7944" max="7944" width="9.28515625" customWidth="1"/>
    <col min="7945" max="7945" width="10.42578125" bestFit="1" customWidth="1"/>
    <col min="7946" max="7946" width="16.42578125" bestFit="1" customWidth="1"/>
    <col min="7947" max="7947" width="15" bestFit="1" customWidth="1"/>
    <col min="7948" max="7948" width="1.7109375" customWidth="1"/>
    <col min="8193" max="8193" width="47.28515625" customWidth="1"/>
    <col min="8194" max="8194" width="15" bestFit="1" customWidth="1"/>
    <col min="8195" max="8195" width="17.28515625" bestFit="1" customWidth="1"/>
    <col min="8196" max="8196" width="13.85546875" bestFit="1" customWidth="1"/>
    <col min="8197" max="8197" width="8.5703125" customWidth="1"/>
    <col min="8198" max="8198" width="7.85546875" bestFit="1" customWidth="1"/>
    <col min="8199" max="8199" width="9.5703125" bestFit="1" customWidth="1"/>
    <col min="8200" max="8200" width="9.28515625" customWidth="1"/>
    <col min="8201" max="8201" width="10.42578125" bestFit="1" customWidth="1"/>
    <col min="8202" max="8202" width="16.42578125" bestFit="1" customWidth="1"/>
    <col min="8203" max="8203" width="15" bestFit="1" customWidth="1"/>
    <col min="8204" max="8204" width="1.7109375" customWidth="1"/>
    <col min="8449" max="8449" width="47.28515625" customWidth="1"/>
    <col min="8450" max="8450" width="15" bestFit="1" customWidth="1"/>
    <col min="8451" max="8451" width="17.28515625" bestFit="1" customWidth="1"/>
    <col min="8452" max="8452" width="13.85546875" bestFit="1" customWidth="1"/>
    <col min="8453" max="8453" width="8.5703125" customWidth="1"/>
    <col min="8454" max="8454" width="7.85546875" bestFit="1" customWidth="1"/>
    <col min="8455" max="8455" width="9.5703125" bestFit="1" customWidth="1"/>
    <col min="8456" max="8456" width="9.28515625" customWidth="1"/>
    <col min="8457" max="8457" width="10.42578125" bestFit="1" customWidth="1"/>
    <col min="8458" max="8458" width="16.42578125" bestFit="1" customWidth="1"/>
    <col min="8459" max="8459" width="15" bestFit="1" customWidth="1"/>
    <col min="8460" max="8460" width="1.7109375" customWidth="1"/>
    <col min="8705" max="8705" width="47.28515625" customWidth="1"/>
    <col min="8706" max="8706" width="15" bestFit="1" customWidth="1"/>
    <col min="8707" max="8707" width="17.28515625" bestFit="1" customWidth="1"/>
    <col min="8708" max="8708" width="13.85546875" bestFit="1" customWidth="1"/>
    <col min="8709" max="8709" width="8.5703125" customWidth="1"/>
    <col min="8710" max="8710" width="7.85546875" bestFit="1" customWidth="1"/>
    <col min="8711" max="8711" width="9.5703125" bestFit="1" customWidth="1"/>
    <col min="8712" max="8712" width="9.28515625" customWidth="1"/>
    <col min="8713" max="8713" width="10.42578125" bestFit="1" customWidth="1"/>
    <col min="8714" max="8714" width="16.42578125" bestFit="1" customWidth="1"/>
    <col min="8715" max="8715" width="15" bestFit="1" customWidth="1"/>
    <col min="8716" max="8716" width="1.7109375" customWidth="1"/>
    <col min="8961" max="8961" width="47.28515625" customWidth="1"/>
    <col min="8962" max="8962" width="15" bestFit="1" customWidth="1"/>
    <col min="8963" max="8963" width="17.28515625" bestFit="1" customWidth="1"/>
    <col min="8964" max="8964" width="13.85546875" bestFit="1" customWidth="1"/>
    <col min="8965" max="8965" width="8.5703125" customWidth="1"/>
    <col min="8966" max="8966" width="7.85546875" bestFit="1" customWidth="1"/>
    <col min="8967" max="8967" width="9.5703125" bestFit="1" customWidth="1"/>
    <col min="8968" max="8968" width="9.28515625" customWidth="1"/>
    <col min="8969" max="8969" width="10.42578125" bestFit="1" customWidth="1"/>
    <col min="8970" max="8970" width="16.42578125" bestFit="1" customWidth="1"/>
    <col min="8971" max="8971" width="15" bestFit="1" customWidth="1"/>
    <col min="8972" max="8972" width="1.7109375" customWidth="1"/>
    <col min="9217" max="9217" width="47.28515625" customWidth="1"/>
    <col min="9218" max="9218" width="15" bestFit="1" customWidth="1"/>
    <col min="9219" max="9219" width="17.28515625" bestFit="1" customWidth="1"/>
    <col min="9220" max="9220" width="13.85546875" bestFit="1" customWidth="1"/>
    <col min="9221" max="9221" width="8.5703125" customWidth="1"/>
    <col min="9222" max="9222" width="7.85546875" bestFit="1" customWidth="1"/>
    <col min="9223" max="9223" width="9.5703125" bestFit="1" customWidth="1"/>
    <col min="9224" max="9224" width="9.28515625" customWidth="1"/>
    <col min="9225" max="9225" width="10.42578125" bestFit="1" customWidth="1"/>
    <col min="9226" max="9226" width="16.42578125" bestFit="1" customWidth="1"/>
    <col min="9227" max="9227" width="15" bestFit="1" customWidth="1"/>
    <col min="9228" max="9228" width="1.7109375" customWidth="1"/>
    <col min="9473" max="9473" width="47.28515625" customWidth="1"/>
    <col min="9474" max="9474" width="15" bestFit="1" customWidth="1"/>
    <col min="9475" max="9475" width="17.28515625" bestFit="1" customWidth="1"/>
    <col min="9476" max="9476" width="13.85546875" bestFit="1" customWidth="1"/>
    <col min="9477" max="9477" width="8.5703125" customWidth="1"/>
    <col min="9478" max="9478" width="7.85546875" bestFit="1" customWidth="1"/>
    <col min="9479" max="9479" width="9.5703125" bestFit="1" customWidth="1"/>
    <col min="9480" max="9480" width="9.28515625" customWidth="1"/>
    <col min="9481" max="9481" width="10.42578125" bestFit="1" customWidth="1"/>
    <col min="9482" max="9482" width="16.42578125" bestFit="1" customWidth="1"/>
    <col min="9483" max="9483" width="15" bestFit="1" customWidth="1"/>
    <col min="9484" max="9484" width="1.7109375" customWidth="1"/>
    <col min="9729" max="9729" width="47.28515625" customWidth="1"/>
    <col min="9730" max="9730" width="15" bestFit="1" customWidth="1"/>
    <col min="9731" max="9731" width="17.28515625" bestFit="1" customWidth="1"/>
    <col min="9732" max="9732" width="13.85546875" bestFit="1" customWidth="1"/>
    <col min="9733" max="9733" width="8.5703125" customWidth="1"/>
    <col min="9734" max="9734" width="7.85546875" bestFit="1" customWidth="1"/>
    <col min="9735" max="9735" width="9.5703125" bestFit="1" customWidth="1"/>
    <col min="9736" max="9736" width="9.28515625" customWidth="1"/>
    <col min="9737" max="9737" width="10.42578125" bestFit="1" customWidth="1"/>
    <col min="9738" max="9738" width="16.42578125" bestFit="1" customWidth="1"/>
    <col min="9739" max="9739" width="15" bestFit="1" customWidth="1"/>
    <col min="9740" max="9740" width="1.7109375" customWidth="1"/>
    <col min="9985" max="9985" width="47.28515625" customWidth="1"/>
    <col min="9986" max="9986" width="15" bestFit="1" customWidth="1"/>
    <col min="9987" max="9987" width="17.28515625" bestFit="1" customWidth="1"/>
    <col min="9988" max="9988" width="13.85546875" bestFit="1" customWidth="1"/>
    <col min="9989" max="9989" width="8.5703125" customWidth="1"/>
    <col min="9990" max="9990" width="7.85546875" bestFit="1" customWidth="1"/>
    <col min="9991" max="9991" width="9.5703125" bestFit="1" customWidth="1"/>
    <col min="9992" max="9992" width="9.28515625" customWidth="1"/>
    <col min="9993" max="9993" width="10.42578125" bestFit="1" customWidth="1"/>
    <col min="9994" max="9994" width="16.42578125" bestFit="1" customWidth="1"/>
    <col min="9995" max="9995" width="15" bestFit="1" customWidth="1"/>
    <col min="9996" max="9996" width="1.7109375" customWidth="1"/>
    <col min="10241" max="10241" width="47.28515625" customWidth="1"/>
    <col min="10242" max="10242" width="15" bestFit="1" customWidth="1"/>
    <col min="10243" max="10243" width="17.28515625" bestFit="1" customWidth="1"/>
    <col min="10244" max="10244" width="13.85546875" bestFit="1" customWidth="1"/>
    <col min="10245" max="10245" width="8.5703125" customWidth="1"/>
    <col min="10246" max="10246" width="7.85546875" bestFit="1" customWidth="1"/>
    <col min="10247" max="10247" width="9.5703125" bestFit="1" customWidth="1"/>
    <col min="10248" max="10248" width="9.28515625" customWidth="1"/>
    <col min="10249" max="10249" width="10.42578125" bestFit="1" customWidth="1"/>
    <col min="10250" max="10250" width="16.42578125" bestFit="1" customWidth="1"/>
    <col min="10251" max="10251" width="15" bestFit="1" customWidth="1"/>
    <col min="10252" max="10252" width="1.7109375" customWidth="1"/>
    <col min="10497" max="10497" width="47.28515625" customWidth="1"/>
    <col min="10498" max="10498" width="15" bestFit="1" customWidth="1"/>
    <col min="10499" max="10499" width="17.28515625" bestFit="1" customWidth="1"/>
    <col min="10500" max="10500" width="13.85546875" bestFit="1" customWidth="1"/>
    <col min="10501" max="10501" width="8.5703125" customWidth="1"/>
    <col min="10502" max="10502" width="7.85546875" bestFit="1" customWidth="1"/>
    <col min="10503" max="10503" width="9.5703125" bestFit="1" customWidth="1"/>
    <col min="10504" max="10504" width="9.28515625" customWidth="1"/>
    <col min="10505" max="10505" width="10.42578125" bestFit="1" customWidth="1"/>
    <col min="10506" max="10506" width="16.42578125" bestFit="1" customWidth="1"/>
    <col min="10507" max="10507" width="15" bestFit="1" customWidth="1"/>
    <col min="10508" max="10508" width="1.7109375" customWidth="1"/>
    <col min="10753" max="10753" width="47.28515625" customWidth="1"/>
    <col min="10754" max="10754" width="15" bestFit="1" customWidth="1"/>
    <col min="10755" max="10755" width="17.28515625" bestFit="1" customWidth="1"/>
    <col min="10756" max="10756" width="13.85546875" bestFit="1" customWidth="1"/>
    <col min="10757" max="10757" width="8.5703125" customWidth="1"/>
    <col min="10758" max="10758" width="7.85546875" bestFit="1" customWidth="1"/>
    <col min="10759" max="10759" width="9.5703125" bestFit="1" customWidth="1"/>
    <col min="10760" max="10760" width="9.28515625" customWidth="1"/>
    <col min="10761" max="10761" width="10.42578125" bestFit="1" customWidth="1"/>
    <col min="10762" max="10762" width="16.42578125" bestFit="1" customWidth="1"/>
    <col min="10763" max="10763" width="15" bestFit="1" customWidth="1"/>
    <col min="10764" max="10764" width="1.7109375" customWidth="1"/>
    <col min="11009" max="11009" width="47.28515625" customWidth="1"/>
    <col min="11010" max="11010" width="15" bestFit="1" customWidth="1"/>
    <col min="11011" max="11011" width="17.28515625" bestFit="1" customWidth="1"/>
    <col min="11012" max="11012" width="13.85546875" bestFit="1" customWidth="1"/>
    <col min="11013" max="11013" width="8.5703125" customWidth="1"/>
    <col min="11014" max="11014" width="7.85546875" bestFit="1" customWidth="1"/>
    <col min="11015" max="11015" width="9.5703125" bestFit="1" customWidth="1"/>
    <col min="11016" max="11016" width="9.28515625" customWidth="1"/>
    <col min="11017" max="11017" width="10.42578125" bestFit="1" customWidth="1"/>
    <col min="11018" max="11018" width="16.42578125" bestFit="1" customWidth="1"/>
    <col min="11019" max="11019" width="15" bestFit="1" customWidth="1"/>
    <col min="11020" max="11020" width="1.7109375" customWidth="1"/>
    <col min="11265" max="11265" width="47.28515625" customWidth="1"/>
    <col min="11266" max="11266" width="15" bestFit="1" customWidth="1"/>
    <col min="11267" max="11267" width="17.28515625" bestFit="1" customWidth="1"/>
    <col min="11268" max="11268" width="13.85546875" bestFit="1" customWidth="1"/>
    <col min="11269" max="11269" width="8.5703125" customWidth="1"/>
    <col min="11270" max="11270" width="7.85546875" bestFit="1" customWidth="1"/>
    <col min="11271" max="11271" width="9.5703125" bestFit="1" customWidth="1"/>
    <col min="11272" max="11272" width="9.28515625" customWidth="1"/>
    <col min="11273" max="11273" width="10.42578125" bestFit="1" customWidth="1"/>
    <col min="11274" max="11274" width="16.42578125" bestFit="1" customWidth="1"/>
    <col min="11275" max="11275" width="15" bestFit="1" customWidth="1"/>
    <col min="11276" max="11276" width="1.7109375" customWidth="1"/>
    <col min="11521" max="11521" width="47.28515625" customWidth="1"/>
    <col min="11522" max="11522" width="15" bestFit="1" customWidth="1"/>
    <col min="11523" max="11523" width="17.28515625" bestFit="1" customWidth="1"/>
    <col min="11524" max="11524" width="13.85546875" bestFit="1" customWidth="1"/>
    <col min="11525" max="11525" width="8.5703125" customWidth="1"/>
    <col min="11526" max="11526" width="7.85546875" bestFit="1" customWidth="1"/>
    <col min="11527" max="11527" width="9.5703125" bestFit="1" customWidth="1"/>
    <col min="11528" max="11528" width="9.28515625" customWidth="1"/>
    <col min="11529" max="11529" width="10.42578125" bestFit="1" customWidth="1"/>
    <col min="11530" max="11530" width="16.42578125" bestFit="1" customWidth="1"/>
    <col min="11531" max="11531" width="15" bestFit="1" customWidth="1"/>
    <col min="11532" max="11532" width="1.7109375" customWidth="1"/>
    <col min="11777" max="11777" width="47.28515625" customWidth="1"/>
    <col min="11778" max="11778" width="15" bestFit="1" customWidth="1"/>
    <col min="11779" max="11779" width="17.28515625" bestFit="1" customWidth="1"/>
    <col min="11780" max="11780" width="13.85546875" bestFit="1" customWidth="1"/>
    <col min="11781" max="11781" width="8.5703125" customWidth="1"/>
    <col min="11782" max="11782" width="7.85546875" bestFit="1" customWidth="1"/>
    <col min="11783" max="11783" width="9.5703125" bestFit="1" customWidth="1"/>
    <col min="11784" max="11784" width="9.28515625" customWidth="1"/>
    <col min="11785" max="11785" width="10.42578125" bestFit="1" customWidth="1"/>
    <col min="11786" max="11786" width="16.42578125" bestFit="1" customWidth="1"/>
    <col min="11787" max="11787" width="15" bestFit="1" customWidth="1"/>
    <col min="11788" max="11788" width="1.7109375" customWidth="1"/>
    <col min="12033" max="12033" width="47.28515625" customWidth="1"/>
    <col min="12034" max="12034" width="15" bestFit="1" customWidth="1"/>
    <col min="12035" max="12035" width="17.28515625" bestFit="1" customWidth="1"/>
    <col min="12036" max="12036" width="13.85546875" bestFit="1" customWidth="1"/>
    <col min="12037" max="12037" width="8.5703125" customWidth="1"/>
    <col min="12038" max="12038" width="7.85546875" bestFit="1" customWidth="1"/>
    <col min="12039" max="12039" width="9.5703125" bestFit="1" customWidth="1"/>
    <col min="12040" max="12040" width="9.28515625" customWidth="1"/>
    <col min="12041" max="12041" width="10.42578125" bestFit="1" customWidth="1"/>
    <col min="12042" max="12042" width="16.42578125" bestFit="1" customWidth="1"/>
    <col min="12043" max="12043" width="15" bestFit="1" customWidth="1"/>
    <col min="12044" max="12044" width="1.7109375" customWidth="1"/>
    <col min="12289" max="12289" width="47.28515625" customWidth="1"/>
    <col min="12290" max="12290" width="15" bestFit="1" customWidth="1"/>
    <col min="12291" max="12291" width="17.28515625" bestFit="1" customWidth="1"/>
    <col min="12292" max="12292" width="13.85546875" bestFit="1" customWidth="1"/>
    <col min="12293" max="12293" width="8.5703125" customWidth="1"/>
    <col min="12294" max="12294" width="7.85546875" bestFit="1" customWidth="1"/>
    <col min="12295" max="12295" width="9.5703125" bestFit="1" customWidth="1"/>
    <col min="12296" max="12296" width="9.28515625" customWidth="1"/>
    <col min="12297" max="12297" width="10.42578125" bestFit="1" customWidth="1"/>
    <col min="12298" max="12298" width="16.42578125" bestFit="1" customWidth="1"/>
    <col min="12299" max="12299" width="15" bestFit="1" customWidth="1"/>
    <col min="12300" max="12300" width="1.7109375" customWidth="1"/>
    <col min="12545" max="12545" width="47.28515625" customWidth="1"/>
    <col min="12546" max="12546" width="15" bestFit="1" customWidth="1"/>
    <col min="12547" max="12547" width="17.28515625" bestFit="1" customWidth="1"/>
    <col min="12548" max="12548" width="13.85546875" bestFit="1" customWidth="1"/>
    <col min="12549" max="12549" width="8.5703125" customWidth="1"/>
    <col min="12550" max="12550" width="7.85546875" bestFit="1" customWidth="1"/>
    <col min="12551" max="12551" width="9.5703125" bestFit="1" customWidth="1"/>
    <col min="12552" max="12552" width="9.28515625" customWidth="1"/>
    <col min="12553" max="12553" width="10.42578125" bestFit="1" customWidth="1"/>
    <col min="12554" max="12554" width="16.42578125" bestFit="1" customWidth="1"/>
    <col min="12555" max="12555" width="15" bestFit="1" customWidth="1"/>
    <col min="12556" max="12556" width="1.7109375" customWidth="1"/>
    <col min="12801" max="12801" width="47.28515625" customWidth="1"/>
    <col min="12802" max="12802" width="15" bestFit="1" customWidth="1"/>
    <col min="12803" max="12803" width="17.28515625" bestFit="1" customWidth="1"/>
    <col min="12804" max="12804" width="13.85546875" bestFit="1" customWidth="1"/>
    <col min="12805" max="12805" width="8.5703125" customWidth="1"/>
    <col min="12806" max="12806" width="7.85546875" bestFit="1" customWidth="1"/>
    <col min="12807" max="12807" width="9.5703125" bestFit="1" customWidth="1"/>
    <col min="12808" max="12808" width="9.28515625" customWidth="1"/>
    <col min="12809" max="12809" width="10.42578125" bestFit="1" customWidth="1"/>
    <col min="12810" max="12810" width="16.42578125" bestFit="1" customWidth="1"/>
    <col min="12811" max="12811" width="15" bestFit="1" customWidth="1"/>
    <col min="12812" max="12812" width="1.7109375" customWidth="1"/>
    <col min="13057" max="13057" width="47.28515625" customWidth="1"/>
    <col min="13058" max="13058" width="15" bestFit="1" customWidth="1"/>
    <col min="13059" max="13059" width="17.28515625" bestFit="1" customWidth="1"/>
    <col min="13060" max="13060" width="13.85546875" bestFit="1" customWidth="1"/>
    <col min="13061" max="13061" width="8.5703125" customWidth="1"/>
    <col min="13062" max="13062" width="7.85546875" bestFit="1" customWidth="1"/>
    <col min="13063" max="13063" width="9.5703125" bestFit="1" customWidth="1"/>
    <col min="13064" max="13064" width="9.28515625" customWidth="1"/>
    <col min="13065" max="13065" width="10.42578125" bestFit="1" customWidth="1"/>
    <col min="13066" max="13066" width="16.42578125" bestFit="1" customWidth="1"/>
    <col min="13067" max="13067" width="15" bestFit="1" customWidth="1"/>
    <col min="13068" max="13068" width="1.7109375" customWidth="1"/>
    <col min="13313" max="13313" width="47.28515625" customWidth="1"/>
    <col min="13314" max="13314" width="15" bestFit="1" customWidth="1"/>
    <col min="13315" max="13315" width="17.28515625" bestFit="1" customWidth="1"/>
    <col min="13316" max="13316" width="13.85546875" bestFit="1" customWidth="1"/>
    <col min="13317" max="13317" width="8.5703125" customWidth="1"/>
    <col min="13318" max="13318" width="7.85546875" bestFit="1" customWidth="1"/>
    <col min="13319" max="13319" width="9.5703125" bestFit="1" customWidth="1"/>
    <col min="13320" max="13320" width="9.28515625" customWidth="1"/>
    <col min="13321" max="13321" width="10.42578125" bestFit="1" customWidth="1"/>
    <col min="13322" max="13322" width="16.42578125" bestFit="1" customWidth="1"/>
    <col min="13323" max="13323" width="15" bestFit="1" customWidth="1"/>
    <col min="13324" max="13324" width="1.7109375" customWidth="1"/>
    <col min="13569" max="13569" width="47.28515625" customWidth="1"/>
    <col min="13570" max="13570" width="15" bestFit="1" customWidth="1"/>
    <col min="13571" max="13571" width="17.28515625" bestFit="1" customWidth="1"/>
    <col min="13572" max="13572" width="13.85546875" bestFit="1" customWidth="1"/>
    <col min="13573" max="13573" width="8.5703125" customWidth="1"/>
    <col min="13574" max="13574" width="7.85546875" bestFit="1" customWidth="1"/>
    <col min="13575" max="13575" width="9.5703125" bestFit="1" customWidth="1"/>
    <col min="13576" max="13576" width="9.28515625" customWidth="1"/>
    <col min="13577" max="13577" width="10.42578125" bestFit="1" customWidth="1"/>
    <col min="13578" max="13578" width="16.42578125" bestFit="1" customWidth="1"/>
    <col min="13579" max="13579" width="15" bestFit="1" customWidth="1"/>
    <col min="13580" max="13580" width="1.7109375" customWidth="1"/>
    <col min="13825" max="13825" width="47.28515625" customWidth="1"/>
    <col min="13826" max="13826" width="15" bestFit="1" customWidth="1"/>
    <col min="13827" max="13827" width="17.28515625" bestFit="1" customWidth="1"/>
    <col min="13828" max="13828" width="13.85546875" bestFit="1" customWidth="1"/>
    <col min="13829" max="13829" width="8.5703125" customWidth="1"/>
    <col min="13830" max="13830" width="7.85546875" bestFit="1" customWidth="1"/>
    <col min="13831" max="13831" width="9.5703125" bestFit="1" customWidth="1"/>
    <col min="13832" max="13832" width="9.28515625" customWidth="1"/>
    <col min="13833" max="13833" width="10.42578125" bestFit="1" customWidth="1"/>
    <col min="13834" max="13834" width="16.42578125" bestFit="1" customWidth="1"/>
    <col min="13835" max="13835" width="15" bestFit="1" customWidth="1"/>
    <col min="13836" max="13836" width="1.7109375" customWidth="1"/>
    <col min="14081" max="14081" width="47.28515625" customWidth="1"/>
    <col min="14082" max="14082" width="15" bestFit="1" customWidth="1"/>
    <col min="14083" max="14083" width="17.28515625" bestFit="1" customWidth="1"/>
    <col min="14084" max="14084" width="13.85546875" bestFit="1" customWidth="1"/>
    <col min="14085" max="14085" width="8.5703125" customWidth="1"/>
    <col min="14086" max="14086" width="7.85546875" bestFit="1" customWidth="1"/>
    <col min="14087" max="14087" width="9.5703125" bestFit="1" customWidth="1"/>
    <col min="14088" max="14088" width="9.28515625" customWidth="1"/>
    <col min="14089" max="14089" width="10.42578125" bestFit="1" customWidth="1"/>
    <col min="14090" max="14090" width="16.42578125" bestFit="1" customWidth="1"/>
    <col min="14091" max="14091" width="15" bestFit="1" customWidth="1"/>
    <col min="14092" max="14092" width="1.7109375" customWidth="1"/>
    <col min="14337" max="14337" width="47.28515625" customWidth="1"/>
    <col min="14338" max="14338" width="15" bestFit="1" customWidth="1"/>
    <col min="14339" max="14339" width="17.28515625" bestFit="1" customWidth="1"/>
    <col min="14340" max="14340" width="13.85546875" bestFit="1" customWidth="1"/>
    <col min="14341" max="14341" width="8.5703125" customWidth="1"/>
    <col min="14342" max="14342" width="7.85546875" bestFit="1" customWidth="1"/>
    <col min="14343" max="14343" width="9.5703125" bestFit="1" customWidth="1"/>
    <col min="14344" max="14344" width="9.28515625" customWidth="1"/>
    <col min="14345" max="14345" width="10.42578125" bestFit="1" customWidth="1"/>
    <col min="14346" max="14346" width="16.42578125" bestFit="1" customWidth="1"/>
    <col min="14347" max="14347" width="15" bestFit="1" customWidth="1"/>
    <col min="14348" max="14348" width="1.7109375" customWidth="1"/>
    <col min="14593" max="14593" width="47.28515625" customWidth="1"/>
    <col min="14594" max="14594" width="15" bestFit="1" customWidth="1"/>
    <col min="14595" max="14595" width="17.28515625" bestFit="1" customWidth="1"/>
    <col min="14596" max="14596" width="13.85546875" bestFit="1" customWidth="1"/>
    <col min="14597" max="14597" width="8.5703125" customWidth="1"/>
    <col min="14598" max="14598" width="7.85546875" bestFit="1" customWidth="1"/>
    <col min="14599" max="14599" width="9.5703125" bestFit="1" customWidth="1"/>
    <col min="14600" max="14600" width="9.28515625" customWidth="1"/>
    <col min="14601" max="14601" width="10.42578125" bestFit="1" customWidth="1"/>
    <col min="14602" max="14602" width="16.42578125" bestFit="1" customWidth="1"/>
    <col min="14603" max="14603" width="15" bestFit="1" customWidth="1"/>
    <col min="14604" max="14604" width="1.7109375" customWidth="1"/>
    <col min="14849" max="14849" width="47.28515625" customWidth="1"/>
    <col min="14850" max="14850" width="15" bestFit="1" customWidth="1"/>
    <col min="14851" max="14851" width="17.28515625" bestFit="1" customWidth="1"/>
    <col min="14852" max="14852" width="13.85546875" bestFit="1" customWidth="1"/>
    <col min="14853" max="14853" width="8.5703125" customWidth="1"/>
    <col min="14854" max="14854" width="7.85546875" bestFit="1" customWidth="1"/>
    <col min="14855" max="14855" width="9.5703125" bestFit="1" customWidth="1"/>
    <col min="14856" max="14856" width="9.28515625" customWidth="1"/>
    <col min="14857" max="14857" width="10.42578125" bestFit="1" customWidth="1"/>
    <col min="14858" max="14858" width="16.42578125" bestFit="1" customWidth="1"/>
    <col min="14859" max="14859" width="15" bestFit="1" customWidth="1"/>
    <col min="14860" max="14860" width="1.7109375" customWidth="1"/>
    <col min="15105" max="15105" width="47.28515625" customWidth="1"/>
    <col min="15106" max="15106" width="15" bestFit="1" customWidth="1"/>
    <col min="15107" max="15107" width="17.28515625" bestFit="1" customWidth="1"/>
    <col min="15108" max="15108" width="13.85546875" bestFit="1" customWidth="1"/>
    <col min="15109" max="15109" width="8.5703125" customWidth="1"/>
    <col min="15110" max="15110" width="7.85546875" bestFit="1" customWidth="1"/>
    <col min="15111" max="15111" width="9.5703125" bestFit="1" customWidth="1"/>
    <col min="15112" max="15112" width="9.28515625" customWidth="1"/>
    <col min="15113" max="15113" width="10.42578125" bestFit="1" customWidth="1"/>
    <col min="15114" max="15114" width="16.42578125" bestFit="1" customWidth="1"/>
    <col min="15115" max="15115" width="15" bestFit="1" customWidth="1"/>
    <col min="15116" max="15116" width="1.7109375" customWidth="1"/>
    <col min="15361" max="15361" width="47.28515625" customWidth="1"/>
    <col min="15362" max="15362" width="15" bestFit="1" customWidth="1"/>
    <col min="15363" max="15363" width="17.28515625" bestFit="1" customWidth="1"/>
    <col min="15364" max="15364" width="13.85546875" bestFit="1" customWidth="1"/>
    <col min="15365" max="15365" width="8.5703125" customWidth="1"/>
    <col min="15366" max="15366" width="7.85546875" bestFit="1" customWidth="1"/>
    <col min="15367" max="15367" width="9.5703125" bestFit="1" customWidth="1"/>
    <col min="15368" max="15368" width="9.28515625" customWidth="1"/>
    <col min="15369" max="15369" width="10.42578125" bestFit="1" customWidth="1"/>
    <col min="15370" max="15370" width="16.42578125" bestFit="1" customWidth="1"/>
    <col min="15371" max="15371" width="15" bestFit="1" customWidth="1"/>
    <col min="15372" max="15372" width="1.7109375" customWidth="1"/>
    <col min="15617" max="15617" width="47.28515625" customWidth="1"/>
    <col min="15618" max="15618" width="15" bestFit="1" customWidth="1"/>
    <col min="15619" max="15619" width="17.28515625" bestFit="1" customWidth="1"/>
    <col min="15620" max="15620" width="13.85546875" bestFit="1" customWidth="1"/>
    <col min="15621" max="15621" width="8.5703125" customWidth="1"/>
    <col min="15622" max="15622" width="7.85546875" bestFit="1" customWidth="1"/>
    <col min="15623" max="15623" width="9.5703125" bestFit="1" customWidth="1"/>
    <col min="15624" max="15624" width="9.28515625" customWidth="1"/>
    <col min="15625" max="15625" width="10.42578125" bestFit="1" customWidth="1"/>
    <col min="15626" max="15626" width="16.42578125" bestFit="1" customWidth="1"/>
    <col min="15627" max="15627" width="15" bestFit="1" customWidth="1"/>
    <col min="15628" max="15628" width="1.7109375" customWidth="1"/>
    <col min="15873" max="15873" width="47.28515625" customWidth="1"/>
    <col min="15874" max="15874" width="15" bestFit="1" customWidth="1"/>
    <col min="15875" max="15875" width="17.28515625" bestFit="1" customWidth="1"/>
    <col min="15876" max="15876" width="13.85546875" bestFit="1" customWidth="1"/>
    <col min="15877" max="15877" width="8.5703125" customWidth="1"/>
    <col min="15878" max="15878" width="7.85546875" bestFit="1" customWidth="1"/>
    <col min="15879" max="15879" width="9.5703125" bestFit="1" customWidth="1"/>
    <col min="15880" max="15880" width="9.28515625" customWidth="1"/>
    <col min="15881" max="15881" width="10.42578125" bestFit="1" customWidth="1"/>
    <col min="15882" max="15882" width="16.42578125" bestFit="1" customWidth="1"/>
    <col min="15883" max="15883" width="15" bestFit="1" customWidth="1"/>
    <col min="15884" max="15884" width="1.7109375" customWidth="1"/>
    <col min="16129" max="16129" width="47.28515625" customWidth="1"/>
    <col min="16130" max="16130" width="15" bestFit="1" customWidth="1"/>
    <col min="16131" max="16131" width="17.28515625" bestFit="1" customWidth="1"/>
    <col min="16132" max="16132" width="13.85546875" bestFit="1" customWidth="1"/>
    <col min="16133" max="16133" width="8.5703125" customWidth="1"/>
    <col min="16134" max="16134" width="7.85546875" bestFit="1" customWidth="1"/>
    <col min="16135" max="16135" width="9.5703125" bestFit="1" customWidth="1"/>
    <col min="16136" max="16136" width="9.28515625" customWidth="1"/>
    <col min="16137" max="16137" width="10.42578125" bestFit="1" customWidth="1"/>
    <col min="16138" max="16138" width="16.42578125" bestFit="1" customWidth="1"/>
    <col min="16139" max="16139" width="15" bestFit="1" customWidth="1"/>
    <col min="16140" max="16140" width="1.7109375" customWidth="1"/>
  </cols>
  <sheetData>
    <row r="1" spans="1:12" s="16" customFormat="1" x14ac:dyDescent="0.25">
      <c r="B1" s="386"/>
      <c r="C1" s="386"/>
    </row>
    <row r="2" spans="1:12" s="16" customFormat="1" x14ac:dyDescent="0.25">
      <c r="A2" s="17" t="s">
        <v>42</v>
      </c>
      <c r="B2" s="385"/>
      <c r="C2" s="385"/>
      <c r="D2" s="18"/>
      <c r="E2" s="18"/>
      <c r="F2" s="18"/>
      <c r="G2" s="18"/>
      <c r="H2" s="18"/>
      <c r="I2" s="18"/>
      <c r="J2" s="18"/>
      <c r="K2" s="19" t="s">
        <v>19</v>
      </c>
    </row>
    <row r="3" spans="1:12" s="16" customFormat="1" x14ac:dyDescent="0.25">
      <c r="A3" s="134" t="s">
        <v>863</v>
      </c>
      <c r="B3" s="385"/>
      <c r="C3" s="385"/>
      <c r="D3" s="18"/>
      <c r="E3" s="18"/>
      <c r="F3" s="18"/>
      <c r="G3" s="18"/>
      <c r="H3" s="18"/>
      <c r="I3" s="18"/>
      <c r="J3" s="18"/>
      <c r="K3" s="18"/>
    </row>
    <row r="4" spans="1:12" s="16" customFormat="1" x14ac:dyDescent="0.25">
      <c r="A4" s="17" t="s">
        <v>901</v>
      </c>
      <c r="B4" s="385"/>
      <c r="C4" s="385"/>
      <c r="D4" s="18"/>
      <c r="E4" s="18"/>
      <c r="F4" s="18"/>
      <c r="G4" s="18"/>
      <c r="H4" s="18"/>
      <c r="I4" s="18"/>
      <c r="J4" s="18"/>
      <c r="K4" s="18"/>
    </row>
    <row r="5" spans="1:12" s="16" customFormat="1" x14ac:dyDescent="0.25">
      <c r="A5" s="17"/>
      <c r="B5" s="385"/>
      <c r="C5" s="385"/>
      <c r="D5" s="18"/>
      <c r="E5" s="18"/>
      <c r="F5" s="18"/>
      <c r="G5" s="18"/>
      <c r="H5" s="18"/>
      <c r="I5" s="18"/>
      <c r="J5" s="18"/>
      <c r="K5" s="18"/>
    </row>
    <row r="6" spans="1:12" s="16" customFormat="1" ht="18.75" customHeight="1" x14ac:dyDescent="0.25">
      <c r="A6" s="51"/>
      <c r="B6" s="386"/>
      <c r="C6" s="386"/>
      <c r="D6" s="50"/>
      <c r="E6" s="50"/>
      <c r="F6" s="50"/>
      <c r="G6" s="51"/>
      <c r="H6" s="50"/>
      <c r="I6" s="50"/>
      <c r="K6" s="50"/>
    </row>
    <row r="7" spans="1:12" s="44" customFormat="1" x14ac:dyDescent="0.25">
      <c r="A7" s="45" t="s">
        <v>20</v>
      </c>
      <c r="B7" s="856" t="s">
        <v>21</v>
      </c>
      <c r="C7" s="856" t="s">
        <v>22</v>
      </c>
      <c r="D7" s="45"/>
      <c r="E7" s="1529" t="s">
        <v>23</v>
      </c>
      <c r="F7" s="1529"/>
      <c r="G7" s="45" t="s">
        <v>24</v>
      </c>
      <c r="H7" s="1417" t="s">
        <v>25</v>
      </c>
      <c r="I7" s="1417"/>
      <c r="J7" s="45" t="s">
        <v>26</v>
      </c>
      <c r="K7" s="45" t="s">
        <v>27</v>
      </c>
    </row>
    <row r="8" spans="1:12" s="52" customFormat="1" ht="23.25" customHeight="1" x14ac:dyDescent="0.25">
      <c r="A8" s="1426" t="s">
        <v>28</v>
      </c>
      <c r="B8" s="1423" t="s">
        <v>29</v>
      </c>
      <c r="C8" s="1423" t="s">
        <v>30</v>
      </c>
      <c r="D8" s="1423" t="s">
        <v>723</v>
      </c>
      <c r="E8" s="1423" t="s">
        <v>32</v>
      </c>
      <c r="F8" s="1423"/>
      <c r="G8" s="1423" t="s">
        <v>33</v>
      </c>
      <c r="H8" s="1423" t="s">
        <v>34</v>
      </c>
      <c r="I8" s="1423"/>
      <c r="J8" s="1423" t="s">
        <v>211</v>
      </c>
      <c r="K8" s="1476" t="s">
        <v>35</v>
      </c>
    </row>
    <row r="9" spans="1:12" s="52" customFormat="1" x14ac:dyDescent="0.25">
      <c r="A9" s="1426"/>
      <c r="B9" s="1423"/>
      <c r="C9" s="1423"/>
      <c r="D9" s="1423"/>
      <c r="E9" s="53" t="s">
        <v>36</v>
      </c>
      <c r="F9" s="53" t="s">
        <v>37</v>
      </c>
      <c r="G9" s="1423"/>
      <c r="H9" s="53" t="s">
        <v>36</v>
      </c>
      <c r="I9" s="53" t="s">
        <v>37</v>
      </c>
      <c r="J9" s="1423"/>
      <c r="K9" s="1476"/>
    </row>
    <row r="10" spans="1:12" ht="15.95" customHeight="1" x14ac:dyDescent="0.25">
      <c r="A10" s="54" t="s">
        <v>43</v>
      </c>
      <c r="B10" s="513"/>
      <c r="C10" s="513"/>
      <c r="D10" s="55"/>
      <c r="E10" s="55"/>
      <c r="F10" s="55"/>
      <c r="G10" s="55"/>
      <c r="H10" s="55"/>
      <c r="I10" s="55"/>
      <c r="J10" s="55"/>
      <c r="K10" s="56">
        <f>SUM(K11)</f>
        <v>0</v>
      </c>
    </row>
    <row r="11" spans="1:12" ht="19.5" customHeight="1" x14ac:dyDescent="0.25">
      <c r="A11" s="57"/>
      <c r="B11" s="389"/>
      <c r="C11" s="389"/>
      <c r="D11" s="59"/>
      <c r="E11" s="59"/>
      <c r="F11" s="59"/>
      <c r="G11" s="58"/>
      <c r="H11" s="58"/>
      <c r="I11" s="58"/>
      <c r="J11" s="58"/>
      <c r="K11" s="60"/>
    </row>
    <row r="12" spans="1:12" ht="15.95" customHeight="1" x14ac:dyDescent="0.25">
      <c r="A12" s="54" t="s">
        <v>44</v>
      </c>
      <c r="B12" s="513"/>
      <c r="C12" s="513"/>
      <c r="D12" s="61"/>
      <c r="E12" s="61"/>
      <c r="F12" s="61"/>
      <c r="G12" s="55"/>
      <c r="H12" s="55"/>
      <c r="I12" s="55"/>
      <c r="J12" s="55"/>
      <c r="K12" s="56">
        <f>SUM(K13:K40)</f>
        <v>58264396.730000012</v>
      </c>
      <c r="L12" s="71"/>
    </row>
    <row r="13" spans="1:12" ht="15.95" customHeight="1" x14ac:dyDescent="0.25">
      <c r="A13" s="114" t="s">
        <v>724</v>
      </c>
      <c r="B13" s="1040" t="s">
        <v>725</v>
      </c>
      <c r="C13" s="1040" t="s">
        <v>60</v>
      </c>
      <c r="D13" s="115">
        <v>1.6E-2</v>
      </c>
      <c r="E13" s="83"/>
      <c r="F13" s="83"/>
      <c r="G13" s="82"/>
      <c r="H13" s="82"/>
      <c r="I13" s="82"/>
      <c r="J13" s="82" t="s">
        <v>726</v>
      </c>
      <c r="K13" s="37">
        <v>17492177.920000002</v>
      </c>
    </row>
    <row r="14" spans="1:12" ht="15.95" customHeight="1" x14ac:dyDescent="0.25">
      <c r="A14" s="1038" t="s">
        <v>727</v>
      </c>
      <c r="B14" s="1040"/>
      <c r="C14" s="1040" t="s">
        <v>60</v>
      </c>
      <c r="D14" s="1039" t="s">
        <v>728</v>
      </c>
      <c r="E14" s="83"/>
      <c r="F14" s="83"/>
      <c r="G14" s="82"/>
      <c r="H14" s="82"/>
      <c r="I14" s="82"/>
      <c r="J14" s="82" t="s">
        <v>726</v>
      </c>
      <c r="K14" s="37">
        <v>8716145.5800000001</v>
      </c>
    </row>
    <row r="15" spans="1:12" ht="15.95" customHeight="1" x14ac:dyDescent="0.25">
      <c r="A15" s="114" t="s">
        <v>729</v>
      </c>
      <c r="B15" s="1040" t="s">
        <v>730</v>
      </c>
      <c r="C15" s="1040" t="s">
        <v>60</v>
      </c>
      <c r="D15" s="115">
        <v>0.08</v>
      </c>
      <c r="E15" s="83"/>
      <c r="F15" s="83"/>
      <c r="G15" s="82"/>
      <c r="H15" s="82"/>
      <c r="I15" s="82"/>
      <c r="J15" s="82" t="s">
        <v>726</v>
      </c>
      <c r="K15" s="37">
        <v>7419784.1799999997</v>
      </c>
    </row>
    <row r="16" spans="1:12" ht="15.95" customHeight="1" x14ac:dyDescent="0.25">
      <c r="A16" s="114" t="s">
        <v>731</v>
      </c>
      <c r="B16" s="1040" t="s">
        <v>732</v>
      </c>
      <c r="C16" s="1040" t="s">
        <v>60</v>
      </c>
      <c r="D16" s="115"/>
      <c r="E16" s="83"/>
      <c r="F16" s="83"/>
      <c r="G16" s="82"/>
      <c r="H16" s="82"/>
      <c r="I16" s="82"/>
      <c r="J16" s="82" t="s">
        <v>726</v>
      </c>
      <c r="K16" s="37">
        <v>6441844.0700000003</v>
      </c>
    </row>
    <row r="17" spans="1:11" ht="15.95" customHeight="1" x14ac:dyDescent="0.25">
      <c r="A17" s="114" t="s">
        <v>733</v>
      </c>
      <c r="B17" s="1040" t="s">
        <v>725</v>
      </c>
      <c r="C17" s="1040" t="s">
        <v>60</v>
      </c>
      <c r="D17" s="115"/>
      <c r="E17" s="83"/>
      <c r="F17" s="83"/>
      <c r="G17" s="82"/>
      <c r="H17" s="82"/>
      <c r="I17" s="82"/>
      <c r="J17" s="82" t="s">
        <v>726</v>
      </c>
      <c r="K17" s="37">
        <v>3922887</v>
      </c>
    </row>
    <row r="18" spans="1:11" ht="15.95" customHeight="1" x14ac:dyDescent="0.25">
      <c r="A18" s="114" t="s">
        <v>734</v>
      </c>
      <c r="B18" s="1040"/>
      <c r="C18" s="1040" t="s">
        <v>60</v>
      </c>
      <c r="D18" s="115">
        <v>0.01</v>
      </c>
      <c r="E18" s="83"/>
      <c r="F18" s="83"/>
      <c r="G18" s="82"/>
      <c r="H18" s="82"/>
      <c r="I18" s="82"/>
      <c r="J18" s="82" t="s">
        <v>726</v>
      </c>
      <c r="K18" s="37">
        <v>3229283</v>
      </c>
    </row>
    <row r="19" spans="1:11" ht="15.95" customHeight="1" x14ac:dyDescent="0.25">
      <c r="A19" s="114" t="s">
        <v>735</v>
      </c>
      <c r="B19" s="1040" t="s">
        <v>725</v>
      </c>
      <c r="C19" s="1040" t="s">
        <v>60</v>
      </c>
      <c r="D19" s="115">
        <v>0.1</v>
      </c>
      <c r="E19" s="83"/>
      <c r="F19" s="83"/>
      <c r="G19" s="82"/>
      <c r="H19" s="82"/>
      <c r="I19" s="82"/>
      <c r="J19" s="82" t="s">
        <v>726</v>
      </c>
      <c r="K19" s="37">
        <v>3202275.29</v>
      </c>
    </row>
    <row r="20" spans="1:11" ht="15.95" customHeight="1" x14ac:dyDescent="0.25">
      <c r="A20" s="114" t="s">
        <v>736</v>
      </c>
      <c r="B20" s="1040" t="s">
        <v>737</v>
      </c>
      <c r="C20" s="1040" t="s">
        <v>60</v>
      </c>
      <c r="D20" s="115"/>
      <c r="E20" s="115">
        <v>0.04</v>
      </c>
      <c r="F20" s="115">
        <v>0.105</v>
      </c>
      <c r="G20" s="82"/>
      <c r="H20" s="115"/>
      <c r="I20" s="115"/>
      <c r="J20" s="82" t="s">
        <v>726</v>
      </c>
      <c r="K20" s="37">
        <v>1987307.02</v>
      </c>
    </row>
    <row r="21" spans="1:11" ht="15.95" customHeight="1" x14ac:dyDescent="0.25">
      <c r="A21" s="114" t="s">
        <v>738</v>
      </c>
      <c r="B21" s="1040" t="s">
        <v>725</v>
      </c>
      <c r="C21" s="1040"/>
      <c r="D21" s="115"/>
      <c r="E21" s="115">
        <v>0.12</v>
      </c>
      <c r="F21" s="115">
        <v>0.3</v>
      </c>
      <c r="G21" s="82"/>
      <c r="H21" s="115"/>
      <c r="I21" s="82"/>
      <c r="J21" s="82" t="s">
        <v>726</v>
      </c>
      <c r="K21" s="37">
        <v>1740707.23</v>
      </c>
    </row>
    <row r="22" spans="1:11" ht="15.95" customHeight="1" x14ac:dyDescent="0.25">
      <c r="A22" s="1038" t="s">
        <v>39</v>
      </c>
      <c r="B22" s="1040" t="s">
        <v>739</v>
      </c>
      <c r="C22" s="1040" t="s">
        <v>740</v>
      </c>
      <c r="D22" s="115"/>
      <c r="E22" s="83"/>
      <c r="F22" s="83"/>
      <c r="G22" s="116"/>
      <c r="H22" s="116">
        <v>890</v>
      </c>
      <c r="I22" s="116">
        <v>8088</v>
      </c>
      <c r="J22" s="82" t="s">
        <v>726</v>
      </c>
      <c r="K22" s="37">
        <v>1176462.3999999999</v>
      </c>
    </row>
    <row r="23" spans="1:11" ht="15.95" customHeight="1" x14ac:dyDescent="0.25">
      <c r="A23" s="1038" t="s">
        <v>741</v>
      </c>
      <c r="B23" s="1040" t="s">
        <v>730</v>
      </c>
      <c r="C23" s="1040" t="s">
        <v>60</v>
      </c>
      <c r="D23" s="115"/>
      <c r="E23" s="83"/>
      <c r="F23" s="83"/>
      <c r="G23" s="116">
        <v>150</v>
      </c>
      <c r="H23" s="82"/>
      <c r="I23" s="82"/>
      <c r="J23" s="82" t="s">
        <v>726</v>
      </c>
      <c r="K23" s="37">
        <v>800000</v>
      </c>
    </row>
    <row r="24" spans="1:11" ht="15.95" customHeight="1" x14ac:dyDescent="0.25">
      <c r="A24" s="1038" t="s">
        <v>40</v>
      </c>
      <c r="B24" s="1040"/>
      <c r="C24" s="1040"/>
      <c r="D24" s="115"/>
      <c r="E24" s="83"/>
      <c r="F24" s="83"/>
      <c r="G24" s="82"/>
      <c r="H24" s="116">
        <v>20</v>
      </c>
      <c r="I24" s="116">
        <v>11660</v>
      </c>
      <c r="J24" s="82" t="s">
        <v>726</v>
      </c>
      <c r="K24" s="37">
        <v>509678.28</v>
      </c>
    </row>
    <row r="25" spans="1:11" ht="15.95" customHeight="1" x14ac:dyDescent="0.25">
      <c r="A25" s="1038" t="s">
        <v>742</v>
      </c>
      <c r="B25" s="1040" t="s">
        <v>743</v>
      </c>
      <c r="C25" s="1040"/>
      <c r="D25" s="115"/>
      <c r="E25" s="83"/>
      <c r="F25" s="83"/>
      <c r="G25" s="82"/>
      <c r="H25" s="82"/>
      <c r="I25" s="82"/>
      <c r="J25" s="82" t="s">
        <v>726</v>
      </c>
      <c r="K25" s="37">
        <v>414301.12</v>
      </c>
    </row>
    <row r="26" spans="1:11" ht="15.95" customHeight="1" x14ac:dyDescent="0.25">
      <c r="A26" s="114" t="s">
        <v>744</v>
      </c>
      <c r="B26" s="1040"/>
      <c r="C26" s="1040"/>
      <c r="D26" s="115">
        <v>0.01</v>
      </c>
      <c r="E26" s="83"/>
      <c r="F26" s="83"/>
      <c r="G26" s="82"/>
      <c r="H26" s="82"/>
      <c r="I26" s="82"/>
      <c r="J26" s="82" t="s">
        <v>726</v>
      </c>
      <c r="K26" s="37">
        <v>403856.45</v>
      </c>
    </row>
    <row r="27" spans="1:11" ht="15.95" customHeight="1" x14ac:dyDescent="0.25">
      <c r="A27" s="1038" t="s">
        <v>745</v>
      </c>
      <c r="B27" s="1040" t="s">
        <v>746</v>
      </c>
      <c r="C27" s="1040"/>
      <c r="D27" s="115"/>
      <c r="E27" s="83"/>
      <c r="F27" s="83"/>
      <c r="G27" s="82"/>
      <c r="H27" s="116">
        <v>4</v>
      </c>
      <c r="I27" s="116">
        <v>8</v>
      </c>
      <c r="J27" s="82" t="s">
        <v>726</v>
      </c>
      <c r="K27" s="37">
        <v>288608</v>
      </c>
    </row>
    <row r="28" spans="1:11" ht="15.95" customHeight="1" x14ac:dyDescent="0.25">
      <c r="A28" s="1038" t="s">
        <v>747</v>
      </c>
      <c r="B28" s="1040" t="s">
        <v>748</v>
      </c>
      <c r="C28" s="1040"/>
      <c r="D28" s="115"/>
      <c r="E28" s="83"/>
      <c r="F28" s="83"/>
      <c r="G28" s="82"/>
      <c r="H28" s="116">
        <v>3</v>
      </c>
      <c r="I28" s="116">
        <v>800</v>
      </c>
      <c r="J28" s="82" t="s">
        <v>726</v>
      </c>
      <c r="K28" s="37">
        <f>0+129195.81+24466.61+4503.31+7900.81</f>
        <v>166066.53999999998</v>
      </c>
    </row>
    <row r="29" spans="1:11" ht="15.95" customHeight="1" x14ac:dyDescent="0.25">
      <c r="A29" s="114" t="s">
        <v>749</v>
      </c>
      <c r="B29" s="1040"/>
      <c r="C29" s="1040"/>
      <c r="D29" s="115"/>
      <c r="E29" s="115">
        <v>0.02</v>
      </c>
      <c r="F29" s="115">
        <v>0.05</v>
      </c>
      <c r="G29" s="82"/>
      <c r="H29" s="82"/>
      <c r="I29" s="82"/>
      <c r="J29" s="82" t="s">
        <v>726</v>
      </c>
      <c r="K29" s="37">
        <v>132548.07</v>
      </c>
    </row>
    <row r="30" spans="1:11" ht="15.95" customHeight="1" x14ac:dyDescent="0.25">
      <c r="A30" s="1038" t="s">
        <v>750</v>
      </c>
      <c r="B30" s="1041"/>
      <c r="C30" s="1040" t="s">
        <v>743</v>
      </c>
      <c r="D30" s="115"/>
      <c r="E30" s="115">
        <v>0.03</v>
      </c>
      <c r="F30" s="115">
        <v>0.1</v>
      </c>
      <c r="G30" s="82"/>
      <c r="H30" s="116">
        <v>162</v>
      </c>
      <c r="I30" s="116">
        <v>2831</v>
      </c>
      <c r="J30" s="82" t="s">
        <v>726</v>
      </c>
      <c r="K30" s="37">
        <v>73434.09</v>
      </c>
    </row>
    <row r="31" spans="1:11" ht="15.95" customHeight="1" x14ac:dyDescent="0.25">
      <c r="A31" s="1038" t="s">
        <v>720</v>
      </c>
      <c r="B31" s="1040"/>
      <c r="C31" s="1040" t="s">
        <v>751</v>
      </c>
      <c r="D31" s="115"/>
      <c r="E31" s="83"/>
      <c r="F31" s="83"/>
      <c r="G31" s="82"/>
      <c r="H31" s="82"/>
      <c r="I31" s="82"/>
      <c r="J31" s="82" t="s">
        <v>726</v>
      </c>
      <c r="K31" s="37">
        <v>53229.78</v>
      </c>
    </row>
    <row r="32" spans="1:11" ht="15.95" customHeight="1" x14ac:dyDescent="0.25">
      <c r="A32" s="1038" t="s">
        <v>752</v>
      </c>
      <c r="B32" s="1040" t="s">
        <v>60</v>
      </c>
      <c r="C32" s="1040" t="s">
        <v>60</v>
      </c>
      <c r="D32" s="115"/>
      <c r="E32" s="83"/>
      <c r="F32" s="83"/>
      <c r="G32" s="82"/>
      <c r="H32" s="82"/>
      <c r="I32" s="82"/>
      <c r="J32" s="82" t="s">
        <v>726</v>
      </c>
      <c r="K32" s="37">
        <v>30054</v>
      </c>
    </row>
    <row r="33" spans="1:11" ht="15.95" customHeight="1" x14ac:dyDescent="0.25">
      <c r="A33" s="1038" t="s">
        <v>753</v>
      </c>
      <c r="B33" s="1040" t="s">
        <v>60</v>
      </c>
      <c r="C33" s="1040" t="s">
        <v>754</v>
      </c>
      <c r="D33" s="115"/>
      <c r="E33" s="83"/>
      <c r="F33" s="83"/>
      <c r="G33" s="82"/>
      <c r="H33" s="82"/>
      <c r="I33" s="82"/>
      <c r="J33" s="82" t="s">
        <v>726</v>
      </c>
      <c r="K33" s="37">
        <v>28980</v>
      </c>
    </row>
    <row r="34" spans="1:11" ht="15.95" customHeight="1" x14ac:dyDescent="0.25">
      <c r="A34" s="1038" t="s">
        <v>688</v>
      </c>
      <c r="B34" s="1040" t="s">
        <v>732</v>
      </c>
      <c r="C34" s="1040" t="s">
        <v>755</v>
      </c>
      <c r="D34" s="115"/>
      <c r="E34" s="83"/>
      <c r="F34" s="83"/>
      <c r="G34" s="82"/>
      <c r="H34" s="116">
        <v>815</v>
      </c>
      <c r="I34" s="116">
        <v>1752</v>
      </c>
      <c r="J34" s="82" t="s">
        <v>726</v>
      </c>
      <c r="K34" s="37">
        <v>17604</v>
      </c>
    </row>
    <row r="35" spans="1:11" ht="15.95" customHeight="1" x14ac:dyDescent="0.25">
      <c r="A35" s="1038" t="s">
        <v>756</v>
      </c>
      <c r="B35" s="1040" t="s">
        <v>757</v>
      </c>
      <c r="C35" s="1040"/>
      <c r="D35" s="115"/>
      <c r="E35" s="83">
        <v>0.02</v>
      </c>
      <c r="F35" s="83">
        <v>0.08</v>
      </c>
      <c r="G35" s="82"/>
      <c r="H35" s="116">
        <v>97</v>
      </c>
      <c r="I35" s="116">
        <v>7764</v>
      </c>
      <c r="J35" s="82" t="s">
        <v>726</v>
      </c>
      <c r="K35" s="37">
        <v>10384.879999999999</v>
      </c>
    </row>
    <row r="36" spans="1:11" ht="15.95" customHeight="1" x14ac:dyDescent="0.25">
      <c r="A36" s="1038" t="s">
        <v>758</v>
      </c>
      <c r="B36" s="1040" t="s">
        <v>759</v>
      </c>
      <c r="C36" s="1040"/>
      <c r="D36" s="115"/>
      <c r="E36" s="115">
        <v>0.1</v>
      </c>
      <c r="F36" s="115">
        <v>0.5</v>
      </c>
      <c r="G36" s="82"/>
      <c r="H36" s="116">
        <v>566</v>
      </c>
      <c r="I36" s="116">
        <v>3400</v>
      </c>
      <c r="J36" s="82" t="s">
        <v>726</v>
      </c>
      <c r="K36" s="37">
        <v>5308</v>
      </c>
    </row>
    <row r="37" spans="1:11" ht="15.95" customHeight="1" x14ac:dyDescent="0.25">
      <c r="A37" s="1038" t="s">
        <v>760</v>
      </c>
      <c r="B37" s="1040" t="s">
        <v>725</v>
      </c>
      <c r="C37" s="1040" t="s">
        <v>60</v>
      </c>
      <c r="D37" s="115">
        <v>0.01</v>
      </c>
      <c r="E37" s="83"/>
      <c r="F37" s="83"/>
      <c r="G37" s="82"/>
      <c r="H37" s="82"/>
      <c r="I37" s="82"/>
      <c r="J37" s="82" t="s">
        <v>726</v>
      </c>
      <c r="K37" s="37">
        <v>1254.02</v>
      </c>
    </row>
    <row r="38" spans="1:11" ht="15.95" customHeight="1" x14ac:dyDescent="0.25">
      <c r="A38" s="1038" t="s">
        <v>761</v>
      </c>
      <c r="B38" s="1040" t="s">
        <v>732</v>
      </c>
      <c r="C38" s="1040"/>
      <c r="D38" s="115"/>
      <c r="E38" s="83"/>
      <c r="F38" s="83"/>
      <c r="G38" s="82"/>
      <c r="H38" s="82"/>
      <c r="I38" s="82"/>
      <c r="J38" s="82" t="s">
        <v>726</v>
      </c>
      <c r="K38" s="37">
        <v>215.81</v>
      </c>
    </row>
    <row r="39" spans="1:11" ht="15.95" customHeight="1" x14ac:dyDescent="0.25">
      <c r="A39" s="114" t="s">
        <v>762</v>
      </c>
      <c r="B39" s="1040"/>
      <c r="C39" s="1040"/>
      <c r="D39" s="115"/>
      <c r="E39" s="83"/>
      <c r="F39" s="83"/>
      <c r="G39" s="82"/>
      <c r="H39" s="82"/>
      <c r="I39" s="82"/>
      <c r="J39" s="82" t="s">
        <v>726</v>
      </c>
      <c r="K39" s="23">
        <v>0</v>
      </c>
    </row>
    <row r="40" spans="1:11" ht="15.95" customHeight="1" x14ac:dyDescent="0.25">
      <c r="A40" s="114" t="s">
        <v>763</v>
      </c>
      <c r="B40" s="1040"/>
      <c r="C40" s="1040"/>
      <c r="D40" s="115"/>
      <c r="E40" s="83"/>
      <c r="F40" s="83"/>
      <c r="G40" s="82"/>
      <c r="H40" s="82"/>
      <c r="I40" s="82"/>
      <c r="J40" s="82" t="s">
        <v>726</v>
      </c>
      <c r="K40" s="23">
        <v>0</v>
      </c>
    </row>
    <row r="41" spans="1:11" ht="15.95" customHeight="1" x14ac:dyDescent="0.25">
      <c r="A41" s="57"/>
      <c r="B41" s="389"/>
      <c r="C41" s="389"/>
      <c r="D41" s="59"/>
      <c r="E41" s="59"/>
      <c r="F41" s="59"/>
      <c r="G41" s="58"/>
      <c r="H41" s="58"/>
      <c r="I41" s="58"/>
      <c r="J41" s="58"/>
      <c r="K41" s="60"/>
    </row>
    <row r="42" spans="1:11" s="16" customFormat="1" ht="15.95" customHeight="1" x14ac:dyDescent="0.25">
      <c r="A42" s="21" t="s">
        <v>45</v>
      </c>
      <c r="B42" s="387"/>
      <c r="C42" s="387"/>
      <c r="D42" s="25"/>
      <c r="E42" s="25"/>
      <c r="F42" s="25"/>
      <c r="G42" s="24"/>
      <c r="H42" s="24"/>
      <c r="I42" s="24"/>
      <c r="J42" s="24"/>
      <c r="K42" s="26">
        <f>SUM(K43:K44)</f>
        <v>201290.78</v>
      </c>
    </row>
    <row r="43" spans="1:11" s="16" customFormat="1" ht="15.95" customHeight="1" x14ac:dyDescent="0.25">
      <c r="A43" s="114" t="s">
        <v>764</v>
      </c>
      <c r="B43" s="1040" t="s">
        <v>60</v>
      </c>
      <c r="C43" s="1040" t="s">
        <v>732</v>
      </c>
      <c r="D43" s="115"/>
      <c r="E43" s="83">
        <v>0.03</v>
      </c>
      <c r="F43" s="83">
        <v>0.05</v>
      </c>
      <c r="G43" s="58"/>
      <c r="H43" s="58"/>
      <c r="I43" s="58"/>
      <c r="J43" s="82" t="s">
        <v>726</v>
      </c>
      <c r="K43" s="37">
        <v>199791.05</v>
      </c>
    </row>
    <row r="44" spans="1:11" s="16" customFormat="1" ht="15.95" customHeight="1" x14ac:dyDescent="0.25">
      <c r="A44" s="114" t="s">
        <v>765</v>
      </c>
      <c r="B44" s="1040" t="s">
        <v>60</v>
      </c>
      <c r="C44" s="1040" t="s">
        <v>766</v>
      </c>
      <c r="D44" s="115"/>
      <c r="E44" s="115">
        <v>0.1</v>
      </c>
      <c r="F44" s="115">
        <v>0.32</v>
      </c>
      <c r="G44" s="58"/>
      <c r="H44" s="58"/>
      <c r="I44" s="58"/>
      <c r="J44" s="82" t="s">
        <v>726</v>
      </c>
      <c r="K44" s="23">
        <v>1499.73</v>
      </c>
    </row>
    <row r="45" spans="1:11" s="16" customFormat="1" ht="15.95" customHeight="1" x14ac:dyDescent="0.25">
      <c r="A45" s="114"/>
      <c r="B45" s="1040"/>
      <c r="C45" s="1040"/>
      <c r="D45" s="115"/>
      <c r="E45" s="115"/>
      <c r="F45" s="115"/>
      <c r="G45" s="58"/>
      <c r="H45" s="58"/>
      <c r="I45" s="58"/>
      <c r="J45" s="82"/>
      <c r="K45" s="23"/>
    </row>
    <row r="46" spans="1:11" ht="15.95" customHeight="1" x14ac:dyDescent="0.25">
      <c r="A46" s="54" t="s">
        <v>46</v>
      </c>
      <c r="B46" s="513"/>
      <c r="C46" s="513"/>
      <c r="D46" s="61"/>
      <c r="E46" s="61"/>
      <c r="F46" s="61"/>
      <c r="G46" s="55"/>
      <c r="H46" s="55"/>
      <c r="I46" s="55"/>
      <c r="J46" s="55"/>
      <c r="K46" s="56">
        <f>SUM(K47:K47)</f>
        <v>0</v>
      </c>
    </row>
    <row r="47" spans="1:11" ht="15.95" customHeight="1" x14ac:dyDescent="0.25">
      <c r="A47" s="57"/>
      <c r="B47" s="389"/>
      <c r="C47" s="389"/>
      <c r="D47" s="59"/>
      <c r="E47" s="59"/>
      <c r="F47" s="59"/>
      <c r="G47" s="58"/>
      <c r="H47" s="58"/>
      <c r="I47" s="58"/>
      <c r="J47" s="58"/>
      <c r="K47" s="60"/>
    </row>
    <row r="48" spans="1:11" ht="15.95" customHeight="1" x14ac:dyDescent="0.25">
      <c r="A48" s="54" t="s">
        <v>47</v>
      </c>
      <c r="B48" s="513"/>
      <c r="C48" s="513"/>
      <c r="D48" s="61"/>
      <c r="E48" s="61"/>
      <c r="F48" s="61"/>
      <c r="G48" s="55"/>
      <c r="H48" s="55"/>
      <c r="I48" s="55"/>
      <c r="J48" s="55"/>
      <c r="K48" s="56">
        <f>SUM(K49:K54)</f>
        <v>723705</v>
      </c>
    </row>
    <row r="49" spans="1:12" x14ac:dyDescent="0.25">
      <c r="A49" s="114" t="s">
        <v>767</v>
      </c>
      <c r="B49" s="1040" t="s">
        <v>60</v>
      </c>
      <c r="C49" s="1040" t="s">
        <v>768</v>
      </c>
      <c r="D49" s="115"/>
      <c r="E49" s="59"/>
      <c r="F49" s="59"/>
      <c r="G49" s="117"/>
      <c r="H49" s="117">
        <v>2965</v>
      </c>
      <c r="I49" s="117">
        <v>6901</v>
      </c>
      <c r="J49" s="82" t="s">
        <v>726</v>
      </c>
      <c r="K49" s="37">
        <v>267820</v>
      </c>
      <c r="L49" s="2"/>
    </row>
    <row r="50" spans="1:12" ht="15.95" customHeight="1" x14ac:dyDescent="0.25">
      <c r="A50" s="114" t="s">
        <v>769</v>
      </c>
      <c r="B50" s="1040" t="s">
        <v>60</v>
      </c>
      <c r="C50" s="1040" t="s">
        <v>768</v>
      </c>
      <c r="D50" s="115"/>
      <c r="E50" s="59"/>
      <c r="F50" s="59"/>
      <c r="G50" s="117">
        <v>5000</v>
      </c>
      <c r="H50" s="117"/>
      <c r="I50" s="117"/>
      <c r="J50" s="82" t="s">
        <v>726</v>
      </c>
      <c r="K50" s="37">
        <v>230000</v>
      </c>
      <c r="L50" s="2"/>
    </row>
    <row r="51" spans="1:12" ht="30" x14ac:dyDescent="0.25">
      <c r="A51" s="114" t="s">
        <v>770</v>
      </c>
      <c r="B51" s="1042" t="s">
        <v>771</v>
      </c>
      <c r="C51" s="1042" t="s">
        <v>772</v>
      </c>
      <c r="D51" s="115"/>
      <c r="E51" s="59"/>
      <c r="F51" s="59"/>
      <c r="G51" s="117"/>
      <c r="H51" s="117">
        <v>25</v>
      </c>
      <c r="I51" s="117">
        <v>54</v>
      </c>
      <c r="J51" s="82" t="s">
        <v>726</v>
      </c>
      <c r="K51" s="37">
        <v>106406</v>
      </c>
      <c r="L51" s="2"/>
    </row>
    <row r="52" spans="1:12" ht="15.95" customHeight="1" x14ac:dyDescent="0.25">
      <c r="A52" s="114" t="s">
        <v>773</v>
      </c>
      <c r="B52" s="1040" t="s">
        <v>60</v>
      </c>
      <c r="C52" s="1040"/>
      <c r="D52" s="115"/>
      <c r="E52" s="59"/>
      <c r="F52" s="59"/>
      <c r="G52" s="117">
        <v>2427</v>
      </c>
      <c r="H52" s="117"/>
      <c r="I52" s="117"/>
      <c r="J52" s="82" t="s">
        <v>726</v>
      </c>
      <c r="K52" s="37">
        <v>87918</v>
      </c>
      <c r="L52" s="2"/>
    </row>
    <row r="53" spans="1:12" ht="15.95" customHeight="1" x14ac:dyDescent="0.25">
      <c r="A53" s="114" t="s">
        <v>774</v>
      </c>
      <c r="B53" s="1040" t="s">
        <v>60</v>
      </c>
      <c r="C53" s="1040" t="s">
        <v>775</v>
      </c>
      <c r="D53" s="115"/>
      <c r="E53" s="59"/>
      <c r="F53" s="59"/>
      <c r="G53" s="117"/>
      <c r="H53" s="117">
        <v>115</v>
      </c>
      <c r="I53" s="117">
        <v>472</v>
      </c>
      <c r="J53" s="82" t="s">
        <v>726</v>
      </c>
      <c r="K53" s="37">
        <v>26415</v>
      </c>
      <c r="L53" s="2"/>
    </row>
    <row r="54" spans="1:12" ht="15.95" customHeight="1" x14ac:dyDescent="0.25">
      <c r="A54" s="114" t="s">
        <v>776</v>
      </c>
      <c r="B54" s="1040" t="s">
        <v>60</v>
      </c>
      <c r="C54" s="1040" t="s">
        <v>730</v>
      </c>
      <c r="D54" s="115"/>
      <c r="E54" s="59"/>
      <c r="F54" s="59"/>
      <c r="G54" s="117">
        <v>900</v>
      </c>
      <c r="H54" s="117"/>
      <c r="I54" s="117"/>
      <c r="J54" s="82" t="s">
        <v>726</v>
      </c>
      <c r="K54" s="37">
        <v>5146</v>
      </c>
      <c r="L54" s="2"/>
    </row>
    <row r="55" spans="1:12" ht="15.95" customHeight="1" x14ac:dyDescent="0.25">
      <c r="A55" s="65"/>
      <c r="B55" s="389"/>
      <c r="C55" s="389"/>
      <c r="D55" s="59"/>
      <c r="E55" s="59"/>
      <c r="F55" s="59"/>
      <c r="G55" s="58"/>
      <c r="H55" s="58"/>
      <c r="I55" s="58"/>
      <c r="J55" s="82"/>
      <c r="K55" s="23"/>
      <c r="L55" s="2"/>
    </row>
    <row r="56" spans="1:12" ht="15.95" customHeight="1" x14ac:dyDescent="0.25">
      <c r="A56" s="54" t="s">
        <v>48</v>
      </c>
      <c r="B56" s="513"/>
      <c r="C56" s="513"/>
      <c r="D56" s="61"/>
      <c r="E56" s="61"/>
      <c r="F56" s="61"/>
      <c r="G56" s="55"/>
      <c r="H56" s="55"/>
      <c r="I56" s="55"/>
      <c r="J56" s="55"/>
      <c r="K56" s="56">
        <f>SUM(K57)</f>
        <v>267896.88</v>
      </c>
    </row>
    <row r="57" spans="1:12" ht="15.95" customHeight="1" x14ac:dyDescent="0.25">
      <c r="A57" s="114" t="s">
        <v>777</v>
      </c>
      <c r="B57" s="1040" t="s">
        <v>60</v>
      </c>
      <c r="C57" s="1040"/>
      <c r="D57" s="115"/>
      <c r="E57" s="115">
        <v>0.1</v>
      </c>
      <c r="F57" s="115">
        <v>1</v>
      </c>
      <c r="G57" s="58"/>
      <c r="H57" s="58"/>
      <c r="I57" s="58"/>
      <c r="J57" s="82" t="s">
        <v>726</v>
      </c>
      <c r="K57" s="37">
        <v>267896.88</v>
      </c>
    </row>
    <row r="58" spans="1:12" ht="15.95" customHeight="1" x14ac:dyDescent="0.25">
      <c r="A58" s="65"/>
      <c r="B58" s="389"/>
      <c r="C58" s="389"/>
      <c r="D58" s="59"/>
      <c r="E58" s="59"/>
      <c r="F58" s="59"/>
      <c r="G58" s="58"/>
      <c r="H58" s="58"/>
      <c r="I58" s="58"/>
      <c r="J58" s="58"/>
      <c r="K58" s="60"/>
    </row>
    <row r="59" spans="1:12" s="16" customFormat="1" ht="15.95" customHeight="1" x14ac:dyDescent="0.25">
      <c r="A59" s="21" t="s">
        <v>49</v>
      </c>
      <c r="B59" s="387"/>
      <c r="C59" s="387"/>
      <c r="D59" s="25"/>
      <c r="E59" s="25"/>
      <c r="F59" s="25"/>
      <c r="G59" s="24"/>
      <c r="H59" s="24"/>
      <c r="I59" s="24"/>
      <c r="J59" s="24"/>
      <c r="K59" s="26">
        <f>SUM(K60)</f>
        <v>0</v>
      </c>
    </row>
    <row r="60" spans="1:12" s="16" customFormat="1" ht="15.95" customHeight="1" x14ac:dyDescent="0.25">
      <c r="A60" s="66"/>
      <c r="B60" s="390"/>
      <c r="C60" s="390"/>
      <c r="D60" s="64"/>
      <c r="E60" s="64"/>
      <c r="F60" s="64"/>
      <c r="G60" s="63"/>
      <c r="H60" s="63"/>
      <c r="I60" s="63"/>
      <c r="J60" s="63"/>
      <c r="K60" s="28"/>
    </row>
    <row r="61" spans="1:12" ht="15.95" customHeight="1" x14ac:dyDescent="0.25">
      <c r="A61" s="54" t="s">
        <v>50</v>
      </c>
      <c r="B61" s="513"/>
      <c r="C61" s="513"/>
      <c r="D61" s="61"/>
      <c r="E61" s="61"/>
      <c r="F61" s="61"/>
      <c r="G61" s="55"/>
      <c r="H61" s="55"/>
      <c r="I61" s="55"/>
      <c r="J61" s="55"/>
      <c r="K61" s="56">
        <f>SUM(K62)</f>
        <v>2627128.15</v>
      </c>
    </row>
    <row r="62" spans="1:12" ht="15.95" customHeight="1" x14ac:dyDescent="0.25">
      <c r="A62" s="57" t="s">
        <v>778</v>
      </c>
      <c r="B62" s="389"/>
      <c r="C62" s="389"/>
      <c r="D62" s="59"/>
      <c r="E62" s="59"/>
      <c r="F62" s="59"/>
      <c r="G62" s="58"/>
      <c r="H62" s="58"/>
      <c r="I62" s="58"/>
      <c r="J62" s="58"/>
      <c r="K62" s="37">
        <v>2627128.15</v>
      </c>
    </row>
    <row r="63" spans="1:12" ht="15.95" customHeight="1" x14ac:dyDescent="0.25">
      <c r="A63" s="57"/>
      <c r="B63" s="389"/>
      <c r="C63" s="389"/>
      <c r="D63" s="59"/>
      <c r="E63" s="59"/>
      <c r="F63" s="59"/>
      <c r="G63" s="58"/>
      <c r="H63" s="58"/>
      <c r="I63" s="58"/>
      <c r="J63" s="58"/>
      <c r="K63" s="37"/>
    </row>
    <row r="64" spans="1:12" ht="15.95" customHeight="1" x14ac:dyDescent="0.25">
      <c r="A64" s="67" t="s">
        <v>51</v>
      </c>
      <c r="B64" s="388"/>
      <c r="C64" s="388"/>
      <c r="D64" s="69"/>
      <c r="E64" s="69"/>
      <c r="F64" s="69"/>
      <c r="G64" s="68"/>
      <c r="H64" s="68"/>
      <c r="I64" s="68"/>
      <c r="J64" s="68"/>
      <c r="K64" s="70">
        <f>+K10+K12+K42+K46+K48+K56+K59+K61</f>
        <v>62084417.540000014</v>
      </c>
    </row>
    <row r="65" spans="1:11" x14ac:dyDescent="0.25">
      <c r="A65" s="72"/>
      <c r="B65" s="391"/>
      <c r="C65" s="391"/>
      <c r="D65" s="73"/>
      <c r="E65" s="73"/>
      <c r="F65" s="73"/>
      <c r="G65" s="73"/>
      <c r="H65" s="73"/>
      <c r="I65" s="73"/>
      <c r="J65" s="73"/>
      <c r="K65" s="73"/>
    </row>
    <row r="66" spans="1:11" x14ac:dyDescent="0.25">
      <c r="K66" s="71"/>
    </row>
    <row r="68" spans="1:11" x14ac:dyDescent="0.25">
      <c r="K68" s="113"/>
    </row>
    <row r="70" spans="1:11" x14ac:dyDescent="0.25">
      <c r="K70" s="113"/>
    </row>
  </sheetData>
  <mergeCells count="11">
    <mergeCell ref="A8:A9"/>
    <mergeCell ref="B8:B9"/>
    <mergeCell ref="C8:C9"/>
    <mergeCell ref="D8:D9"/>
    <mergeCell ref="E8:F8"/>
    <mergeCell ref="G8:G9"/>
    <mergeCell ref="H8:I8"/>
    <mergeCell ref="J8:J9"/>
    <mergeCell ref="K8:K9"/>
    <mergeCell ref="E7:F7"/>
    <mergeCell ref="H7:I7"/>
  </mergeCells>
  <pageMargins left="0.23622047244094488" right="0.23622047244094488" top="0.19685039370078741" bottom="0.19685039370078741" header="0.31496062992125984" footer="0.31496062992125984"/>
  <pageSetup paperSize="9" scale="8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90" zoomScaleNormal="90" workbookViewId="0">
      <selection activeCell="E7" sqref="E7:F7"/>
    </sheetView>
  </sheetViews>
  <sheetFormatPr baseColWidth="10" defaultRowHeight="15" x14ac:dyDescent="0.25"/>
  <cols>
    <col min="1" max="1" width="53.140625" bestFit="1" customWidth="1"/>
    <col min="2" max="2" width="14.85546875" bestFit="1" customWidth="1"/>
    <col min="3" max="3" width="12.7109375" bestFit="1" customWidth="1"/>
    <col min="4" max="4" width="17" bestFit="1" customWidth="1"/>
    <col min="5" max="5" width="10.85546875" customWidth="1"/>
    <col min="6" max="6" width="12.140625" customWidth="1"/>
    <col min="7" max="8" width="9.7109375" style="384" bestFit="1" customWidth="1"/>
    <col min="9" max="9" width="11.28515625" style="384" bestFit="1" customWidth="1"/>
    <col min="10" max="10" width="21.140625" bestFit="1" customWidth="1"/>
    <col min="11" max="11" width="16.140625" bestFit="1" customWidth="1"/>
    <col min="12" max="12" width="10.85546875" customWidth="1"/>
    <col min="257" max="257" width="52" customWidth="1"/>
    <col min="258" max="258" width="16.5703125" customWidth="1"/>
    <col min="259" max="267" width="17.7109375" customWidth="1"/>
    <col min="268" max="268" width="10.85546875" customWidth="1"/>
    <col min="513" max="513" width="52" customWidth="1"/>
    <col min="514" max="514" width="16.5703125" customWidth="1"/>
    <col min="515" max="523" width="17.7109375" customWidth="1"/>
    <col min="524" max="524" width="10.85546875" customWidth="1"/>
    <col min="769" max="769" width="52" customWidth="1"/>
    <col min="770" max="770" width="16.5703125" customWidth="1"/>
    <col min="771" max="779" width="17.7109375" customWidth="1"/>
    <col min="780" max="780" width="10.85546875" customWidth="1"/>
    <col min="1025" max="1025" width="52" customWidth="1"/>
    <col min="1026" max="1026" width="16.5703125" customWidth="1"/>
    <col min="1027" max="1035" width="17.7109375" customWidth="1"/>
    <col min="1036" max="1036" width="10.85546875" customWidth="1"/>
    <col min="1281" max="1281" width="52" customWidth="1"/>
    <col min="1282" max="1282" width="16.5703125" customWidth="1"/>
    <col min="1283" max="1291" width="17.7109375" customWidth="1"/>
    <col min="1292" max="1292" width="10.85546875" customWidth="1"/>
    <col min="1537" max="1537" width="52" customWidth="1"/>
    <col min="1538" max="1538" width="16.5703125" customWidth="1"/>
    <col min="1539" max="1547" width="17.7109375" customWidth="1"/>
    <col min="1548" max="1548" width="10.85546875" customWidth="1"/>
    <col min="1793" max="1793" width="52" customWidth="1"/>
    <col min="1794" max="1794" width="16.5703125" customWidth="1"/>
    <col min="1795" max="1803" width="17.7109375" customWidth="1"/>
    <col min="1804" max="1804" width="10.85546875" customWidth="1"/>
    <col min="2049" max="2049" width="52" customWidth="1"/>
    <col min="2050" max="2050" width="16.5703125" customWidth="1"/>
    <col min="2051" max="2059" width="17.7109375" customWidth="1"/>
    <col min="2060" max="2060" width="10.85546875" customWidth="1"/>
    <col min="2305" max="2305" width="52" customWidth="1"/>
    <col min="2306" max="2306" width="16.5703125" customWidth="1"/>
    <col min="2307" max="2315" width="17.7109375" customWidth="1"/>
    <col min="2316" max="2316" width="10.85546875" customWidth="1"/>
    <col min="2561" max="2561" width="52" customWidth="1"/>
    <col min="2562" max="2562" width="16.5703125" customWidth="1"/>
    <col min="2563" max="2571" width="17.7109375" customWidth="1"/>
    <col min="2572" max="2572" width="10.85546875" customWidth="1"/>
    <col min="2817" max="2817" width="52" customWidth="1"/>
    <col min="2818" max="2818" width="16.5703125" customWidth="1"/>
    <col min="2819" max="2827" width="17.7109375" customWidth="1"/>
    <col min="2828" max="2828" width="10.85546875" customWidth="1"/>
    <col min="3073" max="3073" width="52" customWidth="1"/>
    <col min="3074" max="3074" width="16.5703125" customWidth="1"/>
    <col min="3075" max="3083" width="17.7109375" customWidth="1"/>
    <col min="3084" max="3084" width="10.85546875" customWidth="1"/>
    <col min="3329" max="3329" width="52" customWidth="1"/>
    <col min="3330" max="3330" width="16.5703125" customWidth="1"/>
    <col min="3331" max="3339" width="17.7109375" customWidth="1"/>
    <col min="3340" max="3340" width="10.85546875" customWidth="1"/>
    <col min="3585" max="3585" width="52" customWidth="1"/>
    <col min="3586" max="3586" width="16.5703125" customWidth="1"/>
    <col min="3587" max="3595" width="17.7109375" customWidth="1"/>
    <col min="3596" max="3596" width="10.85546875" customWidth="1"/>
    <col min="3841" max="3841" width="52" customWidth="1"/>
    <col min="3842" max="3842" width="16.5703125" customWidth="1"/>
    <col min="3843" max="3851" width="17.7109375" customWidth="1"/>
    <col min="3852" max="3852" width="10.85546875" customWidth="1"/>
    <col min="4097" max="4097" width="52" customWidth="1"/>
    <col min="4098" max="4098" width="16.5703125" customWidth="1"/>
    <col min="4099" max="4107" width="17.7109375" customWidth="1"/>
    <col min="4108" max="4108" width="10.85546875" customWidth="1"/>
    <col min="4353" max="4353" width="52" customWidth="1"/>
    <col min="4354" max="4354" width="16.5703125" customWidth="1"/>
    <col min="4355" max="4363" width="17.7109375" customWidth="1"/>
    <col min="4364" max="4364" width="10.85546875" customWidth="1"/>
    <col min="4609" max="4609" width="52" customWidth="1"/>
    <col min="4610" max="4610" width="16.5703125" customWidth="1"/>
    <col min="4611" max="4619" width="17.7109375" customWidth="1"/>
    <col min="4620" max="4620" width="10.85546875" customWidth="1"/>
    <col min="4865" max="4865" width="52" customWidth="1"/>
    <col min="4866" max="4866" width="16.5703125" customWidth="1"/>
    <col min="4867" max="4875" width="17.7109375" customWidth="1"/>
    <col min="4876" max="4876" width="10.85546875" customWidth="1"/>
    <col min="5121" max="5121" width="52" customWidth="1"/>
    <col min="5122" max="5122" width="16.5703125" customWidth="1"/>
    <col min="5123" max="5131" width="17.7109375" customWidth="1"/>
    <col min="5132" max="5132" width="10.85546875" customWidth="1"/>
    <col min="5377" max="5377" width="52" customWidth="1"/>
    <col min="5378" max="5378" width="16.5703125" customWidth="1"/>
    <col min="5379" max="5387" width="17.7109375" customWidth="1"/>
    <col min="5388" max="5388" width="10.85546875" customWidth="1"/>
    <col min="5633" max="5633" width="52" customWidth="1"/>
    <col min="5634" max="5634" width="16.5703125" customWidth="1"/>
    <col min="5635" max="5643" width="17.7109375" customWidth="1"/>
    <col min="5644" max="5644" width="10.85546875" customWidth="1"/>
    <col min="5889" max="5889" width="52" customWidth="1"/>
    <col min="5890" max="5890" width="16.5703125" customWidth="1"/>
    <col min="5891" max="5899" width="17.7109375" customWidth="1"/>
    <col min="5900" max="5900" width="10.85546875" customWidth="1"/>
    <col min="6145" max="6145" width="52" customWidth="1"/>
    <col min="6146" max="6146" width="16.5703125" customWidth="1"/>
    <col min="6147" max="6155" width="17.7109375" customWidth="1"/>
    <col min="6156" max="6156" width="10.85546875" customWidth="1"/>
    <col min="6401" max="6401" width="52" customWidth="1"/>
    <col min="6402" max="6402" width="16.5703125" customWidth="1"/>
    <col min="6403" max="6411" width="17.7109375" customWidth="1"/>
    <col min="6412" max="6412" width="10.85546875" customWidth="1"/>
    <col min="6657" max="6657" width="52" customWidth="1"/>
    <col min="6658" max="6658" width="16.5703125" customWidth="1"/>
    <col min="6659" max="6667" width="17.7109375" customWidth="1"/>
    <col min="6668" max="6668" width="10.85546875" customWidth="1"/>
    <col min="6913" max="6913" width="52" customWidth="1"/>
    <col min="6914" max="6914" width="16.5703125" customWidth="1"/>
    <col min="6915" max="6923" width="17.7109375" customWidth="1"/>
    <col min="6924" max="6924" width="10.85546875" customWidth="1"/>
    <col min="7169" max="7169" width="52" customWidth="1"/>
    <col min="7170" max="7170" width="16.5703125" customWidth="1"/>
    <col min="7171" max="7179" width="17.7109375" customWidth="1"/>
    <col min="7180" max="7180" width="10.85546875" customWidth="1"/>
    <col min="7425" max="7425" width="52" customWidth="1"/>
    <col min="7426" max="7426" width="16.5703125" customWidth="1"/>
    <col min="7427" max="7435" width="17.7109375" customWidth="1"/>
    <col min="7436" max="7436" width="10.85546875" customWidth="1"/>
    <col min="7681" max="7681" width="52" customWidth="1"/>
    <col min="7682" max="7682" width="16.5703125" customWidth="1"/>
    <col min="7683" max="7691" width="17.7109375" customWidth="1"/>
    <col min="7692" max="7692" width="10.85546875" customWidth="1"/>
    <col min="7937" max="7937" width="52" customWidth="1"/>
    <col min="7938" max="7938" width="16.5703125" customWidth="1"/>
    <col min="7939" max="7947" width="17.7109375" customWidth="1"/>
    <col min="7948" max="7948" width="10.85546875" customWidth="1"/>
    <col min="8193" max="8193" width="52" customWidth="1"/>
    <col min="8194" max="8194" width="16.5703125" customWidth="1"/>
    <col min="8195" max="8203" width="17.7109375" customWidth="1"/>
    <col min="8204" max="8204" width="10.85546875" customWidth="1"/>
    <col min="8449" max="8449" width="52" customWidth="1"/>
    <col min="8450" max="8450" width="16.5703125" customWidth="1"/>
    <col min="8451" max="8459" width="17.7109375" customWidth="1"/>
    <col min="8460" max="8460" width="10.85546875" customWidth="1"/>
    <col min="8705" max="8705" width="52" customWidth="1"/>
    <col min="8706" max="8706" width="16.5703125" customWidth="1"/>
    <col min="8707" max="8715" width="17.7109375" customWidth="1"/>
    <col min="8716" max="8716" width="10.85546875" customWidth="1"/>
    <col min="8961" max="8961" width="52" customWidth="1"/>
    <col min="8962" max="8962" width="16.5703125" customWidth="1"/>
    <col min="8963" max="8971" width="17.7109375" customWidth="1"/>
    <col min="8972" max="8972" width="10.85546875" customWidth="1"/>
    <col min="9217" max="9217" width="52" customWidth="1"/>
    <col min="9218" max="9218" width="16.5703125" customWidth="1"/>
    <col min="9219" max="9227" width="17.7109375" customWidth="1"/>
    <col min="9228" max="9228" width="10.85546875" customWidth="1"/>
    <col min="9473" max="9473" width="52" customWidth="1"/>
    <col min="9474" max="9474" width="16.5703125" customWidth="1"/>
    <col min="9475" max="9483" width="17.7109375" customWidth="1"/>
    <col min="9484" max="9484" width="10.85546875" customWidth="1"/>
    <col min="9729" max="9729" width="52" customWidth="1"/>
    <col min="9730" max="9730" width="16.5703125" customWidth="1"/>
    <col min="9731" max="9739" width="17.7109375" customWidth="1"/>
    <col min="9740" max="9740" width="10.85546875" customWidth="1"/>
    <col min="9985" max="9985" width="52" customWidth="1"/>
    <col min="9986" max="9986" width="16.5703125" customWidth="1"/>
    <col min="9987" max="9995" width="17.7109375" customWidth="1"/>
    <col min="9996" max="9996" width="10.85546875" customWidth="1"/>
    <col min="10241" max="10241" width="52" customWidth="1"/>
    <col min="10242" max="10242" width="16.5703125" customWidth="1"/>
    <col min="10243" max="10251" width="17.7109375" customWidth="1"/>
    <col min="10252" max="10252" width="10.85546875" customWidth="1"/>
    <col min="10497" max="10497" width="52" customWidth="1"/>
    <col min="10498" max="10498" width="16.5703125" customWidth="1"/>
    <col min="10499" max="10507" width="17.7109375" customWidth="1"/>
    <col min="10508" max="10508" width="10.85546875" customWidth="1"/>
    <col min="10753" max="10753" width="52" customWidth="1"/>
    <col min="10754" max="10754" width="16.5703125" customWidth="1"/>
    <col min="10755" max="10763" width="17.7109375" customWidth="1"/>
    <col min="10764" max="10764" width="10.85546875" customWidth="1"/>
    <col min="11009" max="11009" width="52" customWidth="1"/>
    <col min="11010" max="11010" width="16.5703125" customWidth="1"/>
    <col min="11011" max="11019" width="17.7109375" customWidth="1"/>
    <col min="11020" max="11020" width="10.85546875" customWidth="1"/>
    <col min="11265" max="11265" width="52" customWidth="1"/>
    <col min="11266" max="11266" width="16.5703125" customWidth="1"/>
    <col min="11267" max="11275" width="17.7109375" customWidth="1"/>
    <col min="11276" max="11276" width="10.85546875" customWidth="1"/>
    <col min="11521" max="11521" width="52" customWidth="1"/>
    <col min="11522" max="11522" width="16.5703125" customWidth="1"/>
    <col min="11523" max="11531" width="17.7109375" customWidth="1"/>
    <col min="11532" max="11532" width="10.85546875" customWidth="1"/>
    <col min="11777" max="11777" width="52" customWidth="1"/>
    <col min="11778" max="11778" width="16.5703125" customWidth="1"/>
    <col min="11779" max="11787" width="17.7109375" customWidth="1"/>
    <col min="11788" max="11788" width="10.85546875" customWidth="1"/>
    <col min="12033" max="12033" width="52" customWidth="1"/>
    <col min="12034" max="12034" width="16.5703125" customWidth="1"/>
    <col min="12035" max="12043" width="17.7109375" customWidth="1"/>
    <col min="12044" max="12044" width="10.85546875" customWidth="1"/>
    <col min="12289" max="12289" width="52" customWidth="1"/>
    <col min="12290" max="12290" width="16.5703125" customWidth="1"/>
    <col min="12291" max="12299" width="17.7109375" customWidth="1"/>
    <col min="12300" max="12300" width="10.85546875" customWidth="1"/>
    <col min="12545" max="12545" width="52" customWidth="1"/>
    <col min="12546" max="12546" width="16.5703125" customWidth="1"/>
    <col min="12547" max="12555" width="17.7109375" customWidth="1"/>
    <col min="12556" max="12556" width="10.85546875" customWidth="1"/>
    <col min="12801" max="12801" width="52" customWidth="1"/>
    <col min="12802" max="12802" width="16.5703125" customWidth="1"/>
    <col min="12803" max="12811" width="17.7109375" customWidth="1"/>
    <col min="12812" max="12812" width="10.85546875" customWidth="1"/>
    <col min="13057" max="13057" width="52" customWidth="1"/>
    <col min="13058" max="13058" width="16.5703125" customWidth="1"/>
    <col min="13059" max="13067" width="17.7109375" customWidth="1"/>
    <col min="13068" max="13068" width="10.85546875" customWidth="1"/>
    <col min="13313" max="13313" width="52" customWidth="1"/>
    <col min="13314" max="13314" width="16.5703125" customWidth="1"/>
    <col min="13315" max="13323" width="17.7109375" customWidth="1"/>
    <col min="13324" max="13324" width="10.85546875" customWidth="1"/>
    <col min="13569" max="13569" width="52" customWidth="1"/>
    <col min="13570" max="13570" width="16.5703125" customWidth="1"/>
    <col min="13571" max="13579" width="17.7109375" customWidth="1"/>
    <col min="13580" max="13580" width="10.85546875" customWidth="1"/>
    <col min="13825" max="13825" width="52" customWidth="1"/>
    <col min="13826" max="13826" width="16.5703125" customWidth="1"/>
    <col min="13827" max="13835" width="17.7109375" customWidth="1"/>
    <col min="13836" max="13836" width="10.85546875" customWidth="1"/>
    <col min="14081" max="14081" width="52" customWidth="1"/>
    <col min="14082" max="14082" width="16.5703125" customWidth="1"/>
    <col min="14083" max="14091" width="17.7109375" customWidth="1"/>
    <col min="14092" max="14092" width="10.85546875" customWidth="1"/>
    <col min="14337" max="14337" width="52" customWidth="1"/>
    <col min="14338" max="14338" width="16.5703125" customWidth="1"/>
    <col min="14339" max="14347" width="17.7109375" customWidth="1"/>
    <col min="14348" max="14348" width="10.85546875" customWidth="1"/>
    <col min="14593" max="14593" width="52" customWidth="1"/>
    <col min="14594" max="14594" width="16.5703125" customWidth="1"/>
    <col min="14595" max="14603" width="17.7109375" customWidth="1"/>
    <col min="14604" max="14604" width="10.85546875" customWidth="1"/>
    <col min="14849" max="14849" width="52" customWidth="1"/>
    <col min="14850" max="14850" width="16.5703125" customWidth="1"/>
    <col min="14851" max="14859" width="17.7109375" customWidth="1"/>
    <col min="14860" max="14860" width="10.85546875" customWidth="1"/>
    <col min="15105" max="15105" width="52" customWidth="1"/>
    <col min="15106" max="15106" width="16.5703125" customWidth="1"/>
    <col min="15107" max="15115" width="17.7109375" customWidth="1"/>
    <col min="15116" max="15116" width="10.85546875" customWidth="1"/>
    <col min="15361" max="15361" width="52" customWidth="1"/>
    <col min="15362" max="15362" width="16.5703125" customWidth="1"/>
    <col min="15363" max="15371" width="17.7109375" customWidth="1"/>
    <col min="15372" max="15372" width="10.85546875" customWidth="1"/>
    <col min="15617" max="15617" width="52" customWidth="1"/>
    <col min="15618" max="15618" width="16.5703125" customWidth="1"/>
    <col min="15619" max="15627" width="17.7109375" customWidth="1"/>
    <col min="15628" max="15628" width="10.85546875" customWidth="1"/>
    <col min="15873" max="15873" width="52" customWidth="1"/>
    <col min="15874" max="15874" width="16.5703125" customWidth="1"/>
    <col min="15875" max="15883" width="17.7109375" customWidth="1"/>
    <col min="15884" max="15884" width="10.85546875" customWidth="1"/>
    <col min="16129" max="16129" width="52" customWidth="1"/>
    <col min="16130" max="16130" width="16.5703125" customWidth="1"/>
    <col min="16131" max="16139" width="17.7109375" customWidth="1"/>
    <col min="16140" max="16140" width="10.85546875" customWidth="1"/>
  </cols>
  <sheetData>
    <row r="1" spans="1:11" s="16" customFormat="1" x14ac:dyDescent="0.25">
      <c r="G1" s="343"/>
      <c r="H1" s="343"/>
      <c r="I1" s="343"/>
    </row>
    <row r="2" spans="1:11" s="16" customFormat="1" x14ac:dyDescent="0.25">
      <c r="A2" s="17" t="s">
        <v>42</v>
      </c>
      <c r="B2" s="18"/>
      <c r="C2" s="18"/>
      <c r="D2" s="18"/>
      <c r="E2" s="18"/>
      <c r="F2" s="18"/>
      <c r="G2" s="345"/>
      <c r="H2" s="345"/>
      <c r="I2" s="345"/>
      <c r="J2" s="18"/>
      <c r="K2" s="19" t="s">
        <v>19</v>
      </c>
    </row>
    <row r="3" spans="1:11" s="16" customFormat="1" x14ac:dyDescent="0.25">
      <c r="A3" s="134" t="s">
        <v>863</v>
      </c>
      <c r="B3" s="18"/>
      <c r="C3" s="18"/>
      <c r="D3" s="18"/>
      <c r="E3" s="18"/>
      <c r="F3" s="18"/>
      <c r="G3" s="345"/>
      <c r="H3" s="345"/>
      <c r="I3" s="345"/>
      <c r="J3" s="18"/>
      <c r="K3" s="18"/>
    </row>
    <row r="4" spans="1:11" s="16" customFormat="1" x14ac:dyDescent="0.25">
      <c r="A4" s="17" t="s">
        <v>902</v>
      </c>
      <c r="B4" s="18"/>
      <c r="C4" s="18"/>
      <c r="D4" s="18"/>
      <c r="E4" s="18"/>
      <c r="F4" s="18"/>
      <c r="G4" s="345"/>
      <c r="H4" s="345"/>
      <c r="I4" s="345"/>
      <c r="J4" s="18"/>
      <c r="K4" s="18"/>
    </row>
    <row r="5" spans="1:11" s="16" customFormat="1" x14ac:dyDescent="0.25">
      <c r="G5" s="343"/>
      <c r="H5" s="343"/>
      <c r="I5" s="343"/>
    </row>
    <row r="6" spans="1:11" s="52" customFormat="1" ht="15" customHeight="1" x14ac:dyDescent="0.25">
      <c r="G6" s="1043"/>
      <c r="H6" s="1043"/>
      <c r="I6" s="1043"/>
    </row>
    <row r="7" spans="1:11" s="52" customFormat="1" x14ac:dyDescent="0.25">
      <c r="A7" s="45" t="s">
        <v>20</v>
      </c>
      <c r="B7" s="45" t="s">
        <v>21</v>
      </c>
      <c r="C7" s="45" t="s">
        <v>22</v>
      </c>
      <c r="D7" s="45"/>
      <c r="E7" s="1412" t="s">
        <v>23</v>
      </c>
      <c r="F7" s="1412"/>
      <c r="G7" s="859" t="s">
        <v>24</v>
      </c>
      <c r="H7" s="1417" t="s">
        <v>25</v>
      </c>
      <c r="I7" s="1417"/>
      <c r="J7" s="45" t="s">
        <v>26</v>
      </c>
      <c r="K7" s="45" t="s">
        <v>27</v>
      </c>
    </row>
    <row r="8" spans="1:11" ht="15.95" customHeight="1" x14ac:dyDescent="0.25">
      <c r="A8" s="1499" t="s">
        <v>28</v>
      </c>
      <c r="B8" s="1428" t="s">
        <v>29</v>
      </c>
      <c r="C8" s="1428" t="s">
        <v>30</v>
      </c>
      <c r="D8" s="1428" t="s">
        <v>31</v>
      </c>
      <c r="E8" s="1503" t="s">
        <v>32</v>
      </c>
      <c r="F8" s="1504"/>
      <c r="G8" s="1530" t="s">
        <v>33</v>
      </c>
      <c r="H8" s="1503" t="s">
        <v>34</v>
      </c>
      <c r="I8" s="1504"/>
      <c r="J8" s="1428" t="s">
        <v>211</v>
      </c>
      <c r="K8" s="1532" t="s">
        <v>35</v>
      </c>
    </row>
    <row r="9" spans="1:11" ht="15.95" customHeight="1" x14ac:dyDescent="0.25">
      <c r="A9" s="1500"/>
      <c r="B9" s="1429"/>
      <c r="C9" s="1429"/>
      <c r="D9" s="1429"/>
      <c r="E9" s="127" t="s">
        <v>36</v>
      </c>
      <c r="F9" s="127" t="s">
        <v>37</v>
      </c>
      <c r="G9" s="1531"/>
      <c r="H9" s="861" t="s">
        <v>36</v>
      </c>
      <c r="I9" s="861" t="s">
        <v>37</v>
      </c>
      <c r="J9" s="1429"/>
      <c r="K9" s="1533"/>
    </row>
    <row r="10" spans="1:11" ht="15.95" customHeight="1" x14ac:dyDescent="0.25">
      <c r="A10" s="54" t="s">
        <v>266</v>
      </c>
      <c r="B10" s="55"/>
      <c r="C10" s="55"/>
      <c r="D10" s="55"/>
      <c r="E10" s="55"/>
      <c r="F10" s="55"/>
      <c r="G10" s="56"/>
      <c r="H10" s="56"/>
      <c r="I10" s="56"/>
      <c r="J10" s="55"/>
      <c r="K10" s="56">
        <f>SUM(K11)</f>
        <v>0</v>
      </c>
    </row>
    <row r="11" spans="1:11" x14ac:dyDescent="0.25">
      <c r="A11" s="65"/>
      <c r="B11" s="58"/>
      <c r="C11" s="58"/>
      <c r="D11" s="58"/>
      <c r="E11" s="58"/>
      <c r="F11" s="58"/>
      <c r="G11" s="60"/>
      <c r="H11" s="60"/>
      <c r="I11" s="60"/>
      <c r="J11" s="58"/>
      <c r="K11" s="60"/>
    </row>
    <row r="12" spans="1:11" ht="30" customHeight="1" x14ac:dyDescent="0.25">
      <c r="A12" s="54" t="s">
        <v>268</v>
      </c>
      <c r="B12" s="55"/>
      <c r="C12" s="55"/>
      <c r="D12" s="55"/>
      <c r="E12" s="55"/>
      <c r="F12" s="55"/>
      <c r="G12" s="56"/>
      <c r="H12" s="56"/>
      <c r="I12" s="56"/>
      <c r="J12" s="55"/>
      <c r="K12" s="56">
        <f>SUM(K13:K16)</f>
        <v>13345238.76</v>
      </c>
    </row>
    <row r="13" spans="1:11" x14ac:dyDescent="0.25">
      <c r="A13" s="143" t="s">
        <v>2873</v>
      </c>
      <c r="B13" s="82" t="s">
        <v>779</v>
      </c>
      <c r="C13" s="82" t="s">
        <v>52</v>
      </c>
      <c r="D13" s="82"/>
      <c r="E13" s="82"/>
      <c r="F13" s="82"/>
      <c r="G13" s="874"/>
      <c r="H13" s="874">
        <v>70.98</v>
      </c>
      <c r="I13" s="874">
        <v>162.24</v>
      </c>
      <c r="J13" s="160" t="s">
        <v>780</v>
      </c>
      <c r="K13" s="23">
        <v>1877384.19</v>
      </c>
    </row>
    <row r="14" spans="1:11" x14ac:dyDescent="0.25">
      <c r="A14" s="57" t="s">
        <v>781</v>
      </c>
      <c r="B14" s="82" t="s">
        <v>452</v>
      </c>
      <c r="C14" s="82" t="s">
        <v>60</v>
      </c>
      <c r="D14" s="82">
        <v>1</v>
      </c>
      <c r="E14" s="82">
        <v>0.6</v>
      </c>
      <c r="F14" s="82">
        <v>5</v>
      </c>
      <c r="G14" s="874"/>
      <c r="H14" s="874"/>
      <c r="I14" s="874"/>
      <c r="J14" s="160" t="s">
        <v>780</v>
      </c>
      <c r="K14" s="23">
        <v>7538142.4800000004</v>
      </c>
    </row>
    <row r="15" spans="1:11" ht="15.95" customHeight="1" x14ac:dyDescent="0.25">
      <c r="A15" s="140" t="s">
        <v>782</v>
      </c>
      <c r="B15" s="82" t="s">
        <v>452</v>
      </c>
      <c r="C15" s="82" t="s">
        <v>60</v>
      </c>
      <c r="D15" s="82">
        <v>10</v>
      </c>
      <c r="E15" s="82"/>
      <c r="F15" s="82"/>
      <c r="G15" s="874"/>
      <c r="H15" s="874"/>
      <c r="I15" s="874"/>
      <c r="J15" s="160" t="s">
        <v>783</v>
      </c>
      <c r="K15" s="23">
        <v>668965.68999999994</v>
      </c>
    </row>
    <row r="16" spans="1:11" s="16" customFormat="1" ht="15.95" customHeight="1" x14ac:dyDescent="0.25">
      <c r="A16" s="140" t="s">
        <v>784</v>
      </c>
      <c r="B16" s="82" t="s">
        <v>452</v>
      </c>
      <c r="C16" s="82" t="s">
        <v>60</v>
      </c>
      <c r="D16" s="82"/>
      <c r="E16" s="82"/>
      <c r="F16" s="82"/>
      <c r="G16" s="874"/>
      <c r="H16" s="874"/>
      <c r="I16" s="874"/>
      <c r="J16" s="160" t="s">
        <v>783</v>
      </c>
      <c r="K16" s="23">
        <v>3260746.4</v>
      </c>
    </row>
    <row r="17" spans="1:11" s="80" customFormat="1" x14ac:dyDescent="0.25">
      <c r="A17" s="65"/>
      <c r="B17" s="58"/>
      <c r="C17" s="58"/>
      <c r="D17" s="58"/>
      <c r="E17" s="58"/>
      <c r="F17" s="58"/>
      <c r="G17" s="60"/>
      <c r="H17" s="60"/>
      <c r="I17" s="60"/>
      <c r="J17" s="58"/>
      <c r="K17" s="60"/>
    </row>
    <row r="18" spans="1:11" s="80" customFormat="1" x14ac:dyDescent="0.25">
      <c r="A18" s="54" t="s">
        <v>291</v>
      </c>
      <c r="B18" s="55"/>
      <c r="C18" s="55"/>
      <c r="D18" s="55"/>
      <c r="E18" s="55"/>
      <c r="F18" s="55"/>
      <c r="G18" s="56"/>
      <c r="H18" s="56"/>
      <c r="I18" s="56"/>
      <c r="J18" s="55"/>
      <c r="K18" s="56">
        <f>SUM(K19:K23)</f>
        <v>1688794.3099999998</v>
      </c>
    </row>
    <row r="19" spans="1:11" s="80" customFormat="1" ht="30" customHeight="1" x14ac:dyDescent="0.25">
      <c r="A19" s="22" t="s">
        <v>785</v>
      </c>
      <c r="B19" s="82" t="s">
        <v>452</v>
      </c>
      <c r="C19" s="27" t="s">
        <v>60</v>
      </c>
      <c r="D19" s="27"/>
      <c r="E19" s="27"/>
      <c r="F19" s="27"/>
      <c r="G19" s="30"/>
      <c r="H19" s="30"/>
      <c r="I19" s="30"/>
      <c r="J19" s="160" t="s">
        <v>780</v>
      </c>
      <c r="K19" s="23">
        <v>743457.44</v>
      </c>
    </row>
    <row r="20" spans="1:11" s="16" customFormat="1" x14ac:dyDescent="0.25">
      <c r="A20" s="22" t="s">
        <v>786</v>
      </c>
      <c r="B20" s="27" t="s">
        <v>452</v>
      </c>
      <c r="C20" s="27" t="s">
        <v>787</v>
      </c>
      <c r="D20" s="27"/>
      <c r="E20" s="27"/>
      <c r="F20" s="27"/>
      <c r="G20" s="30"/>
      <c r="H20" s="30">
        <v>60</v>
      </c>
      <c r="I20" s="30">
        <v>120</v>
      </c>
      <c r="J20" s="160" t="s">
        <v>780</v>
      </c>
      <c r="K20" s="23">
        <v>49380.94</v>
      </c>
    </row>
    <row r="21" spans="1:11" s="16" customFormat="1" x14ac:dyDescent="0.25">
      <c r="A21" s="22" t="s">
        <v>788</v>
      </c>
      <c r="B21" s="27" t="s">
        <v>452</v>
      </c>
      <c r="C21" s="27" t="s">
        <v>787</v>
      </c>
      <c r="D21" s="27"/>
      <c r="E21" s="27"/>
      <c r="F21" s="27"/>
      <c r="G21" s="30"/>
      <c r="H21" s="30"/>
      <c r="I21" s="30"/>
      <c r="J21" s="160" t="s">
        <v>780</v>
      </c>
      <c r="K21" s="23">
        <v>260071.13</v>
      </c>
    </row>
    <row r="22" spans="1:11" s="16" customFormat="1" ht="15.95" customHeight="1" x14ac:dyDescent="0.25">
      <c r="A22" s="57" t="s">
        <v>789</v>
      </c>
      <c r="B22" s="27" t="s">
        <v>452</v>
      </c>
      <c r="C22" s="27" t="s">
        <v>787</v>
      </c>
      <c r="D22" s="27"/>
      <c r="E22" s="27"/>
      <c r="F22" s="27"/>
      <c r="G22" s="30"/>
      <c r="H22" s="30"/>
      <c r="I22" s="30"/>
      <c r="J22" s="160" t="s">
        <v>780</v>
      </c>
      <c r="K22" s="23">
        <v>234997.35</v>
      </c>
    </row>
    <row r="23" spans="1:11" ht="15.95" customHeight="1" x14ac:dyDescent="0.25">
      <c r="A23" s="57" t="s">
        <v>790</v>
      </c>
      <c r="B23" s="27" t="s">
        <v>452</v>
      </c>
      <c r="C23" s="27" t="s">
        <v>787</v>
      </c>
      <c r="D23" s="27"/>
      <c r="E23" s="27"/>
      <c r="F23" s="27"/>
      <c r="G23" s="30"/>
      <c r="H23" s="30"/>
      <c r="I23" s="30"/>
      <c r="J23" s="160" t="s">
        <v>780</v>
      </c>
      <c r="K23" s="23">
        <v>400887.45</v>
      </c>
    </row>
    <row r="24" spans="1:11" x14ac:dyDescent="0.25">
      <c r="A24" s="57"/>
      <c r="B24" s="27"/>
      <c r="C24" s="27"/>
      <c r="D24" s="27"/>
      <c r="E24" s="27"/>
      <c r="F24" s="27"/>
      <c r="G24" s="30"/>
      <c r="H24" s="30"/>
      <c r="I24" s="30"/>
      <c r="J24" s="27"/>
      <c r="K24" s="30"/>
    </row>
    <row r="25" spans="1:11" x14ac:dyDescent="0.25">
      <c r="A25" s="54" t="s">
        <v>300</v>
      </c>
      <c r="B25" s="55"/>
      <c r="C25" s="55"/>
      <c r="D25" s="55"/>
      <c r="E25" s="55"/>
      <c r="F25" s="55"/>
      <c r="G25" s="56"/>
      <c r="H25" s="56"/>
      <c r="I25" s="56"/>
      <c r="J25" s="55"/>
      <c r="K25" s="56">
        <f>SUM(K26:K36)</f>
        <v>2865651.96</v>
      </c>
    </row>
    <row r="26" spans="1:11" x14ac:dyDescent="0.25">
      <c r="A26" s="57" t="s">
        <v>791</v>
      </c>
      <c r="B26" s="82" t="s">
        <v>452</v>
      </c>
      <c r="C26" s="27" t="s">
        <v>787</v>
      </c>
      <c r="D26" s="82"/>
      <c r="E26" s="82"/>
      <c r="F26" s="82"/>
      <c r="G26" s="874"/>
      <c r="H26" s="874"/>
      <c r="I26" s="874"/>
      <c r="J26" s="160" t="s">
        <v>780</v>
      </c>
      <c r="K26" s="23">
        <v>280030.48</v>
      </c>
    </row>
    <row r="27" spans="1:11" x14ac:dyDescent="0.25">
      <c r="A27" s="57" t="s">
        <v>411</v>
      </c>
      <c r="B27" s="82" t="s">
        <v>452</v>
      </c>
      <c r="C27" s="82" t="s">
        <v>373</v>
      </c>
      <c r="D27" s="82"/>
      <c r="E27" s="82"/>
      <c r="F27" s="82"/>
      <c r="G27" s="874"/>
      <c r="H27" s="874">
        <v>150</v>
      </c>
      <c r="I27" s="874">
        <v>360</v>
      </c>
      <c r="J27" s="160" t="s">
        <v>780</v>
      </c>
      <c r="K27" s="23">
        <v>315424.82</v>
      </c>
    </row>
    <row r="28" spans="1:11" x14ac:dyDescent="0.25">
      <c r="A28" s="57" t="s">
        <v>792</v>
      </c>
      <c r="B28" s="82"/>
      <c r="C28" s="82" t="s">
        <v>373</v>
      </c>
      <c r="D28" s="82"/>
      <c r="E28" s="82"/>
      <c r="F28" s="82"/>
      <c r="G28" s="874"/>
      <c r="H28" s="874">
        <v>18</v>
      </c>
      <c r="I28" s="874">
        <v>600</v>
      </c>
      <c r="J28" s="160" t="s">
        <v>780</v>
      </c>
      <c r="K28" s="23">
        <v>145.4</v>
      </c>
    </row>
    <row r="29" spans="1:11" x14ac:dyDescent="0.25">
      <c r="A29" s="140" t="s">
        <v>793</v>
      </c>
      <c r="B29" s="82"/>
      <c r="C29" s="82" t="s">
        <v>794</v>
      </c>
      <c r="D29" s="82"/>
      <c r="E29" s="82"/>
      <c r="F29" s="82"/>
      <c r="G29" s="874"/>
      <c r="H29" s="874">
        <v>300</v>
      </c>
      <c r="I29" s="874">
        <v>600</v>
      </c>
      <c r="J29" s="160" t="s">
        <v>780</v>
      </c>
      <c r="K29" s="23">
        <v>7500</v>
      </c>
    </row>
    <row r="30" spans="1:11" x14ac:dyDescent="0.25">
      <c r="A30" s="140"/>
      <c r="B30" s="82"/>
      <c r="C30" s="82" t="s">
        <v>60</v>
      </c>
      <c r="D30" s="82"/>
      <c r="E30" s="82"/>
      <c r="F30" s="82"/>
      <c r="G30" s="874"/>
      <c r="H30" s="874">
        <v>900</v>
      </c>
      <c r="I30" s="874">
        <v>1800</v>
      </c>
      <c r="J30" s="160" t="s">
        <v>780</v>
      </c>
      <c r="K30" s="23"/>
    </row>
    <row r="31" spans="1:11" x14ac:dyDescent="0.25">
      <c r="A31" s="57" t="s">
        <v>795</v>
      </c>
      <c r="B31" s="82" t="s">
        <v>452</v>
      </c>
      <c r="C31" s="82" t="s">
        <v>60</v>
      </c>
      <c r="D31" s="82"/>
      <c r="E31" s="82">
        <v>2</v>
      </c>
      <c r="F31" s="82">
        <v>10</v>
      </c>
      <c r="G31" s="874"/>
      <c r="H31" s="874"/>
      <c r="I31" s="874"/>
      <c r="J31" s="160" t="s">
        <v>780</v>
      </c>
      <c r="K31" s="23">
        <v>1791466.59</v>
      </c>
    </row>
    <row r="32" spans="1:11" x14ac:dyDescent="0.25">
      <c r="A32" s="57" t="s">
        <v>796</v>
      </c>
      <c r="B32" s="82"/>
      <c r="C32" s="82" t="s">
        <v>787</v>
      </c>
      <c r="D32" s="82"/>
      <c r="E32" s="82"/>
      <c r="F32" s="82"/>
      <c r="G32" s="874"/>
      <c r="H32" s="874"/>
      <c r="I32" s="874"/>
      <c r="J32" s="160" t="s">
        <v>780</v>
      </c>
      <c r="K32" s="23">
        <v>330262.64</v>
      </c>
    </row>
    <row r="33" spans="1:11" x14ac:dyDescent="0.25">
      <c r="A33" s="57" t="s">
        <v>797</v>
      </c>
      <c r="B33" s="82" t="s">
        <v>452</v>
      </c>
      <c r="C33" s="82" t="s">
        <v>787</v>
      </c>
      <c r="D33" s="82">
        <v>2</v>
      </c>
      <c r="E33" s="82"/>
      <c r="F33" s="82"/>
      <c r="G33" s="874"/>
      <c r="H33" s="874"/>
      <c r="I33" s="874"/>
      <c r="J33" s="160" t="s">
        <v>780</v>
      </c>
      <c r="K33" s="23">
        <v>28473.65</v>
      </c>
    </row>
    <row r="34" spans="1:11" x14ac:dyDescent="0.25">
      <c r="A34" s="57" t="s">
        <v>798</v>
      </c>
      <c r="B34" s="82"/>
      <c r="C34" s="82" t="s">
        <v>373</v>
      </c>
      <c r="D34" s="82"/>
      <c r="E34" s="82"/>
      <c r="F34" s="82"/>
      <c r="G34" s="874"/>
      <c r="H34" s="874">
        <v>110</v>
      </c>
      <c r="I34" s="874">
        <v>250</v>
      </c>
      <c r="J34" s="160" t="s">
        <v>780</v>
      </c>
      <c r="K34" s="23">
        <v>42860</v>
      </c>
    </row>
    <row r="35" spans="1:11" ht="15.95" customHeight="1" x14ac:dyDescent="0.25">
      <c r="A35" s="57" t="s">
        <v>799</v>
      </c>
      <c r="B35" s="82"/>
      <c r="C35" s="82" t="s">
        <v>800</v>
      </c>
      <c r="D35" s="82"/>
      <c r="E35" s="82"/>
      <c r="F35" s="82"/>
      <c r="G35" s="874"/>
      <c r="H35" s="874">
        <v>120</v>
      </c>
      <c r="I35" s="874">
        <v>360</v>
      </c>
      <c r="J35" s="160" t="s">
        <v>780</v>
      </c>
      <c r="K35" s="23"/>
    </row>
    <row r="36" spans="1:11" ht="15.95" customHeight="1" x14ac:dyDescent="0.25">
      <c r="A36" s="57" t="s">
        <v>364</v>
      </c>
      <c r="B36" s="82" t="s">
        <v>801</v>
      </c>
      <c r="C36" s="82" t="s">
        <v>373</v>
      </c>
      <c r="D36" s="82"/>
      <c r="E36" s="82"/>
      <c r="F36" s="82"/>
      <c r="G36" s="874">
        <v>270</v>
      </c>
      <c r="H36" s="874"/>
      <c r="I36" s="874"/>
      <c r="J36" s="160" t="s">
        <v>780</v>
      </c>
      <c r="K36" s="23">
        <v>69488.38</v>
      </c>
    </row>
    <row r="37" spans="1:11" s="81" customFormat="1" x14ac:dyDescent="0.25">
      <c r="A37" s="57"/>
      <c r="B37" s="82"/>
      <c r="C37" s="82"/>
      <c r="D37" s="82"/>
      <c r="E37" s="82"/>
      <c r="F37" s="82"/>
      <c r="G37" s="874"/>
      <c r="H37" s="874"/>
      <c r="I37" s="874"/>
      <c r="J37" s="82"/>
      <c r="K37" s="23"/>
    </row>
    <row r="38" spans="1:11" x14ac:dyDescent="0.25">
      <c r="A38" s="54" t="s">
        <v>310</v>
      </c>
      <c r="B38" s="55"/>
      <c r="C38" s="55"/>
      <c r="D38" s="55"/>
      <c r="E38" s="55"/>
      <c r="F38" s="55"/>
      <c r="G38" s="56"/>
      <c r="H38" s="56"/>
      <c r="I38" s="56"/>
      <c r="J38" s="55"/>
      <c r="K38" s="56">
        <f>SUM(K39)</f>
        <v>0</v>
      </c>
    </row>
    <row r="39" spans="1:11" s="81" customFormat="1" x14ac:dyDescent="0.25">
      <c r="A39" s="65"/>
      <c r="B39" s="58"/>
      <c r="C39" s="58"/>
      <c r="D39" s="58"/>
      <c r="E39" s="58"/>
      <c r="F39" s="58"/>
      <c r="G39" s="60"/>
      <c r="H39" s="60"/>
      <c r="I39" s="60"/>
      <c r="J39" s="58"/>
      <c r="K39" s="60"/>
    </row>
    <row r="40" spans="1:11" s="81" customFormat="1" x14ac:dyDescent="0.25">
      <c r="A40" s="54" t="s">
        <v>313</v>
      </c>
      <c r="B40" s="55"/>
      <c r="C40" s="55"/>
      <c r="D40" s="55"/>
      <c r="E40" s="55"/>
      <c r="F40" s="55"/>
      <c r="G40" s="56"/>
      <c r="H40" s="56"/>
      <c r="I40" s="56"/>
      <c r="J40" s="55"/>
      <c r="K40" s="56">
        <f>SUM(K41)</f>
        <v>373390.9</v>
      </c>
    </row>
    <row r="41" spans="1:11" s="16" customFormat="1" x14ac:dyDescent="0.25">
      <c r="A41" s="57" t="s">
        <v>802</v>
      </c>
      <c r="B41" s="82"/>
      <c r="C41" s="82" t="s">
        <v>787</v>
      </c>
      <c r="D41" s="82"/>
      <c r="E41" s="82"/>
      <c r="F41" s="82"/>
      <c r="G41" s="874"/>
      <c r="H41" s="874">
        <v>120</v>
      </c>
      <c r="I41" s="874">
        <v>9960.49</v>
      </c>
      <c r="J41" s="160" t="s">
        <v>780</v>
      </c>
      <c r="K41" s="23">
        <v>373390.9</v>
      </c>
    </row>
    <row r="42" spans="1:11" s="16" customFormat="1" ht="15.95" customHeight="1" x14ac:dyDescent="0.25">
      <c r="A42" s="65"/>
      <c r="B42" s="58"/>
      <c r="C42" s="58"/>
      <c r="D42" s="58"/>
      <c r="E42" s="58"/>
      <c r="F42" s="58"/>
      <c r="G42" s="60"/>
      <c r="H42" s="60"/>
      <c r="I42" s="60"/>
      <c r="J42" s="58"/>
      <c r="K42" s="60"/>
    </row>
    <row r="43" spans="1:11" x14ac:dyDescent="0.25">
      <c r="A43" s="54" t="s">
        <v>314</v>
      </c>
      <c r="B43" s="55"/>
      <c r="C43" s="55"/>
      <c r="D43" s="55"/>
      <c r="E43" s="55"/>
      <c r="F43" s="55"/>
      <c r="G43" s="56"/>
      <c r="H43" s="56"/>
      <c r="I43" s="56"/>
      <c r="J43" s="55"/>
      <c r="K43" s="56">
        <f>SUM(K44)</f>
        <v>0</v>
      </c>
    </row>
    <row r="44" spans="1:11" s="80" customFormat="1" ht="15.95" customHeight="1" x14ac:dyDescent="0.25">
      <c r="A44" s="66"/>
      <c r="B44" s="63"/>
      <c r="C44" s="63"/>
      <c r="D44" s="63"/>
      <c r="E44" s="63"/>
      <c r="F44" s="63"/>
      <c r="G44" s="28"/>
      <c r="H44" s="28"/>
      <c r="I44" s="28"/>
      <c r="J44" s="63"/>
      <c r="K44" s="28"/>
    </row>
    <row r="45" spans="1:11" x14ac:dyDescent="0.25">
      <c r="A45" s="54" t="s">
        <v>315</v>
      </c>
      <c r="B45" s="55"/>
      <c r="C45" s="55"/>
      <c r="D45" s="55"/>
      <c r="E45" s="55"/>
      <c r="F45" s="55"/>
      <c r="G45" s="56"/>
      <c r="H45" s="56"/>
      <c r="I45" s="56"/>
      <c r="J45" s="55"/>
      <c r="K45" s="56">
        <f>SUM(K46)</f>
        <v>0</v>
      </c>
    </row>
    <row r="46" spans="1:11" x14ac:dyDescent="0.25">
      <c r="A46" s="22" t="s">
        <v>803</v>
      </c>
      <c r="B46" s="27"/>
      <c r="C46" s="27"/>
      <c r="D46" s="27"/>
      <c r="E46" s="27"/>
      <c r="F46" s="27"/>
      <c r="G46" s="30"/>
      <c r="H46" s="30"/>
      <c r="I46" s="30"/>
      <c r="J46" s="27"/>
      <c r="K46" s="23">
        <v>0</v>
      </c>
    </row>
    <row r="47" spans="1:11" x14ac:dyDescent="0.25">
      <c r="A47" s="65"/>
      <c r="B47" s="58"/>
      <c r="C47" s="58"/>
      <c r="D47" s="58"/>
      <c r="E47" s="58"/>
      <c r="F47" s="58"/>
      <c r="G47" s="60"/>
      <c r="H47" s="60"/>
      <c r="I47" s="60"/>
      <c r="J47" s="58"/>
      <c r="K47" s="60"/>
    </row>
    <row r="48" spans="1:11" x14ac:dyDescent="0.25">
      <c r="A48" s="67" t="s">
        <v>868</v>
      </c>
      <c r="B48" s="128"/>
      <c r="C48" s="128"/>
      <c r="D48" s="128"/>
      <c r="E48" s="128"/>
      <c r="F48" s="128"/>
      <c r="G48" s="864"/>
      <c r="H48" s="864"/>
      <c r="I48" s="864"/>
      <c r="J48" s="128"/>
      <c r="K48" s="70">
        <f>SUM(K45,K43,K40,K38,K25,K18,K12,K10)</f>
        <v>18273075.93</v>
      </c>
    </row>
  </sheetData>
  <mergeCells count="11">
    <mergeCell ref="G8:G9"/>
    <mergeCell ref="H8:I8"/>
    <mergeCell ref="J8:J9"/>
    <mergeCell ref="K8:K9"/>
    <mergeCell ref="H7:I7"/>
    <mergeCell ref="E7:F7"/>
    <mergeCell ref="A8:A9"/>
    <mergeCell ref="B8:B9"/>
    <mergeCell ref="C8:C9"/>
    <mergeCell ref="D8:D9"/>
    <mergeCell ref="E8:F8"/>
  </mergeCells>
  <pageMargins left="0.23622047244094491" right="0.15748031496062992" top="0.74803149606299213" bottom="0.74803149606299213" header="0.31496062992125984" footer="0.31496062992125984"/>
  <pageSetup paperSize="9" scale="4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zoomScale="90" zoomScaleNormal="90" workbookViewId="0">
      <selection activeCell="K57" sqref="K57"/>
    </sheetView>
  </sheetViews>
  <sheetFormatPr baseColWidth="10" defaultColWidth="11.5703125" defaultRowHeight="15" x14ac:dyDescent="0.25"/>
  <cols>
    <col min="1" max="1" width="78.140625" style="119" bestFit="1" customWidth="1"/>
    <col min="2" max="2" width="33.7109375" style="1060" customWidth="1"/>
    <col min="3" max="3" width="21.28515625" style="1060" customWidth="1"/>
    <col min="4" max="4" width="17" style="119" bestFit="1" customWidth="1"/>
    <col min="5" max="5" width="10.85546875" style="119" customWidth="1"/>
    <col min="6" max="6" width="9.85546875" style="119" customWidth="1"/>
    <col min="7" max="7" width="18.140625" style="1076" bestFit="1" customWidth="1"/>
    <col min="8" max="8" width="13.7109375" style="1076" customWidth="1"/>
    <col min="9" max="9" width="12.42578125" style="1076" customWidth="1"/>
    <col min="10" max="10" width="22.5703125" style="119" bestFit="1" customWidth="1"/>
    <col min="11" max="11" width="16.140625" style="1076" bestFit="1" customWidth="1"/>
    <col min="12" max="12" width="14.85546875" style="119" customWidth="1"/>
    <col min="13" max="14" width="11.5703125" style="119"/>
    <col min="15" max="15" width="12.7109375" style="119" customWidth="1"/>
    <col min="16" max="256" width="11.5703125" style="119"/>
    <col min="257" max="257" width="70.28515625" style="119" customWidth="1"/>
    <col min="258" max="258" width="35.140625" style="119" customWidth="1"/>
    <col min="259" max="259" width="26" style="119" customWidth="1"/>
    <col min="260" max="261" width="16.42578125" style="119" customWidth="1"/>
    <col min="262" max="262" width="17" style="119" customWidth="1"/>
    <col min="263" max="263" width="21.85546875" style="119" customWidth="1"/>
    <col min="264" max="265" width="19.42578125" style="119" customWidth="1"/>
    <col min="266" max="266" width="29.140625" style="119" customWidth="1"/>
    <col min="267" max="267" width="33" style="119" customWidth="1"/>
    <col min="268" max="268" width="14.85546875" style="119" customWidth="1"/>
    <col min="269" max="270" width="11.5703125" style="119"/>
    <col min="271" max="271" width="12.7109375" style="119" customWidth="1"/>
    <col min="272" max="512" width="11.5703125" style="119"/>
    <col min="513" max="513" width="70.28515625" style="119" customWidth="1"/>
    <col min="514" max="514" width="35.140625" style="119" customWidth="1"/>
    <col min="515" max="515" width="26" style="119" customWidth="1"/>
    <col min="516" max="517" width="16.42578125" style="119" customWidth="1"/>
    <col min="518" max="518" width="17" style="119" customWidth="1"/>
    <col min="519" max="519" width="21.85546875" style="119" customWidth="1"/>
    <col min="520" max="521" width="19.42578125" style="119" customWidth="1"/>
    <col min="522" max="522" width="29.140625" style="119" customWidth="1"/>
    <col min="523" max="523" width="33" style="119" customWidth="1"/>
    <col min="524" max="524" width="14.85546875" style="119" customWidth="1"/>
    <col min="525" max="526" width="11.5703125" style="119"/>
    <col min="527" max="527" width="12.7109375" style="119" customWidth="1"/>
    <col min="528" max="768" width="11.5703125" style="119"/>
    <col min="769" max="769" width="70.28515625" style="119" customWidth="1"/>
    <col min="770" max="770" width="35.140625" style="119" customWidth="1"/>
    <col min="771" max="771" width="26" style="119" customWidth="1"/>
    <col min="772" max="773" width="16.42578125" style="119" customWidth="1"/>
    <col min="774" max="774" width="17" style="119" customWidth="1"/>
    <col min="775" max="775" width="21.85546875" style="119" customWidth="1"/>
    <col min="776" max="777" width="19.42578125" style="119" customWidth="1"/>
    <col min="778" max="778" width="29.140625" style="119" customWidth="1"/>
    <col min="779" max="779" width="33" style="119" customWidth="1"/>
    <col min="780" max="780" width="14.85546875" style="119" customWidth="1"/>
    <col min="781" max="782" width="11.5703125" style="119"/>
    <col min="783" max="783" width="12.7109375" style="119" customWidth="1"/>
    <col min="784" max="1024" width="11.5703125" style="119"/>
    <col min="1025" max="1025" width="70.28515625" style="119" customWidth="1"/>
    <col min="1026" max="1026" width="35.140625" style="119" customWidth="1"/>
    <col min="1027" max="1027" width="26" style="119" customWidth="1"/>
    <col min="1028" max="1029" width="16.42578125" style="119" customWidth="1"/>
    <col min="1030" max="1030" width="17" style="119" customWidth="1"/>
    <col min="1031" max="1031" width="21.85546875" style="119" customWidth="1"/>
    <col min="1032" max="1033" width="19.42578125" style="119" customWidth="1"/>
    <col min="1034" max="1034" width="29.140625" style="119" customWidth="1"/>
    <col min="1035" max="1035" width="33" style="119" customWidth="1"/>
    <col min="1036" max="1036" width="14.85546875" style="119" customWidth="1"/>
    <col min="1037" max="1038" width="11.5703125" style="119"/>
    <col min="1039" max="1039" width="12.7109375" style="119" customWidth="1"/>
    <col min="1040" max="1280" width="11.5703125" style="119"/>
    <col min="1281" max="1281" width="70.28515625" style="119" customWidth="1"/>
    <col min="1282" max="1282" width="35.140625" style="119" customWidth="1"/>
    <col min="1283" max="1283" width="26" style="119" customWidth="1"/>
    <col min="1284" max="1285" width="16.42578125" style="119" customWidth="1"/>
    <col min="1286" max="1286" width="17" style="119" customWidth="1"/>
    <col min="1287" max="1287" width="21.85546875" style="119" customWidth="1"/>
    <col min="1288" max="1289" width="19.42578125" style="119" customWidth="1"/>
    <col min="1290" max="1290" width="29.140625" style="119" customWidth="1"/>
    <col min="1291" max="1291" width="33" style="119" customWidth="1"/>
    <col min="1292" max="1292" width="14.85546875" style="119" customWidth="1"/>
    <col min="1293" max="1294" width="11.5703125" style="119"/>
    <col min="1295" max="1295" width="12.7109375" style="119" customWidth="1"/>
    <col min="1296" max="1536" width="11.5703125" style="119"/>
    <col min="1537" max="1537" width="70.28515625" style="119" customWidth="1"/>
    <col min="1538" max="1538" width="35.140625" style="119" customWidth="1"/>
    <col min="1539" max="1539" width="26" style="119" customWidth="1"/>
    <col min="1540" max="1541" width="16.42578125" style="119" customWidth="1"/>
    <col min="1542" max="1542" width="17" style="119" customWidth="1"/>
    <col min="1543" max="1543" width="21.85546875" style="119" customWidth="1"/>
    <col min="1544" max="1545" width="19.42578125" style="119" customWidth="1"/>
    <col min="1546" max="1546" width="29.140625" style="119" customWidth="1"/>
    <col min="1547" max="1547" width="33" style="119" customWidth="1"/>
    <col min="1548" max="1548" width="14.85546875" style="119" customWidth="1"/>
    <col min="1549" max="1550" width="11.5703125" style="119"/>
    <col min="1551" max="1551" width="12.7109375" style="119" customWidth="1"/>
    <col min="1552" max="1792" width="11.5703125" style="119"/>
    <col min="1793" max="1793" width="70.28515625" style="119" customWidth="1"/>
    <col min="1794" max="1794" width="35.140625" style="119" customWidth="1"/>
    <col min="1795" max="1795" width="26" style="119" customWidth="1"/>
    <col min="1796" max="1797" width="16.42578125" style="119" customWidth="1"/>
    <col min="1798" max="1798" width="17" style="119" customWidth="1"/>
    <col min="1799" max="1799" width="21.85546875" style="119" customWidth="1"/>
    <col min="1800" max="1801" width="19.42578125" style="119" customWidth="1"/>
    <col min="1802" max="1802" width="29.140625" style="119" customWidth="1"/>
    <col min="1803" max="1803" width="33" style="119" customWidth="1"/>
    <col min="1804" max="1804" width="14.85546875" style="119" customWidth="1"/>
    <col min="1805" max="1806" width="11.5703125" style="119"/>
    <col min="1807" max="1807" width="12.7109375" style="119" customWidth="1"/>
    <col min="1808" max="2048" width="11.5703125" style="119"/>
    <col min="2049" max="2049" width="70.28515625" style="119" customWidth="1"/>
    <col min="2050" max="2050" width="35.140625" style="119" customWidth="1"/>
    <col min="2051" max="2051" width="26" style="119" customWidth="1"/>
    <col min="2052" max="2053" width="16.42578125" style="119" customWidth="1"/>
    <col min="2054" max="2054" width="17" style="119" customWidth="1"/>
    <col min="2055" max="2055" width="21.85546875" style="119" customWidth="1"/>
    <col min="2056" max="2057" width="19.42578125" style="119" customWidth="1"/>
    <col min="2058" max="2058" width="29.140625" style="119" customWidth="1"/>
    <col min="2059" max="2059" width="33" style="119" customWidth="1"/>
    <col min="2060" max="2060" width="14.85546875" style="119" customWidth="1"/>
    <col min="2061" max="2062" width="11.5703125" style="119"/>
    <col min="2063" max="2063" width="12.7109375" style="119" customWidth="1"/>
    <col min="2064" max="2304" width="11.5703125" style="119"/>
    <col min="2305" max="2305" width="70.28515625" style="119" customWidth="1"/>
    <col min="2306" max="2306" width="35.140625" style="119" customWidth="1"/>
    <col min="2307" max="2307" width="26" style="119" customWidth="1"/>
    <col min="2308" max="2309" width="16.42578125" style="119" customWidth="1"/>
    <col min="2310" max="2310" width="17" style="119" customWidth="1"/>
    <col min="2311" max="2311" width="21.85546875" style="119" customWidth="1"/>
    <col min="2312" max="2313" width="19.42578125" style="119" customWidth="1"/>
    <col min="2314" max="2314" width="29.140625" style="119" customWidth="1"/>
    <col min="2315" max="2315" width="33" style="119" customWidth="1"/>
    <col min="2316" max="2316" width="14.85546875" style="119" customWidth="1"/>
    <col min="2317" max="2318" width="11.5703125" style="119"/>
    <col min="2319" max="2319" width="12.7109375" style="119" customWidth="1"/>
    <col min="2320" max="2560" width="11.5703125" style="119"/>
    <col min="2561" max="2561" width="70.28515625" style="119" customWidth="1"/>
    <col min="2562" max="2562" width="35.140625" style="119" customWidth="1"/>
    <col min="2563" max="2563" width="26" style="119" customWidth="1"/>
    <col min="2564" max="2565" width="16.42578125" style="119" customWidth="1"/>
    <col min="2566" max="2566" width="17" style="119" customWidth="1"/>
    <col min="2567" max="2567" width="21.85546875" style="119" customWidth="1"/>
    <col min="2568" max="2569" width="19.42578125" style="119" customWidth="1"/>
    <col min="2570" max="2570" width="29.140625" style="119" customWidth="1"/>
    <col min="2571" max="2571" width="33" style="119" customWidth="1"/>
    <col min="2572" max="2572" width="14.85546875" style="119" customWidth="1"/>
    <col min="2573" max="2574" width="11.5703125" style="119"/>
    <col min="2575" max="2575" width="12.7109375" style="119" customWidth="1"/>
    <col min="2576" max="2816" width="11.5703125" style="119"/>
    <col min="2817" max="2817" width="70.28515625" style="119" customWidth="1"/>
    <col min="2818" max="2818" width="35.140625" style="119" customWidth="1"/>
    <col min="2819" max="2819" width="26" style="119" customWidth="1"/>
    <col min="2820" max="2821" width="16.42578125" style="119" customWidth="1"/>
    <col min="2822" max="2822" width="17" style="119" customWidth="1"/>
    <col min="2823" max="2823" width="21.85546875" style="119" customWidth="1"/>
    <col min="2824" max="2825" width="19.42578125" style="119" customWidth="1"/>
    <col min="2826" max="2826" width="29.140625" style="119" customWidth="1"/>
    <col min="2827" max="2827" width="33" style="119" customWidth="1"/>
    <col min="2828" max="2828" width="14.85546875" style="119" customWidth="1"/>
    <col min="2829" max="2830" width="11.5703125" style="119"/>
    <col min="2831" max="2831" width="12.7109375" style="119" customWidth="1"/>
    <col min="2832" max="3072" width="11.5703125" style="119"/>
    <col min="3073" max="3073" width="70.28515625" style="119" customWidth="1"/>
    <col min="3074" max="3074" width="35.140625" style="119" customWidth="1"/>
    <col min="3075" max="3075" width="26" style="119" customWidth="1"/>
    <col min="3076" max="3077" width="16.42578125" style="119" customWidth="1"/>
    <col min="3078" max="3078" width="17" style="119" customWidth="1"/>
    <col min="3079" max="3079" width="21.85546875" style="119" customWidth="1"/>
    <col min="3080" max="3081" width="19.42578125" style="119" customWidth="1"/>
    <col min="3082" max="3082" width="29.140625" style="119" customWidth="1"/>
    <col min="3083" max="3083" width="33" style="119" customWidth="1"/>
    <col min="3084" max="3084" width="14.85546875" style="119" customWidth="1"/>
    <col min="3085" max="3086" width="11.5703125" style="119"/>
    <col min="3087" max="3087" width="12.7109375" style="119" customWidth="1"/>
    <col min="3088" max="3328" width="11.5703125" style="119"/>
    <col min="3329" max="3329" width="70.28515625" style="119" customWidth="1"/>
    <col min="3330" max="3330" width="35.140625" style="119" customWidth="1"/>
    <col min="3331" max="3331" width="26" style="119" customWidth="1"/>
    <col min="3332" max="3333" width="16.42578125" style="119" customWidth="1"/>
    <col min="3334" max="3334" width="17" style="119" customWidth="1"/>
    <col min="3335" max="3335" width="21.85546875" style="119" customWidth="1"/>
    <col min="3336" max="3337" width="19.42578125" style="119" customWidth="1"/>
    <col min="3338" max="3338" width="29.140625" style="119" customWidth="1"/>
    <col min="3339" max="3339" width="33" style="119" customWidth="1"/>
    <col min="3340" max="3340" width="14.85546875" style="119" customWidth="1"/>
    <col min="3341" max="3342" width="11.5703125" style="119"/>
    <col min="3343" max="3343" width="12.7109375" style="119" customWidth="1"/>
    <col min="3344" max="3584" width="11.5703125" style="119"/>
    <col min="3585" max="3585" width="70.28515625" style="119" customWidth="1"/>
    <col min="3586" max="3586" width="35.140625" style="119" customWidth="1"/>
    <col min="3587" max="3587" width="26" style="119" customWidth="1"/>
    <col min="3588" max="3589" width="16.42578125" style="119" customWidth="1"/>
    <col min="3590" max="3590" width="17" style="119" customWidth="1"/>
    <col min="3591" max="3591" width="21.85546875" style="119" customWidth="1"/>
    <col min="3592" max="3593" width="19.42578125" style="119" customWidth="1"/>
    <col min="3594" max="3594" width="29.140625" style="119" customWidth="1"/>
    <col min="3595" max="3595" width="33" style="119" customWidth="1"/>
    <col min="3596" max="3596" width="14.85546875" style="119" customWidth="1"/>
    <col min="3597" max="3598" width="11.5703125" style="119"/>
    <col min="3599" max="3599" width="12.7109375" style="119" customWidth="1"/>
    <col min="3600" max="3840" width="11.5703125" style="119"/>
    <col min="3841" max="3841" width="70.28515625" style="119" customWidth="1"/>
    <col min="3842" max="3842" width="35.140625" style="119" customWidth="1"/>
    <col min="3843" max="3843" width="26" style="119" customWidth="1"/>
    <col min="3844" max="3845" width="16.42578125" style="119" customWidth="1"/>
    <col min="3846" max="3846" width="17" style="119" customWidth="1"/>
    <col min="3847" max="3847" width="21.85546875" style="119" customWidth="1"/>
    <col min="3848" max="3849" width="19.42578125" style="119" customWidth="1"/>
    <col min="3850" max="3850" width="29.140625" style="119" customWidth="1"/>
    <col min="3851" max="3851" width="33" style="119" customWidth="1"/>
    <col min="3852" max="3852" width="14.85546875" style="119" customWidth="1"/>
    <col min="3853" max="3854" width="11.5703125" style="119"/>
    <col min="3855" max="3855" width="12.7109375" style="119" customWidth="1"/>
    <col min="3856" max="4096" width="11.5703125" style="119"/>
    <col min="4097" max="4097" width="70.28515625" style="119" customWidth="1"/>
    <col min="4098" max="4098" width="35.140625" style="119" customWidth="1"/>
    <col min="4099" max="4099" width="26" style="119" customWidth="1"/>
    <col min="4100" max="4101" width="16.42578125" style="119" customWidth="1"/>
    <col min="4102" max="4102" width="17" style="119" customWidth="1"/>
    <col min="4103" max="4103" width="21.85546875" style="119" customWidth="1"/>
    <col min="4104" max="4105" width="19.42578125" style="119" customWidth="1"/>
    <col min="4106" max="4106" width="29.140625" style="119" customWidth="1"/>
    <col min="4107" max="4107" width="33" style="119" customWidth="1"/>
    <col min="4108" max="4108" width="14.85546875" style="119" customWidth="1"/>
    <col min="4109" max="4110" width="11.5703125" style="119"/>
    <col min="4111" max="4111" width="12.7109375" style="119" customWidth="1"/>
    <col min="4112" max="4352" width="11.5703125" style="119"/>
    <col min="4353" max="4353" width="70.28515625" style="119" customWidth="1"/>
    <col min="4354" max="4354" width="35.140625" style="119" customWidth="1"/>
    <col min="4355" max="4355" width="26" style="119" customWidth="1"/>
    <col min="4356" max="4357" width="16.42578125" style="119" customWidth="1"/>
    <col min="4358" max="4358" width="17" style="119" customWidth="1"/>
    <col min="4359" max="4359" width="21.85546875" style="119" customWidth="1"/>
    <col min="4360" max="4361" width="19.42578125" style="119" customWidth="1"/>
    <col min="4362" max="4362" width="29.140625" style="119" customWidth="1"/>
    <col min="4363" max="4363" width="33" style="119" customWidth="1"/>
    <col min="4364" max="4364" width="14.85546875" style="119" customWidth="1"/>
    <col min="4365" max="4366" width="11.5703125" style="119"/>
    <col min="4367" max="4367" width="12.7109375" style="119" customWidth="1"/>
    <col min="4368" max="4608" width="11.5703125" style="119"/>
    <col min="4609" max="4609" width="70.28515625" style="119" customWidth="1"/>
    <col min="4610" max="4610" width="35.140625" style="119" customWidth="1"/>
    <col min="4611" max="4611" width="26" style="119" customWidth="1"/>
    <col min="4612" max="4613" width="16.42578125" style="119" customWidth="1"/>
    <col min="4614" max="4614" width="17" style="119" customWidth="1"/>
    <col min="4615" max="4615" width="21.85546875" style="119" customWidth="1"/>
    <col min="4616" max="4617" width="19.42578125" style="119" customWidth="1"/>
    <col min="4618" max="4618" width="29.140625" style="119" customWidth="1"/>
    <col min="4619" max="4619" width="33" style="119" customWidth="1"/>
    <col min="4620" max="4620" width="14.85546875" style="119" customWidth="1"/>
    <col min="4621" max="4622" width="11.5703125" style="119"/>
    <col min="4623" max="4623" width="12.7109375" style="119" customWidth="1"/>
    <col min="4624" max="4864" width="11.5703125" style="119"/>
    <col min="4865" max="4865" width="70.28515625" style="119" customWidth="1"/>
    <col min="4866" max="4866" width="35.140625" style="119" customWidth="1"/>
    <col min="4867" max="4867" width="26" style="119" customWidth="1"/>
    <col min="4868" max="4869" width="16.42578125" style="119" customWidth="1"/>
    <col min="4870" max="4870" width="17" style="119" customWidth="1"/>
    <col min="4871" max="4871" width="21.85546875" style="119" customWidth="1"/>
    <col min="4872" max="4873" width="19.42578125" style="119" customWidth="1"/>
    <col min="4874" max="4874" width="29.140625" style="119" customWidth="1"/>
    <col min="4875" max="4875" width="33" style="119" customWidth="1"/>
    <col min="4876" max="4876" width="14.85546875" style="119" customWidth="1"/>
    <col min="4877" max="4878" width="11.5703125" style="119"/>
    <col min="4879" max="4879" width="12.7109375" style="119" customWidth="1"/>
    <col min="4880" max="5120" width="11.5703125" style="119"/>
    <col min="5121" max="5121" width="70.28515625" style="119" customWidth="1"/>
    <col min="5122" max="5122" width="35.140625" style="119" customWidth="1"/>
    <col min="5123" max="5123" width="26" style="119" customWidth="1"/>
    <col min="5124" max="5125" width="16.42578125" style="119" customWidth="1"/>
    <col min="5126" max="5126" width="17" style="119" customWidth="1"/>
    <col min="5127" max="5127" width="21.85546875" style="119" customWidth="1"/>
    <col min="5128" max="5129" width="19.42578125" style="119" customWidth="1"/>
    <col min="5130" max="5130" width="29.140625" style="119" customWidth="1"/>
    <col min="5131" max="5131" width="33" style="119" customWidth="1"/>
    <col min="5132" max="5132" width="14.85546875" style="119" customWidth="1"/>
    <col min="5133" max="5134" width="11.5703125" style="119"/>
    <col min="5135" max="5135" width="12.7109375" style="119" customWidth="1"/>
    <col min="5136" max="5376" width="11.5703125" style="119"/>
    <col min="5377" max="5377" width="70.28515625" style="119" customWidth="1"/>
    <col min="5378" max="5378" width="35.140625" style="119" customWidth="1"/>
    <col min="5379" max="5379" width="26" style="119" customWidth="1"/>
    <col min="5380" max="5381" width="16.42578125" style="119" customWidth="1"/>
    <col min="5382" max="5382" width="17" style="119" customWidth="1"/>
    <col min="5383" max="5383" width="21.85546875" style="119" customWidth="1"/>
    <col min="5384" max="5385" width="19.42578125" style="119" customWidth="1"/>
    <col min="5386" max="5386" width="29.140625" style="119" customWidth="1"/>
    <col min="5387" max="5387" width="33" style="119" customWidth="1"/>
    <col min="5388" max="5388" width="14.85546875" style="119" customWidth="1"/>
    <col min="5389" max="5390" width="11.5703125" style="119"/>
    <col min="5391" max="5391" width="12.7109375" style="119" customWidth="1"/>
    <col min="5392" max="5632" width="11.5703125" style="119"/>
    <col min="5633" max="5633" width="70.28515625" style="119" customWidth="1"/>
    <col min="5634" max="5634" width="35.140625" style="119" customWidth="1"/>
    <col min="5635" max="5635" width="26" style="119" customWidth="1"/>
    <col min="5636" max="5637" width="16.42578125" style="119" customWidth="1"/>
    <col min="5638" max="5638" width="17" style="119" customWidth="1"/>
    <col min="5639" max="5639" width="21.85546875" style="119" customWidth="1"/>
    <col min="5640" max="5641" width="19.42578125" style="119" customWidth="1"/>
    <col min="5642" max="5642" width="29.140625" style="119" customWidth="1"/>
    <col min="5643" max="5643" width="33" style="119" customWidth="1"/>
    <col min="5644" max="5644" width="14.85546875" style="119" customWidth="1"/>
    <col min="5645" max="5646" width="11.5703125" style="119"/>
    <col min="5647" max="5647" width="12.7109375" style="119" customWidth="1"/>
    <col min="5648" max="5888" width="11.5703125" style="119"/>
    <col min="5889" max="5889" width="70.28515625" style="119" customWidth="1"/>
    <col min="5890" max="5890" width="35.140625" style="119" customWidth="1"/>
    <col min="5891" max="5891" width="26" style="119" customWidth="1"/>
    <col min="5892" max="5893" width="16.42578125" style="119" customWidth="1"/>
    <col min="5894" max="5894" width="17" style="119" customWidth="1"/>
    <col min="5895" max="5895" width="21.85546875" style="119" customWidth="1"/>
    <col min="5896" max="5897" width="19.42578125" style="119" customWidth="1"/>
    <col min="5898" max="5898" width="29.140625" style="119" customWidth="1"/>
    <col min="5899" max="5899" width="33" style="119" customWidth="1"/>
    <col min="5900" max="5900" width="14.85546875" style="119" customWidth="1"/>
    <col min="5901" max="5902" width="11.5703125" style="119"/>
    <col min="5903" max="5903" width="12.7109375" style="119" customWidth="1"/>
    <col min="5904" max="6144" width="11.5703125" style="119"/>
    <col min="6145" max="6145" width="70.28515625" style="119" customWidth="1"/>
    <col min="6146" max="6146" width="35.140625" style="119" customWidth="1"/>
    <col min="6147" max="6147" width="26" style="119" customWidth="1"/>
    <col min="6148" max="6149" width="16.42578125" style="119" customWidth="1"/>
    <col min="6150" max="6150" width="17" style="119" customWidth="1"/>
    <col min="6151" max="6151" width="21.85546875" style="119" customWidth="1"/>
    <col min="6152" max="6153" width="19.42578125" style="119" customWidth="1"/>
    <col min="6154" max="6154" width="29.140625" style="119" customWidth="1"/>
    <col min="6155" max="6155" width="33" style="119" customWidth="1"/>
    <col min="6156" max="6156" width="14.85546875" style="119" customWidth="1"/>
    <col min="6157" max="6158" width="11.5703125" style="119"/>
    <col min="6159" max="6159" width="12.7109375" style="119" customWidth="1"/>
    <col min="6160" max="6400" width="11.5703125" style="119"/>
    <col min="6401" max="6401" width="70.28515625" style="119" customWidth="1"/>
    <col min="6402" max="6402" width="35.140625" style="119" customWidth="1"/>
    <col min="6403" max="6403" width="26" style="119" customWidth="1"/>
    <col min="6404" max="6405" width="16.42578125" style="119" customWidth="1"/>
    <col min="6406" max="6406" width="17" style="119" customWidth="1"/>
    <col min="6407" max="6407" width="21.85546875" style="119" customWidth="1"/>
    <col min="6408" max="6409" width="19.42578125" style="119" customWidth="1"/>
    <col min="6410" max="6410" width="29.140625" style="119" customWidth="1"/>
    <col min="6411" max="6411" width="33" style="119" customWidth="1"/>
    <col min="6412" max="6412" width="14.85546875" style="119" customWidth="1"/>
    <col min="6413" max="6414" width="11.5703125" style="119"/>
    <col min="6415" max="6415" width="12.7109375" style="119" customWidth="1"/>
    <col min="6416" max="6656" width="11.5703125" style="119"/>
    <col min="6657" max="6657" width="70.28515625" style="119" customWidth="1"/>
    <col min="6658" max="6658" width="35.140625" style="119" customWidth="1"/>
    <col min="6659" max="6659" width="26" style="119" customWidth="1"/>
    <col min="6660" max="6661" width="16.42578125" style="119" customWidth="1"/>
    <col min="6662" max="6662" width="17" style="119" customWidth="1"/>
    <col min="6663" max="6663" width="21.85546875" style="119" customWidth="1"/>
    <col min="6664" max="6665" width="19.42578125" style="119" customWidth="1"/>
    <col min="6666" max="6666" width="29.140625" style="119" customWidth="1"/>
    <col min="6667" max="6667" width="33" style="119" customWidth="1"/>
    <col min="6668" max="6668" width="14.85546875" style="119" customWidth="1"/>
    <col min="6669" max="6670" width="11.5703125" style="119"/>
    <col min="6671" max="6671" width="12.7109375" style="119" customWidth="1"/>
    <col min="6672" max="6912" width="11.5703125" style="119"/>
    <col min="6913" max="6913" width="70.28515625" style="119" customWidth="1"/>
    <col min="6914" max="6914" width="35.140625" style="119" customWidth="1"/>
    <col min="6915" max="6915" width="26" style="119" customWidth="1"/>
    <col min="6916" max="6917" width="16.42578125" style="119" customWidth="1"/>
    <col min="6918" max="6918" width="17" style="119" customWidth="1"/>
    <col min="6919" max="6919" width="21.85546875" style="119" customWidth="1"/>
    <col min="6920" max="6921" width="19.42578125" style="119" customWidth="1"/>
    <col min="6922" max="6922" width="29.140625" style="119" customWidth="1"/>
    <col min="6923" max="6923" width="33" style="119" customWidth="1"/>
    <col min="6924" max="6924" width="14.85546875" style="119" customWidth="1"/>
    <col min="6925" max="6926" width="11.5703125" style="119"/>
    <col min="6927" max="6927" width="12.7109375" style="119" customWidth="1"/>
    <col min="6928" max="7168" width="11.5703125" style="119"/>
    <col min="7169" max="7169" width="70.28515625" style="119" customWidth="1"/>
    <col min="7170" max="7170" width="35.140625" style="119" customWidth="1"/>
    <col min="7171" max="7171" width="26" style="119" customWidth="1"/>
    <col min="7172" max="7173" width="16.42578125" style="119" customWidth="1"/>
    <col min="7174" max="7174" width="17" style="119" customWidth="1"/>
    <col min="7175" max="7175" width="21.85546875" style="119" customWidth="1"/>
    <col min="7176" max="7177" width="19.42578125" style="119" customWidth="1"/>
    <col min="7178" max="7178" width="29.140625" style="119" customWidth="1"/>
    <col min="7179" max="7179" width="33" style="119" customWidth="1"/>
    <col min="7180" max="7180" width="14.85546875" style="119" customWidth="1"/>
    <col min="7181" max="7182" width="11.5703125" style="119"/>
    <col min="7183" max="7183" width="12.7109375" style="119" customWidth="1"/>
    <col min="7184" max="7424" width="11.5703125" style="119"/>
    <col min="7425" max="7425" width="70.28515625" style="119" customWidth="1"/>
    <col min="7426" max="7426" width="35.140625" style="119" customWidth="1"/>
    <col min="7427" max="7427" width="26" style="119" customWidth="1"/>
    <col min="7428" max="7429" width="16.42578125" style="119" customWidth="1"/>
    <col min="7430" max="7430" width="17" style="119" customWidth="1"/>
    <col min="7431" max="7431" width="21.85546875" style="119" customWidth="1"/>
    <col min="7432" max="7433" width="19.42578125" style="119" customWidth="1"/>
    <col min="7434" max="7434" width="29.140625" style="119" customWidth="1"/>
    <col min="7435" max="7435" width="33" style="119" customWidth="1"/>
    <col min="7436" max="7436" width="14.85546875" style="119" customWidth="1"/>
    <col min="7437" max="7438" width="11.5703125" style="119"/>
    <col min="7439" max="7439" width="12.7109375" style="119" customWidth="1"/>
    <col min="7440" max="7680" width="11.5703125" style="119"/>
    <col min="7681" max="7681" width="70.28515625" style="119" customWidth="1"/>
    <col min="7682" max="7682" width="35.140625" style="119" customWidth="1"/>
    <col min="7683" max="7683" width="26" style="119" customWidth="1"/>
    <col min="7684" max="7685" width="16.42578125" style="119" customWidth="1"/>
    <col min="7686" max="7686" width="17" style="119" customWidth="1"/>
    <col min="7687" max="7687" width="21.85546875" style="119" customWidth="1"/>
    <col min="7688" max="7689" width="19.42578125" style="119" customWidth="1"/>
    <col min="7690" max="7690" width="29.140625" style="119" customWidth="1"/>
    <col min="7691" max="7691" width="33" style="119" customWidth="1"/>
    <col min="7692" max="7692" width="14.85546875" style="119" customWidth="1"/>
    <col min="7693" max="7694" width="11.5703125" style="119"/>
    <col min="7695" max="7695" width="12.7109375" style="119" customWidth="1"/>
    <col min="7696" max="7936" width="11.5703125" style="119"/>
    <col min="7937" max="7937" width="70.28515625" style="119" customWidth="1"/>
    <col min="7938" max="7938" width="35.140625" style="119" customWidth="1"/>
    <col min="7939" max="7939" width="26" style="119" customWidth="1"/>
    <col min="7940" max="7941" width="16.42578125" style="119" customWidth="1"/>
    <col min="7942" max="7942" width="17" style="119" customWidth="1"/>
    <col min="7943" max="7943" width="21.85546875" style="119" customWidth="1"/>
    <col min="7944" max="7945" width="19.42578125" style="119" customWidth="1"/>
    <col min="7946" max="7946" width="29.140625" style="119" customWidth="1"/>
    <col min="7947" max="7947" width="33" style="119" customWidth="1"/>
    <col min="7948" max="7948" width="14.85546875" style="119" customWidth="1"/>
    <col min="7949" max="7950" width="11.5703125" style="119"/>
    <col min="7951" max="7951" width="12.7109375" style="119" customWidth="1"/>
    <col min="7952" max="8192" width="11.5703125" style="119"/>
    <col min="8193" max="8193" width="70.28515625" style="119" customWidth="1"/>
    <col min="8194" max="8194" width="35.140625" style="119" customWidth="1"/>
    <col min="8195" max="8195" width="26" style="119" customWidth="1"/>
    <col min="8196" max="8197" width="16.42578125" style="119" customWidth="1"/>
    <col min="8198" max="8198" width="17" style="119" customWidth="1"/>
    <col min="8199" max="8199" width="21.85546875" style="119" customWidth="1"/>
    <col min="8200" max="8201" width="19.42578125" style="119" customWidth="1"/>
    <col min="8202" max="8202" width="29.140625" style="119" customWidth="1"/>
    <col min="8203" max="8203" width="33" style="119" customWidth="1"/>
    <col min="8204" max="8204" width="14.85546875" style="119" customWidth="1"/>
    <col min="8205" max="8206" width="11.5703125" style="119"/>
    <col min="8207" max="8207" width="12.7109375" style="119" customWidth="1"/>
    <col min="8208" max="8448" width="11.5703125" style="119"/>
    <col min="8449" max="8449" width="70.28515625" style="119" customWidth="1"/>
    <col min="8450" max="8450" width="35.140625" style="119" customWidth="1"/>
    <col min="8451" max="8451" width="26" style="119" customWidth="1"/>
    <col min="8452" max="8453" width="16.42578125" style="119" customWidth="1"/>
    <col min="8454" max="8454" width="17" style="119" customWidth="1"/>
    <col min="8455" max="8455" width="21.85546875" style="119" customWidth="1"/>
    <col min="8456" max="8457" width="19.42578125" style="119" customWidth="1"/>
    <col min="8458" max="8458" width="29.140625" style="119" customWidth="1"/>
    <col min="8459" max="8459" width="33" style="119" customWidth="1"/>
    <col min="8460" max="8460" width="14.85546875" style="119" customWidth="1"/>
    <col min="8461" max="8462" width="11.5703125" style="119"/>
    <col min="8463" max="8463" width="12.7109375" style="119" customWidth="1"/>
    <col min="8464" max="8704" width="11.5703125" style="119"/>
    <col min="8705" max="8705" width="70.28515625" style="119" customWidth="1"/>
    <col min="8706" max="8706" width="35.140625" style="119" customWidth="1"/>
    <col min="8707" max="8707" width="26" style="119" customWidth="1"/>
    <col min="8708" max="8709" width="16.42578125" style="119" customWidth="1"/>
    <col min="8710" max="8710" width="17" style="119" customWidth="1"/>
    <col min="8711" max="8711" width="21.85546875" style="119" customWidth="1"/>
    <col min="8712" max="8713" width="19.42578125" style="119" customWidth="1"/>
    <col min="8714" max="8714" width="29.140625" style="119" customWidth="1"/>
    <col min="8715" max="8715" width="33" style="119" customWidth="1"/>
    <col min="8716" max="8716" width="14.85546875" style="119" customWidth="1"/>
    <col min="8717" max="8718" width="11.5703125" style="119"/>
    <col min="8719" max="8719" width="12.7109375" style="119" customWidth="1"/>
    <col min="8720" max="8960" width="11.5703125" style="119"/>
    <col min="8961" max="8961" width="70.28515625" style="119" customWidth="1"/>
    <col min="8962" max="8962" width="35.140625" style="119" customWidth="1"/>
    <col min="8963" max="8963" width="26" style="119" customWidth="1"/>
    <col min="8964" max="8965" width="16.42578125" style="119" customWidth="1"/>
    <col min="8966" max="8966" width="17" style="119" customWidth="1"/>
    <col min="8967" max="8967" width="21.85546875" style="119" customWidth="1"/>
    <col min="8968" max="8969" width="19.42578125" style="119" customWidth="1"/>
    <col min="8970" max="8970" width="29.140625" style="119" customWidth="1"/>
    <col min="8971" max="8971" width="33" style="119" customWidth="1"/>
    <col min="8972" max="8972" width="14.85546875" style="119" customWidth="1"/>
    <col min="8973" max="8974" width="11.5703125" style="119"/>
    <col min="8975" max="8975" width="12.7109375" style="119" customWidth="1"/>
    <col min="8976" max="9216" width="11.5703125" style="119"/>
    <col min="9217" max="9217" width="70.28515625" style="119" customWidth="1"/>
    <col min="9218" max="9218" width="35.140625" style="119" customWidth="1"/>
    <col min="9219" max="9219" width="26" style="119" customWidth="1"/>
    <col min="9220" max="9221" width="16.42578125" style="119" customWidth="1"/>
    <col min="9222" max="9222" width="17" style="119" customWidth="1"/>
    <col min="9223" max="9223" width="21.85546875" style="119" customWidth="1"/>
    <col min="9224" max="9225" width="19.42578125" style="119" customWidth="1"/>
    <col min="9226" max="9226" width="29.140625" style="119" customWidth="1"/>
    <col min="9227" max="9227" width="33" style="119" customWidth="1"/>
    <col min="9228" max="9228" width="14.85546875" style="119" customWidth="1"/>
    <col min="9229" max="9230" width="11.5703125" style="119"/>
    <col min="9231" max="9231" width="12.7109375" style="119" customWidth="1"/>
    <col min="9232" max="9472" width="11.5703125" style="119"/>
    <col min="9473" max="9473" width="70.28515625" style="119" customWidth="1"/>
    <col min="9474" max="9474" width="35.140625" style="119" customWidth="1"/>
    <col min="9475" max="9475" width="26" style="119" customWidth="1"/>
    <col min="9476" max="9477" width="16.42578125" style="119" customWidth="1"/>
    <col min="9478" max="9478" width="17" style="119" customWidth="1"/>
    <col min="9479" max="9479" width="21.85546875" style="119" customWidth="1"/>
    <col min="9480" max="9481" width="19.42578125" style="119" customWidth="1"/>
    <col min="9482" max="9482" width="29.140625" style="119" customWidth="1"/>
    <col min="9483" max="9483" width="33" style="119" customWidth="1"/>
    <col min="9484" max="9484" width="14.85546875" style="119" customWidth="1"/>
    <col min="9485" max="9486" width="11.5703125" style="119"/>
    <col min="9487" max="9487" width="12.7109375" style="119" customWidth="1"/>
    <col min="9488" max="9728" width="11.5703125" style="119"/>
    <col min="9729" max="9729" width="70.28515625" style="119" customWidth="1"/>
    <col min="9730" max="9730" width="35.140625" style="119" customWidth="1"/>
    <col min="9731" max="9731" width="26" style="119" customWidth="1"/>
    <col min="9732" max="9733" width="16.42578125" style="119" customWidth="1"/>
    <col min="9734" max="9734" width="17" style="119" customWidth="1"/>
    <col min="9735" max="9735" width="21.85546875" style="119" customWidth="1"/>
    <col min="9736" max="9737" width="19.42578125" style="119" customWidth="1"/>
    <col min="9738" max="9738" width="29.140625" style="119" customWidth="1"/>
    <col min="9739" max="9739" width="33" style="119" customWidth="1"/>
    <col min="9740" max="9740" width="14.85546875" style="119" customWidth="1"/>
    <col min="9741" max="9742" width="11.5703125" style="119"/>
    <col min="9743" max="9743" width="12.7109375" style="119" customWidth="1"/>
    <col min="9744" max="9984" width="11.5703125" style="119"/>
    <col min="9985" max="9985" width="70.28515625" style="119" customWidth="1"/>
    <col min="9986" max="9986" width="35.140625" style="119" customWidth="1"/>
    <col min="9987" max="9987" width="26" style="119" customWidth="1"/>
    <col min="9988" max="9989" width="16.42578125" style="119" customWidth="1"/>
    <col min="9990" max="9990" width="17" style="119" customWidth="1"/>
    <col min="9991" max="9991" width="21.85546875" style="119" customWidth="1"/>
    <col min="9992" max="9993" width="19.42578125" style="119" customWidth="1"/>
    <col min="9994" max="9994" width="29.140625" style="119" customWidth="1"/>
    <col min="9995" max="9995" width="33" style="119" customWidth="1"/>
    <col min="9996" max="9996" width="14.85546875" style="119" customWidth="1"/>
    <col min="9997" max="9998" width="11.5703125" style="119"/>
    <col min="9999" max="9999" width="12.7109375" style="119" customWidth="1"/>
    <col min="10000" max="10240" width="11.5703125" style="119"/>
    <col min="10241" max="10241" width="70.28515625" style="119" customWidth="1"/>
    <col min="10242" max="10242" width="35.140625" style="119" customWidth="1"/>
    <col min="10243" max="10243" width="26" style="119" customWidth="1"/>
    <col min="10244" max="10245" width="16.42578125" style="119" customWidth="1"/>
    <col min="10246" max="10246" width="17" style="119" customWidth="1"/>
    <col min="10247" max="10247" width="21.85546875" style="119" customWidth="1"/>
    <col min="10248" max="10249" width="19.42578125" style="119" customWidth="1"/>
    <col min="10250" max="10250" width="29.140625" style="119" customWidth="1"/>
    <col min="10251" max="10251" width="33" style="119" customWidth="1"/>
    <col min="10252" max="10252" width="14.85546875" style="119" customWidth="1"/>
    <col min="10253" max="10254" width="11.5703125" style="119"/>
    <col min="10255" max="10255" width="12.7109375" style="119" customWidth="1"/>
    <col min="10256" max="10496" width="11.5703125" style="119"/>
    <col min="10497" max="10497" width="70.28515625" style="119" customWidth="1"/>
    <col min="10498" max="10498" width="35.140625" style="119" customWidth="1"/>
    <col min="10499" max="10499" width="26" style="119" customWidth="1"/>
    <col min="10500" max="10501" width="16.42578125" style="119" customWidth="1"/>
    <col min="10502" max="10502" width="17" style="119" customWidth="1"/>
    <col min="10503" max="10503" width="21.85546875" style="119" customWidth="1"/>
    <col min="10504" max="10505" width="19.42578125" style="119" customWidth="1"/>
    <col min="10506" max="10506" width="29.140625" style="119" customWidth="1"/>
    <col min="10507" max="10507" width="33" style="119" customWidth="1"/>
    <col min="10508" max="10508" width="14.85546875" style="119" customWidth="1"/>
    <col min="10509" max="10510" width="11.5703125" style="119"/>
    <col min="10511" max="10511" width="12.7109375" style="119" customWidth="1"/>
    <col min="10512" max="10752" width="11.5703125" style="119"/>
    <col min="10753" max="10753" width="70.28515625" style="119" customWidth="1"/>
    <col min="10754" max="10754" width="35.140625" style="119" customWidth="1"/>
    <col min="10755" max="10755" width="26" style="119" customWidth="1"/>
    <col min="10756" max="10757" width="16.42578125" style="119" customWidth="1"/>
    <col min="10758" max="10758" width="17" style="119" customWidth="1"/>
    <col min="10759" max="10759" width="21.85546875" style="119" customWidth="1"/>
    <col min="10760" max="10761" width="19.42578125" style="119" customWidth="1"/>
    <col min="10762" max="10762" width="29.140625" style="119" customWidth="1"/>
    <col min="10763" max="10763" width="33" style="119" customWidth="1"/>
    <col min="10764" max="10764" width="14.85546875" style="119" customWidth="1"/>
    <col min="10765" max="10766" width="11.5703125" style="119"/>
    <col min="10767" max="10767" width="12.7109375" style="119" customWidth="1"/>
    <col min="10768" max="11008" width="11.5703125" style="119"/>
    <col min="11009" max="11009" width="70.28515625" style="119" customWidth="1"/>
    <col min="11010" max="11010" width="35.140625" style="119" customWidth="1"/>
    <col min="11011" max="11011" width="26" style="119" customWidth="1"/>
    <col min="11012" max="11013" width="16.42578125" style="119" customWidth="1"/>
    <col min="11014" max="11014" width="17" style="119" customWidth="1"/>
    <col min="11015" max="11015" width="21.85546875" style="119" customWidth="1"/>
    <col min="11016" max="11017" width="19.42578125" style="119" customWidth="1"/>
    <col min="11018" max="11018" width="29.140625" style="119" customWidth="1"/>
    <col min="11019" max="11019" width="33" style="119" customWidth="1"/>
    <col min="11020" max="11020" width="14.85546875" style="119" customWidth="1"/>
    <col min="11021" max="11022" width="11.5703125" style="119"/>
    <col min="11023" max="11023" width="12.7109375" style="119" customWidth="1"/>
    <col min="11024" max="11264" width="11.5703125" style="119"/>
    <col min="11265" max="11265" width="70.28515625" style="119" customWidth="1"/>
    <col min="11266" max="11266" width="35.140625" style="119" customWidth="1"/>
    <col min="11267" max="11267" width="26" style="119" customWidth="1"/>
    <col min="11268" max="11269" width="16.42578125" style="119" customWidth="1"/>
    <col min="11270" max="11270" width="17" style="119" customWidth="1"/>
    <col min="11271" max="11271" width="21.85546875" style="119" customWidth="1"/>
    <col min="11272" max="11273" width="19.42578125" style="119" customWidth="1"/>
    <col min="11274" max="11274" width="29.140625" style="119" customWidth="1"/>
    <col min="11275" max="11275" width="33" style="119" customWidth="1"/>
    <col min="11276" max="11276" width="14.85546875" style="119" customWidth="1"/>
    <col min="11277" max="11278" width="11.5703125" style="119"/>
    <col min="11279" max="11279" width="12.7109375" style="119" customWidth="1"/>
    <col min="11280" max="11520" width="11.5703125" style="119"/>
    <col min="11521" max="11521" width="70.28515625" style="119" customWidth="1"/>
    <col min="11522" max="11522" width="35.140625" style="119" customWidth="1"/>
    <col min="11523" max="11523" width="26" style="119" customWidth="1"/>
    <col min="11524" max="11525" width="16.42578125" style="119" customWidth="1"/>
    <col min="11526" max="11526" width="17" style="119" customWidth="1"/>
    <col min="11527" max="11527" width="21.85546875" style="119" customWidth="1"/>
    <col min="11528" max="11529" width="19.42578125" style="119" customWidth="1"/>
    <col min="11530" max="11530" width="29.140625" style="119" customWidth="1"/>
    <col min="11531" max="11531" width="33" style="119" customWidth="1"/>
    <col min="11532" max="11532" width="14.85546875" style="119" customWidth="1"/>
    <col min="11533" max="11534" width="11.5703125" style="119"/>
    <col min="11535" max="11535" width="12.7109375" style="119" customWidth="1"/>
    <col min="11536" max="11776" width="11.5703125" style="119"/>
    <col min="11777" max="11777" width="70.28515625" style="119" customWidth="1"/>
    <col min="11778" max="11778" width="35.140625" style="119" customWidth="1"/>
    <col min="11779" max="11779" width="26" style="119" customWidth="1"/>
    <col min="11780" max="11781" width="16.42578125" style="119" customWidth="1"/>
    <col min="11782" max="11782" width="17" style="119" customWidth="1"/>
    <col min="11783" max="11783" width="21.85546875" style="119" customWidth="1"/>
    <col min="11784" max="11785" width="19.42578125" style="119" customWidth="1"/>
    <col min="11786" max="11786" width="29.140625" style="119" customWidth="1"/>
    <col min="11787" max="11787" width="33" style="119" customWidth="1"/>
    <col min="11788" max="11788" width="14.85546875" style="119" customWidth="1"/>
    <col min="11789" max="11790" width="11.5703125" style="119"/>
    <col min="11791" max="11791" width="12.7109375" style="119" customWidth="1"/>
    <col min="11792" max="12032" width="11.5703125" style="119"/>
    <col min="12033" max="12033" width="70.28515625" style="119" customWidth="1"/>
    <col min="12034" max="12034" width="35.140625" style="119" customWidth="1"/>
    <col min="12035" max="12035" width="26" style="119" customWidth="1"/>
    <col min="12036" max="12037" width="16.42578125" style="119" customWidth="1"/>
    <col min="12038" max="12038" width="17" style="119" customWidth="1"/>
    <col min="12039" max="12039" width="21.85546875" style="119" customWidth="1"/>
    <col min="12040" max="12041" width="19.42578125" style="119" customWidth="1"/>
    <col min="12042" max="12042" width="29.140625" style="119" customWidth="1"/>
    <col min="12043" max="12043" width="33" style="119" customWidth="1"/>
    <col min="12044" max="12044" width="14.85546875" style="119" customWidth="1"/>
    <col min="12045" max="12046" width="11.5703125" style="119"/>
    <col min="12047" max="12047" width="12.7109375" style="119" customWidth="1"/>
    <col min="12048" max="12288" width="11.5703125" style="119"/>
    <col min="12289" max="12289" width="70.28515625" style="119" customWidth="1"/>
    <col min="12290" max="12290" width="35.140625" style="119" customWidth="1"/>
    <col min="12291" max="12291" width="26" style="119" customWidth="1"/>
    <col min="12292" max="12293" width="16.42578125" style="119" customWidth="1"/>
    <col min="12294" max="12294" width="17" style="119" customWidth="1"/>
    <col min="12295" max="12295" width="21.85546875" style="119" customWidth="1"/>
    <col min="12296" max="12297" width="19.42578125" style="119" customWidth="1"/>
    <col min="12298" max="12298" width="29.140625" style="119" customWidth="1"/>
    <col min="12299" max="12299" width="33" style="119" customWidth="1"/>
    <col min="12300" max="12300" width="14.85546875" style="119" customWidth="1"/>
    <col min="12301" max="12302" width="11.5703125" style="119"/>
    <col min="12303" max="12303" width="12.7109375" style="119" customWidth="1"/>
    <col min="12304" max="12544" width="11.5703125" style="119"/>
    <col min="12545" max="12545" width="70.28515625" style="119" customWidth="1"/>
    <col min="12546" max="12546" width="35.140625" style="119" customWidth="1"/>
    <col min="12547" max="12547" width="26" style="119" customWidth="1"/>
    <col min="12548" max="12549" width="16.42578125" style="119" customWidth="1"/>
    <col min="12550" max="12550" width="17" style="119" customWidth="1"/>
    <col min="12551" max="12551" width="21.85546875" style="119" customWidth="1"/>
    <col min="12552" max="12553" width="19.42578125" style="119" customWidth="1"/>
    <col min="12554" max="12554" width="29.140625" style="119" customWidth="1"/>
    <col min="12555" max="12555" width="33" style="119" customWidth="1"/>
    <col min="12556" max="12556" width="14.85546875" style="119" customWidth="1"/>
    <col min="12557" max="12558" width="11.5703125" style="119"/>
    <col min="12559" max="12559" width="12.7109375" style="119" customWidth="1"/>
    <col min="12560" max="12800" width="11.5703125" style="119"/>
    <col min="12801" max="12801" width="70.28515625" style="119" customWidth="1"/>
    <col min="12802" max="12802" width="35.140625" style="119" customWidth="1"/>
    <col min="12803" max="12803" width="26" style="119" customWidth="1"/>
    <col min="12804" max="12805" width="16.42578125" style="119" customWidth="1"/>
    <col min="12806" max="12806" width="17" style="119" customWidth="1"/>
    <col min="12807" max="12807" width="21.85546875" style="119" customWidth="1"/>
    <col min="12808" max="12809" width="19.42578125" style="119" customWidth="1"/>
    <col min="12810" max="12810" width="29.140625" style="119" customWidth="1"/>
    <col min="12811" max="12811" width="33" style="119" customWidth="1"/>
    <col min="12812" max="12812" width="14.85546875" style="119" customWidth="1"/>
    <col min="12813" max="12814" width="11.5703125" style="119"/>
    <col min="12815" max="12815" width="12.7109375" style="119" customWidth="1"/>
    <col min="12816" max="13056" width="11.5703125" style="119"/>
    <col min="13057" max="13057" width="70.28515625" style="119" customWidth="1"/>
    <col min="13058" max="13058" width="35.140625" style="119" customWidth="1"/>
    <col min="13059" max="13059" width="26" style="119" customWidth="1"/>
    <col min="13060" max="13061" width="16.42578125" style="119" customWidth="1"/>
    <col min="13062" max="13062" width="17" style="119" customWidth="1"/>
    <col min="13063" max="13063" width="21.85546875" style="119" customWidth="1"/>
    <col min="13064" max="13065" width="19.42578125" style="119" customWidth="1"/>
    <col min="13066" max="13066" width="29.140625" style="119" customWidth="1"/>
    <col min="13067" max="13067" width="33" style="119" customWidth="1"/>
    <col min="13068" max="13068" width="14.85546875" style="119" customWidth="1"/>
    <col min="13069" max="13070" width="11.5703125" style="119"/>
    <col min="13071" max="13071" width="12.7109375" style="119" customWidth="1"/>
    <col min="13072" max="13312" width="11.5703125" style="119"/>
    <col min="13313" max="13313" width="70.28515625" style="119" customWidth="1"/>
    <col min="13314" max="13314" width="35.140625" style="119" customWidth="1"/>
    <col min="13315" max="13315" width="26" style="119" customWidth="1"/>
    <col min="13316" max="13317" width="16.42578125" style="119" customWidth="1"/>
    <col min="13318" max="13318" width="17" style="119" customWidth="1"/>
    <col min="13319" max="13319" width="21.85546875" style="119" customWidth="1"/>
    <col min="13320" max="13321" width="19.42578125" style="119" customWidth="1"/>
    <col min="13322" max="13322" width="29.140625" style="119" customWidth="1"/>
    <col min="13323" max="13323" width="33" style="119" customWidth="1"/>
    <col min="13324" max="13324" width="14.85546875" style="119" customWidth="1"/>
    <col min="13325" max="13326" width="11.5703125" style="119"/>
    <col min="13327" max="13327" width="12.7109375" style="119" customWidth="1"/>
    <col min="13328" max="13568" width="11.5703125" style="119"/>
    <col min="13569" max="13569" width="70.28515625" style="119" customWidth="1"/>
    <col min="13570" max="13570" width="35.140625" style="119" customWidth="1"/>
    <col min="13571" max="13571" width="26" style="119" customWidth="1"/>
    <col min="13572" max="13573" width="16.42578125" style="119" customWidth="1"/>
    <col min="13574" max="13574" width="17" style="119" customWidth="1"/>
    <col min="13575" max="13575" width="21.85546875" style="119" customWidth="1"/>
    <col min="13576" max="13577" width="19.42578125" style="119" customWidth="1"/>
    <col min="13578" max="13578" width="29.140625" style="119" customWidth="1"/>
    <col min="13579" max="13579" width="33" style="119" customWidth="1"/>
    <col min="13580" max="13580" width="14.85546875" style="119" customWidth="1"/>
    <col min="13581" max="13582" width="11.5703125" style="119"/>
    <col min="13583" max="13583" width="12.7109375" style="119" customWidth="1"/>
    <col min="13584" max="13824" width="11.5703125" style="119"/>
    <col min="13825" max="13825" width="70.28515625" style="119" customWidth="1"/>
    <col min="13826" max="13826" width="35.140625" style="119" customWidth="1"/>
    <col min="13827" max="13827" width="26" style="119" customWidth="1"/>
    <col min="13828" max="13829" width="16.42578125" style="119" customWidth="1"/>
    <col min="13830" max="13830" width="17" style="119" customWidth="1"/>
    <col min="13831" max="13831" width="21.85546875" style="119" customWidth="1"/>
    <col min="13832" max="13833" width="19.42578125" style="119" customWidth="1"/>
    <col min="13834" max="13834" width="29.140625" style="119" customWidth="1"/>
    <col min="13835" max="13835" width="33" style="119" customWidth="1"/>
    <col min="13836" max="13836" width="14.85546875" style="119" customWidth="1"/>
    <col min="13837" max="13838" width="11.5703125" style="119"/>
    <col min="13839" max="13839" width="12.7109375" style="119" customWidth="1"/>
    <col min="13840" max="14080" width="11.5703125" style="119"/>
    <col min="14081" max="14081" width="70.28515625" style="119" customWidth="1"/>
    <col min="14082" max="14082" width="35.140625" style="119" customWidth="1"/>
    <col min="14083" max="14083" width="26" style="119" customWidth="1"/>
    <col min="14084" max="14085" width="16.42578125" style="119" customWidth="1"/>
    <col min="14086" max="14086" width="17" style="119" customWidth="1"/>
    <col min="14087" max="14087" width="21.85546875" style="119" customWidth="1"/>
    <col min="14088" max="14089" width="19.42578125" style="119" customWidth="1"/>
    <col min="14090" max="14090" width="29.140625" style="119" customWidth="1"/>
    <col min="14091" max="14091" width="33" style="119" customWidth="1"/>
    <col min="14092" max="14092" width="14.85546875" style="119" customWidth="1"/>
    <col min="14093" max="14094" width="11.5703125" style="119"/>
    <col min="14095" max="14095" width="12.7109375" style="119" customWidth="1"/>
    <col min="14096" max="14336" width="11.5703125" style="119"/>
    <col min="14337" max="14337" width="70.28515625" style="119" customWidth="1"/>
    <col min="14338" max="14338" width="35.140625" style="119" customWidth="1"/>
    <col min="14339" max="14339" width="26" style="119" customWidth="1"/>
    <col min="14340" max="14341" width="16.42578125" style="119" customWidth="1"/>
    <col min="14342" max="14342" width="17" style="119" customWidth="1"/>
    <col min="14343" max="14343" width="21.85546875" style="119" customWidth="1"/>
    <col min="14344" max="14345" width="19.42578125" style="119" customWidth="1"/>
    <col min="14346" max="14346" width="29.140625" style="119" customWidth="1"/>
    <col min="14347" max="14347" width="33" style="119" customWidth="1"/>
    <col min="14348" max="14348" width="14.85546875" style="119" customWidth="1"/>
    <col min="14349" max="14350" width="11.5703125" style="119"/>
    <col min="14351" max="14351" width="12.7109375" style="119" customWidth="1"/>
    <col min="14352" max="14592" width="11.5703125" style="119"/>
    <col min="14593" max="14593" width="70.28515625" style="119" customWidth="1"/>
    <col min="14594" max="14594" width="35.140625" style="119" customWidth="1"/>
    <col min="14595" max="14595" width="26" style="119" customWidth="1"/>
    <col min="14596" max="14597" width="16.42578125" style="119" customWidth="1"/>
    <col min="14598" max="14598" width="17" style="119" customWidth="1"/>
    <col min="14599" max="14599" width="21.85546875" style="119" customWidth="1"/>
    <col min="14600" max="14601" width="19.42578125" style="119" customWidth="1"/>
    <col min="14602" max="14602" width="29.140625" style="119" customWidth="1"/>
    <col min="14603" max="14603" width="33" style="119" customWidth="1"/>
    <col min="14604" max="14604" width="14.85546875" style="119" customWidth="1"/>
    <col min="14605" max="14606" width="11.5703125" style="119"/>
    <col min="14607" max="14607" width="12.7109375" style="119" customWidth="1"/>
    <col min="14608" max="14848" width="11.5703125" style="119"/>
    <col min="14849" max="14849" width="70.28515625" style="119" customWidth="1"/>
    <col min="14850" max="14850" width="35.140625" style="119" customWidth="1"/>
    <col min="14851" max="14851" width="26" style="119" customWidth="1"/>
    <col min="14852" max="14853" width="16.42578125" style="119" customWidth="1"/>
    <col min="14854" max="14854" width="17" style="119" customWidth="1"/>
    <col min="14855" max="14855" width="21.85546875" style="119" customWidth="1"/>
    <col min="14856" max="14857" width="19.42578125" style="119" customWidth="1"/>
    <col min="14858" max="14858" width="29.140625" style="119" customWidth="1"/>
    <col min="14859" max="14859" width="33" style="119" customWidth="1"/>
    <col min="14860" max="14860" width="14.85546875" style="119" customWidth="1"/>
    <col min="14861" max="14862" width="11.5703125" style="119"/>
    <col min="14863" max="14863" width="12.7109375" style="119" customWidth="1"/>
    <col min="14864" max="15104" width="11.5703125" style="119"/>
    <col min="15105" max="15105" width="70.28515625" style="119" customWidth="1"/>
    <col min="15106" max="15106" width="35.140625" style="119" customWidth="1"/>
    <col min="15107" max="15107" width="26" style="119" customWidth="1"/>
    <col min="15108" max="15109" width="16.42578125" style="119" customWidth="1"/>
    <col min="15110" max="15110" width="17" style="119" customWidth="1"/>
    <col min="15111" max="15111" width="21.85546875" style="119" customWidth="1"/>
    <col min="15112" max="15113" width="19.42578125" style="119" customWidth="1"/>
    <col min="15114" max="15114" width="29.140625" style="119" customWidth="1"/>
    <col min="15115" max="15115" width="33" style="119" customWidth="1"/>
    <col min="15116" max="15116" width="14.85546875" style="119" customWidth="1"/>
    <col min="15117" max="15118" width="11.5703125" style="119"/>
    <col min="15119" max="15119" width="12.7109375" style="119" customWidth="1"/>
    <col min="15120" max="15360" width="11.5703125" style="119"/>
    <col min="15361" max="15361" width="70.28515625" style="119" customWidth="1"/>
    <col min="15362" max="15362" width="35.140625" style="119" customWidth="1"/>
    <col min="15363" max="15363" width="26" style="119" customWidth="1"/>
    <col min="15364" max="15365" width="16.42578125" style="119" customWidth="1"/>
    <col min="15366" max="15366" width="17" style="119" customWidth="1"/>
    <col min="15367" max="15367" width="21.85546875" style="119" customWidth="1"/>
    <col min="15368" max="15369" width="19.42578125" style="119" customWidth="1"/>
    <col min="15370" max="15370" width="29.140625" style="119" customWidth="1"/>
    <col min="15371" max="15371" width="33" style="119" customWidth="1"/>
    <col min="15372" max="15372" width="14.85546875" style="119" customWidth="1"/>
    <col min="15373" max="15374" width="11.5703125" style="119"/>
    <col min="15375" max="15375" width="12.7109375" style="119" customWidth="1"/>
    <col min="15376" max="15616" width="11.5703125" style="119"/>
    <col min="15617" max="15617" width="70.28515625" style="119" customWidth="1"/>
    <col min="15618" max="15618" width="35.140625" style="119" customWidth="1"/>
    <col min="15619" max="15619" width="26" style="119" customWidth="1"/>
    <col min="15620" max="15621" width="16.42578125" style="119" customWidth="1"/>
    <col min="15622" max="15622" width="17" style="119" customWidth="1"/>
    <col min="15623" max="15623" width="21.85546875" style="119" customWidth="1"/>
    <col min="15624" max="15625" width="19.42578125" style="119" customWidth="1"/>
    <col min="15626" max="15626" width="29.140625" style="119" customWidth="1"/>
    <col min="15627" max="15627" width="33" style="119" customWidth="1"/>
    <col min="15628" max="15628" width="14.85546875" style="119" customWidth="1"/>
    <col min="15629" max="15630" width="11.5703125" style="119"/>
    <col min="15631" max="15631" width="12.7109375" style="119" customWidth="1"/>
    <col min="15632" max="15872" width="11.5703125" style="119"/>
    <col min="15873" max="15873" width="70.28515625" style="119" customWidth="1"/>
    <col min="15874" max="15874" width="35.140625" style="119" customWidth="1"/>
    <col min="15875" max="15875" width="26" style="119" customWidth="1"/>
    <col min="15876" max="15877" width="16.42578125" style="119" customWidth="1"/>
    <col min="15878" max="15878" width="17" style="119" customWidth="1"/>
    <col min="15879" max="15879" width="21.85546875" style="119" customWidth="1"/>
    <col min="15880" max="15881" width="19.42578125" style="119" customWidth="1"/>
    <col min="15882" max="15882" width="29.140625" style="119" customWidth="1"/>
    <col min="15883" max="15883" width="33" style="119" customWidth="1"/>
    <col min="15884" max="15884" width="14.85546875" style="119" customWidth="1"/>
    <col min="15885" max="15886" width="11.5703125" style="119"/>
    <col min="15887" max="15887" width="12.7109375" style="119" customWidth="1"/>
    <col min="15888" max="16128" width="11.5703125" style="119"/>
    <col min="16129" max="16129" width="70.28515625" style="119" customWidth="1"/>
    <col min="16130" max="16130" width="35.140625" style="119" customWidth="1"/>
    <col min="16131" max="16131" width="26" style="119" customWidth="1"/>
    <col min="16132" max="16133" width="16.42578125" style="119" customWidth="1"/>
    <col min="16134" max="16134" width="17" style="119" customWidth="1"/>
    <col min="16135" max="16135" width="21.85546875" style="119" customWidth="1"/>
    <col min="16136" max="16137" width="19.42578125" style="119" customWidth="1"/>
    <col min="16138" max="16138" width="29.140625" style="119" customWidth="1"/>
    <col min="16139" max="16139" width="33" style="119" customWidth="1"/>
    <col min="16140" max="16140" width="14.85546875" style="119" customWidth="1"/>
    <col min="16141" max="16142" width="11.5703125" style="119"/>
    <col min="16143" max="16143" width="12.7109375" style="119" customWidth="1"/>
    <col min="16144" max="16384" width="11.5703125" style="119"/>
  </cols>
  <sheetData>
    <row r="1" spans="1:15" ht="20.25" x14ac:dyDescent="0.3">
      <c r="A1" s="118"/>
      <c r="B1" s="1049"/>
      <c r="C1" s="1049"/>
      <c r="D1" s="118"/>
      <c r="E1" s="118"/>
      <c r="F1" s="118"/>
      <c r="G1" s="1064"/>
      <c r="H1" s="1064"/>
      <c r="I1" s="1064"/>
      <c r="J1" s="118"/>
      <c r="K1" s="1064"/>
      <c r="O1" s="119" t="s">
        <v>274</v>
      </c>
    </row>
    <row r="2" spans="1:15" ht="15" customHeight="1" x14ac:dyDescent="0.25">
      <c r="A2" s="1047" t="s">
        <v>42</v>
      </c>
      <c r="B2" s="1050"/>
      <c r="C2" s="1050"/>
      <c r="D2" s="120"/>
      <c r="E2" s="120"/>
      <c r="F2" s="120"/>
      <c r="G2" s="1065"/>
      <c r="H2" s="1065"/>
      <c r="I2" s="1065"/>
      <c r="J2" s="120"/>
      <c r="K2" s="1080" t="s">
        <v>19</v>
      </c>
    </row>
    <row r="3" spans="1:15" ht="15" customHeight="1" x14ac:dyDescent="0.25">
      <c r="A3" s="1048" t="s">
        <v>863</v>
      </c>
      <c r="B3" s="1050"/>
      <c r="C3" s="1050"/>
      <c r="D3" s="120"/>
      <c r="E3" s="120"/>
      <c r="F3" s="120"/>
      <c r="G3" s="1065"/>
      <c r="H3" s="1065"/>
      <c r="I3" s="1065"/>
      <c r="J3" s="120"/>
      <c r="K3" s="1065"/>
    </row>
    <row r="4" spans="1:15" ht="20.25" x14ac:dyDescent="0.25">
      <c r="A4" s="1047" t="s">
        <v>903</v>
      </c>
      <c r="B4" s="1050"/>
      <c r="C4" s="1050"/>
      <c r="D4" s="120"/>
      <c r="E4" s="120"/>
      <c r="F4" s="120"/>
      <c r="G4" s="1065"/>
      <c r="H4" s="1065"/>
      <c r="I4" s="1065"/>
      <c r="J4" s="120"/>
      <c r="K4" s="1065"/>
    </row>
    <row r="5" spans="1:15" ht="20.25" x14ac:dyDescent="0.25">
      <c r="A5"/>
      <c r="B5" s="1050"/>
      <c r="C5" s="1050"/>
      <c r="D5" s="120"/>
      <c r="E5" s="120"/>
      <c r="F5" s="120"/>
      <c r="G5" s="1065"/>
      <c r="H5" s="1065"/>
      <c r="I5" s="1065"/>
      <c r="J5" s="120"/>
      <c r="K5" s="1065"/>
    </row>
    <row r="6" spans="1:15" ht="20.25" x14ac:dyDescent="0.25">
      <c r="A6"/>
      <c r="B6" s="1050"/>
      <c r="C6" s="1050"/>
      <c r="D6" s="120"/>
      <c r="E6" s="120"/>
      <c r="F6" s="120"/>
      <c r="G6" s="1065"/>
      <c r="H6" s="1065"/>
      <c r="I6" s="1065"/>
      <c r="J6" s="120"/>
      <c r="K6" s="1065"/>
    </row>
    <row r="7" spans="1:15" x14ac:dyDescent="0.25">
      <c r="A7" s="193" t="s">
        <v>20</v>
      </c>
      <c r="B7" s="193" t="s">
        <v>21</v>
      </c>
      <c r="C7" s="193" t="s">
        <v>22</v>
      </c>
      <c r="D7" s="193"/>
      <c r="E7" s="1534" t="s">
        <v>23</v>
      </c>
      <c r="F7" s="1534"/>
      <c r="G7" s="1066" t="s">
        <v>24</v>
      </c>
      <c r="H7" s="1534" t="s">
        <v>25</v>
      </c>
      <c r="I7" s="1534"/>
      <c r="J7" s="193" t="s">
        <v>26</v>
      </c>
      <c r="K7" s="1066" t="s">
        <v>27</v>
      </c>
    </row>
    <row r="8" spans="1:15" ht="20.25" customHeight="1" x14ac:dyDescent="0.25">
      <c r="A8" s="1499" t="s">
        <v>28</v>
      </c>
      <c r="B8" s="1428" t="s">
        <v>29</v>
      </c>
      <c r="C8" s="1428" t="s">
        <v>30</v>
      </c>
      <c r="D8" s="1428" t="s">
        <v>31</v>
      </c>
      <c r="E8" s="1503" t="s">
        <v>32</v>
      </c>
      <c r="F8" s="1504"/>
      <c r="G8" s="1530" t="s">
        <v>33</v>
      </c>
      <c r="H8" s="1503" t="s">
        <v>34</v>
      </c>
      <c r="I8" s="1504"/>
      <c r="J8" s="1428" t="s">
        <v>211</v>
      </c>
      <c r="K8" s="1501" t="s">
        <v>35</v>
      </c>
    </row>
    <row r="9" spans="1:15" x14ac:dyDescent="0.25">
      <c r="A9" s="1500"/>
      <c r="B9" s="1429"/>
      <c r="C9" s="1429"/>
      <c r="D9" s="1429"/>
      <c r="E9" s="127" t="s">
        <v>36</v>
      </c>
      <c r="F9" s="127" t="s">
        <v>37</v>
      </c>
      <c r="G9" s="1531"/>
      <c r="H9" s="861" t="s">
        <v>36</v>
      </c>
      <c r="I9" s="861" t="s">
        <v>37</v>
      </c>
      <c r="J9" s="1429"/>
      <c r="K9" s="1502"/>
    </row>
    <row r="10" spans="1:15" x14ac:dyDescent="0.25">
      <c r="A10" s="194" t="s">
        <v>43</v>
      </c>
      <c r="B10" s="1051"/>
      <c r="C10" s="1051"/>
      <c r="D10" s="195"/>
      <c r="E10" s="195"/>
      <c r="F10" s="195"/>
      <c r="G10" s="1067"/>
      <c r="H10" s="1067"/>
      <c r="I10" s="1067"/>
      <c r="J10" s="195"/>
      <c r="K10" s="1081">
        <f>SUM(K11)</f>
        <v>0</v>
      </c>
    </row>
    <row r="11" spans="1:15" x14ac:dyDescent="0.25">
      <c r="A11" s="196"/>
      <c r="B11" s="1052"/>
      <c r="C11" s="1052"/>
      <c r="D11" s="198"/>
      <c r="E11" s="198"/>
      <c r="F11" s="198"/>
      <c r="G11" s="1068"/>
      <c r="H11" s="1068"/>
      <c r="I11" s="1068"/>
      <c r="J11" s="197"/>
      <c r="K11" s="1082"/>
    </row>
    <row r="12" spans="1:15" x14ac:dyDescent="0.25">
      <c r="A12" s="194" t="s">
        <v>44</v>
      </c>
      <c r="B12" s="1051"/>
      <c r="C12" s="1051"/>
      <c r="D12" s="199"/>
      <c r="E12" s="199"/>
      <c r="F12" s="199"/>
      <c r="G12" s="1067"/>
      <c r="H12" s="1067"/>
      <c r="I12" s="1067"/>
      <c r="J12" s="195"/>
      <c r="K12" s="1081">
        <f>SUM(K13:K25)</f>
        <v>12110250.48</v>
      </c>
    </row>
    <row r="13" spans="1:15" ht="30" x14ac:dyDescent="0.25">
      <c r="A13" s="200" t="s">
        <v>804</v>
      </c>
      <c r="B13" s="1053" t="s">
        <v>805</v>
      </c>
      <c r="C13" s="1053" t="s">
        <v>806</v>
      </c>
      <c r="D13" s="211"/>
      <c r="E13" s="211"/>
      <c r="F13" s="211"/>
      <c r="G13" s="1069"/>
      <c r="H13" s="1069">
        <v>193.61</v>
      </c>
      <c r="I13" s="1069">
        <v>5100.1899999999996</v>
      </c>
      <c r="J13" s="210" t="s">
        <v>807</v>
      </c>
      <c r="K13" s="1083">
        <v>6009129.75</v>
      </c>
    </row>
    <row r="14" spans="1:15" ht="37.35" customHeight="1" x14ac:dyDescent="0.25">
      <c r="A14" s="200" t="s">
        <v>808</v>
      </c>
      <c r="B14" s="1053" t="s">
        <v>809</v>
      </c>
      <c r="C14" s="1053" t="s">
        <v>214</v>
      </c>
      <c r="D14" s="211">
        <v>0.01</v>
      </c>
      <c r="E14" s="212">
        <v>4.0000000000000001E-3</v>
      </c>
      <c r="F14" s="213">
        <v>0.04</v>
      </c>
      <c r="G14" s="1069" t="s">
        <v>810</v>
      </c>
      <c r="H14" s="1069" t="s">
        <v>811</v>
      </c>
      <c r="I14" s="1069" t="s">
        <v>812</v>
      </c>
      <c r="J14" s="210" t="s">
        <v>807</v>
      </c>
      <c r="K14" s="1083">
        <f>2549874.11+28901.29</f>
        <v>2578775.4</v>
      </c>
    </row>
    <row r="15" spans="1:15" x14ac:dyDescent="0.25">
      <c r="A15" s="200" t="s">
        <v>813</v>
      </c>
      <c r="B15" s="1053" t="s">
        <v>814</v>
      </c>
      <c r="C15" s="1053" t="s">
        <v>815</v>
      </c>
      <c r="D15" s="211"/>
      <c r="E15" s="211"/>
      <c r="F15" s="211"/>
      <c r="G15" s="1069"/>
      <c r="H15" s="1069">
        <v>211</v>
      </c>
      <c r="I15" s="1069">
        <v>216.95</v>
      </c>
      <c r="J15" s="210" t="s">
        <v>807</v>
      </c>
      <c r="K15" s="1083">
        <f>1011271.28+1381730.86</f>
        <v>2393002.14</v>
      </c>
    </row>
    <row r="16" spans="1:15" x14ac:dyDescent="0.25">
      <c r="A16" s="200" t="s">
        <v>816</v>
      </c>
      <c r="B16" s="1053" t="s">
        <v>817</v>
      </c>
      <c r="C16" s="1053"/>
      <c r="D16" s="211">
        <v>0.1</v>
      </c>
      <c r="E16" s="211"/>
      <c r="F16" s="211"/>
      <c r="G16" s="1069"/>
      <c r="H16" s="1069"/>
      <c r="I16" s="1069"/>
      <c r="J16" s="210" t="s">
        <v>807</v>
      </c>
      <c r="K16" s="1083">
        <v>1114297.42</v>
      </c>
    </row>
    <row r="17" spans="1:11" x14ac:dyDescent="0.25">
      <c r="A17" s="200" t="s">
        <v>818</v>
      </c>
      <c r="B17" s="1053" t="s">
        <v>819</v>
      </c>
      <c r="C17" s="1053"/>
      <c r="D17" s="211">
        <v>0.08</v>
      </c>
      <c r="E17" s="211">
        <v>0.02</v>
      </c>
      <c r="F17" s="211">
        <v>0.08</v>
      </c>
      <c r="G17" s="1069"/>
      <c r="H17" s="1069"/>
      <c r="I17" s="1069"/>
      <c r="J17" s="210" t="s">
        <v>807</v>
      </c>
      <c r="K17" s="1083">
        <v>15045.77</v>
      </c>
    </row>
    <row r="18" spans="1:11" x14ac:dyDescent="0.25">
      <c r="A18" s="1044" t="s">
        <v>820</v>
      </c>
      <c r="B18" s="1053" t="s">
        <v>821</v>
      </c>
      <c r="C18" s="1053" t="s">
        <v>800</v>
      </c>
      <c r="D18" s="211"/>
      <c r="E18" s="211"/>
      <c r="F18" s="211"/>
      <c r="G18" s="1069"/>
      <c r="H18" s="1069">
        <v>203</v>
      </c>
      <c r="I18" s="1069">
        <v>314.75</v>
      </c>
      <c r="J18" s="210" t="s">
        <v>807</v>
      </c>
      <c r="K18" s="1083">
        <v>0</v>
      </c>
    </row>
    <row r="19" spans="1:11" x14ac:dyDescent="0.25">
      <c r="A19" s="1044" t="s">
        <v>822</v>
      </c>
      <c r="B19" s="1054"/>
      <c r="C19" s="1054"/>
      <c r="D19" s="1046"/>
      <c r="E19" s="1046"/>
      <c r="F19" s="1046"/>
      <c r="G19" s="1070"/>
      <c r="H19" s="1070"/>
      <c r="I19" s="1070"/>
      <c r="J19" s="1045"/>
      <c r="K19" s="1084"/>
    </row>
    <row r="20" spans="1:11" x14ac:dyDescent="0.25">
      <c r="A20" s="1044" t="s">
        <v>823</v>
      </c>
      <c r="B20" s="1054"/>
      <c r="C20" s="1054"/>
      <c r="D20" s="1046"/>
      <c r="E20" s="1046"/>
      <c r="F20" s="1046"/>
      <c r="G20" s="1070"/>
      <c r="H20" s="1070"/>
      <c r="I20" s="1070"/>
      <c r="J20" s="1045"/>
      <c r="K20" s="1084"/>
    </row>
    <row r="21" spans="1:11" x14ac:dyDescent="0.25">
      <c r="A21" s="1044" t="s">
        <v>824</v>
      </c>
      <c r="B21" s="1054"/>
      <c r="C21" s="1054"/>
      <c r="D21" s="1046"/>
      <c r="E21" s="1046"/>
      <c r="F21" s="1046"/>
      <c r="G21" s="1070"/>
      <c r="H21" s="1070"/>
      <c r="I21" s="1070"/>
      <c r="J21" s="1045"/>
      <c r="K21" s="1084"/>
    </row>
    <row r="22" spans="1:11" x14ac:dyDescent="0.25">
      <c r="A22" s="1044" t="s">
        <v>825</v>
      </c>
      <c r="B22" s="1054"/>
      <c r="C22" s="1054"/>
      <c r="D22" s="1046"/>
      <c r="E22" s="1046"/>
      <c r="F22" s="1046"/>
      <c r="G22" s="1070"/>
      <c r="H22" s="1070"/>
      <c r="I22" s="1070"/>
      <c r="J22" s="1045"/>
      <c r="K22" s="1084"/>
    </row>
    <row r="23" spans="1:11" x14ac:dyDescent="0.25">
      <c r="A23" s="1044" t="s">
        <v>826</v>
      </c>
      <c r="B23" s="1054"/>
      <c r="C23" s="1054"/>
      <c r="D23" s="1046"/>
      <c r="E23" s="1046"/>
      <c r="F23" s="1046"/>
      <c r="G23" s="1070"/>
      <c r="H23" s="1070"/>
      <c r="I23" s="1070"/>
      <c r="J23" s="1045"/>
      <c r="K23" s="1084"/>
    </row>
    <row r="24" spans="1:11" x14ac:dyDescent="0.25">
      <c r="A24" s="1044" t="s">
        <v>827</v>
      </c>
      <c r="B24" s="1054"/>
      <c r="C24" s="1054"/>
      <c r="D24" s="1046"/>
      <c r="E24" s="1046"/>
      <c r="F24" s="1046"/>
      <c r="G24" s="1070"/>
      <c r="H24" s="1070"/>
      <c r="I24" s="1070"/>
      <c r="J24" s="1045"/>
      <c r="K24" s="1084"/>
    </row>
    <row r="25" spans="1:11" x14ac:dyDescent="0.25">
      <c r="A25" s="1044" t="s">
        <v>828</v>
      </c>
      <c r="B25" s="1053"/>
      <c r="C25" s="1053"/>
      <c r="D25" s="211"/>
      <c r="E25" s="211"/>
      <c r="F25" s="211"/>
      <c r="G25" s="1069"/>
      <c r="H25" s="1069"/>
      <c r="I25" s="1069"/>
      <c r="J25" s="210"/>
      <c r="K25" s="1085"/>
    </row>
    <row r="26" spans="1:11" x14ac:dyDescent="0.25">
      <c r="A26" s="1044"/>
      <c r="B26" s="1053"/>
      <c r="C26" s="1053"/>
      <c r="D26" s="211"/>
      <c r="E26" s="211"/>
      <c r="F26" s="211"/>
      <c r="G26" s="1069"/>
      <c r="H26" s="1069"/>
      <c r="I26" s="1069"/>
      <c r="J26" s="210"/>
      <c r="K26" s="1085"/>
    </row>
    <row r="27" spans="1:11" x14ac:dyDescent="0.25">
      <c r="A27" s="201" t="s">
        <v>45</v>
      </c>
      <c r="B27" s="1055"/>
      <c r="C27" s="1055"/>
      <c r="D27" s="203"/>
      <c r="E27" s="203"/>
      <c r="F27" s="203"/>
      <c r="G27" s="1071"/>
      <c r="H27" s="1071"/>
      <c r="I27" s="1071"/>
      <c r="J27" s="202"/>
      <c r="K27" s="1086">
        <f>SUM(K28)</f>
        <v>307005.13</v>
      </c>
    </row>
    <row r="28" spans="1:11" x14ac:dyDescent="0.25">
      <c r="A28" s="200" t="s">
        <v>829</v>
      </c>
      <c r="B28" s="1056" t="s">
        <v>830</v>
      </c>
      <c r="C28" s="1056" t="s">
        <v>214</v>
      </c>
      <c r="D28" s="215"/>
      <c r="E28" s="215"/>
      <c r="F28" s="215"/>
      <c r="G28" s="1072"/>
      <c r="H28" s="1072"/>
      <c r="I28" s="1072"/>
      <c r="J28" s="214"/>
      <c r="K28" s="1083">
        <v>307005.13</v>
      </c>
    </row>
    <row r="29" spans="1:11" x14ac:dyDescent="0.25">
      <c r="A29" s="200"/>
      <c r="B29" s="1057"/>
      <c r="C29" s="1057"/>
      <c r="D29" s="205"/>
      <c r="E29" s="205"/>
      <c r="F29" s="205"/>
      <c r="G29" s="1073"/>
      <c r="H29" s="1073"/>
      <c r="I29" s="1073"/>
      <c r="J29" s="204"/>
      <c r="K29" s="1087"/>
    </row>
    <row r="30" spans="1:11" x14ac:dyDescent="0.25">
      <c r="A30" s="206" t="s">
        <v>46</v>
      </c>
      <c r="B30" s="1058"/>
      <c r="C30" s="1058"/>
      <c r="D30" s="208"/>
      <c r="E30" s="208"/>
      <c r="F30" s="208"/>
      <c r="G30" s="1074"/>
      <c r="H30" s="1074"/>
      <c r="I30" s="1074"/>
      <c r="J30" s="207"/>
      <c r="K30" s="1088">
        <f>SUM(K31:K39)</f>
        <v>1323525.29</v>
      </c>
    </row>
    <row r="31" spans="1:11" x14ac:dyDescent="0.25">
      <c r="A31" s="200" t="s">
        <v>831</v>
      </c>
      <c r="B31" s="1053"/>
      <c r="C31" s="1053"/>
      <c r="D31" s="211"/>
      <c r="E31" s="211"/>
      <c r="F31" s="211"/>
      <c r="G31" s="1069"/>
      <c r="H31" s="1069"/>
      <c r="I31" s="1069"/>
      <c r="J31" s="210" t="s">
        <v>807</v>
      </c>
      <c r="K31" s="1083">
        <v>658540.19999999995</v>
      </c>
    </row>
    <row r="32" spans="1:11" ht="45" x14ac:dyDescent="0.25">
      <c r="A32" s="200" t="s">
        <v>832</v>
      </c>
      <c r="B32" s="1053" t="s">
        <v>833</v>
      </c>
      <c r="C32" s="1053" t="s">
        <v>834</v>
      </c>
      <c r="D32" s="216">
        <v>3.0000000000000005E-3</v>
      </c>
      <c r="E32" s="216">
        <v>3.0000000000000005E-3</v>
      </c>
      <c r="F32" s="216">
        <v>5.0000000000000001E-3</v>
      </c>
      <c r="G32" s="1069"/>
      <c r="H32" s="1069"/>
      <c r="I32" s="1069"/>
      <c r="J32" s="210" t="s">
        <v>807</v>
      </c>
      <c r="K32" s="1083">
        <v>487004.4</v>
      </c>
    </row>
    <row r="33" spans="1:11" x14ac:dyDescent="0.25">
      <c r="A33" s="200" t="s">
        <v>835</v>
      </c>
      <c r="B33" s="1053" t="s">
        <v>836</v>
      </c>
      <c r="C33" s="1053"/>
      <c r="D33" s="211"/>
      <c r="E33" s="211"/>
      <c r="F33" s="211"/>
      <c r="G33" s="1069">
        <v>250</v>
      </c>
      <c r="H33" s="1069"/>
      <c r="I33" s="1069"/>
      <c r="J33" s="210" t="s">
        <v>807</v>
      </c>
      <c r="K33" s="1083">
        <v>78783</v>
      </c>
    </row>
    <row r="34" spans="1:11" x14ac:dyDescent="0.25">
      <c r="A34" s="200" t="s">
        <v>837</v>
      </c>
      <c r="B34" s="1053"/>
      <c r="C34" s="1053"/>
      <c r="D34" s="211"/>
      <c r="E34" s="211"/>
      <c r="F34" s="211"/>
      <c r="G34" s="1069"/>
      <c r="H34" s="1069"/>
      <c r="I34" s="1069"/>
      <c r="J34" s="210" t="s">
        <v>807</v>
      </c>
      <c r="K34" s="1083">
        <v>63941</v>
      </c>
    </row>
    <row r="35" spans="1:11" x14ac:dyDescent="0.25">
      <c r="A35" s="200" t="s">
        <v>838</v>
      </c>
      <c r="B35" s="1053" t="s">
        <v>794</v>
      </c>
      <c r="C35" s="1053"/>
      <c r="D35" s="211"/>
      <c r="E35" s="211"/>
      <c r="F35" s="211"/>
      <c r="G35" s="1069"/>
      <c r="H35" s="1069">
        <v>73</v>
      </c>
      <c r="I35" s="1069">
        <v>462</v>
      </c>
      <c r="J35" s="210" t="s">
        <v>807</v>
      </c>
      <c r="K35" s="1083">
        <v>26638.69</v>
      </c>
    </row>
    <row r="36" spans="1:11" x14ac:dyDescent="0.25">
      <c r="A36" s="200" t="s">
        <v>720</v>
      </c>
      <c r="B36" s="1059"/>
      <c r="C36" s="1059"/>
      <c r="D36" s="217"/>
      <c r="E36" s="217"/>
      <c r="F36" s="217"/>
      <c r="G36" s="1075"/>
      <c r="H36" s="1075"/>
      <c r="I36" s="1075"/>
      <c r="J36" s="210" t="s">
        <v>807</v>
      </c>
      <c r="K36" s="1083">
        <v>8528</v>
      </c>
    </row>
    <row r="37" spans="1:11" x14ac:dyDescent="0.25">
      <c r="A37" s="200" t="s">
        <v>839</v>
      </c>
      <c r="B37" s="1053" t="s">
        <v>840</v>
      </c>
      <c r="C37" s="1053" t="s">
        <v>366</v>
      </c>
      <c r="D37" s="211"/>
      <c r="E37" s="211"/>
      <c r="F37" s="211"/>
      <c r="G37" s="1069">
        <v>10.5</v>
      </c>
      <c r="H37" s="1069"/>
      <c r="I37" s="1069"/>
      <c r="J37" s="210" t="s">
        <v>807</v>
      </c>
      <c r="K37" s="1083">
        <v>90</v>
      </c>
    </row>
    <row r="38" spans="1:11" x14ac:dyDescent="0.25">
      <c r="A38" s="200" t="s">
        <v>841</v>
      </c>
      <c r="B38" s="1053"/>
      <c r="C38" s="1053"/>
      <c r="D38" s="211"/>
      <c r="E38" s="211"/>
      <c r="F38" s="211"/>
      <c r="G38" s="1069"/>
      <c r="H38" s="1069"/>
      <c r="I38" s="1069"/>
      <c r="J38" s="210"/>
      <c r="K38" s="1083"/>
    </row>
    <row r="39" spans="1:11" x14ac:dyDescent="0.25">
      <c r="A39" s="200" t="s">
        <v>842</v>
      </c>
      <c r="B39" s="1053"/>
      <c r="C39" s="1053"/>
      <c r="D39" s="211"/>
      <c r="E39" s="211"/>
      <c r="F39" s="211"/>
      <c r="G39" s="1069"/>
      <c r="H39" s="1069"/>
      <c r="I39" s="1069"/>
      <c r="J39" s="210"/>
      <c r="K39" s="1083"/>
    </row>
    <row r="40" spans="1:11" x14ac:dyDescent="0.25">
      <c r="A40" s="206" t="s">
        <v>47</v>
      </c>
      <c r="B40" s="1058"/>
      <c r="C40" s="1058"/>
      <c r="D40" s="208"/>
      <c r="E40" s="208"/>
      <c r="F40" s="208"/>
      <c r="G40" s="1074"/>
      <c r="H40" s="1074"/>
      <c r="I40" s="1074"/>
      <c r="J40" s="207"/>
      <c r="K40" s="1086">
        <f>SUM(K41:K43)</f>
        <v>106109.44</v>
      </c>
    </row>
    <row r="41" spans="1:11" x14ac:dyDescent="0.25">
      <c r="A41" s="200" t="s">
        <v>843</v>
      </c>
      <c r="B41" s="1053"/>
      <c r="C41" s="1053"/>
      <c r="D41" s="211"/>
      <c r="E41" s="211"/>
      <c r="F41" s="211"/>
      <c r="G41" s="1069"/>
      <c r="H41" s="1069"/>
      <c r="I41" s="1069"/>
      <c r="J41" s="210"/>
      <c r="K41" s="1083">
        <v>93308.94</v>
      </c>
    </row>
    <row r="42" spans="1:11" s="121" customFormat="1" x14ac:dyDescent="0.25">
      <c r="A42" s="200" t="s">
        <v>844</v>
      </c>
      <c r="B42" s="1053"/>
      <c r="C42" s="1053"/>
      <c r="D42" s="211"/>
      <c r="E42" s="211"/>
      <c r="F42" s="211"/>
      <c r="G42" s="1069"/>
      <c r="H42" s="1069"/>
      <c r="I42" s="1069"/>
      <c r="J42" s="210" t="s">
        <v>807</v>
      </c>
      <c r="K42" s="1083">
        <v>12800.5</v>
      </c>
    </row>
    <row r="43" spans="1:11" x14ac:dyDescent="0.25">
      <c r="A43" s="200" t="s">
        <v>720</v>
      </c>
      <c r="B43" s="1053"/>
      <c r="C43" s="1053"/>
      <c r="D43" s="211"/>
      <c r="E43" s="211"/>
      <c r="F43" s="211"/>
      <c r="G43" s="1069"/>
      <c r="H43" s="1069"/>
      <c r="I43" s="1069"/>
      <c r="J43" s="210"/>
      <c r="K43" s="1083"/>
    </row>
    <row r="44" spans="1:11" x14ac:dyDescent="0.25">
      <c r="A44" s="206" t="s">
        <v>48</v>
      </c>
      <c r="B44" s="1058"/>
      <c r="C44" s="1058"/>
      <c r="D44" s="208"/>
      <c r="E44" s="208"/>
      <c r="F44" s="208"/>
      <c r="G44" s="1074"/>
      <c r="H44" s="1074"/>
      <c r="I44" s="1074"/>
      <c r="J44" s="207"/>
      <c r="K44" s="1086">
        <f>SUM(K45:K47)</f>
        <v>339902.82</v>
      </c>
    </row>
    <row r="45" spans="1:11" x14ac:dyDescent="0.25">
      <c r="A45" s="200" t="s">
        <v>845</v>
      </c>
      <c r="B45" s="1053" t="s">
        <v>846</v>
      </c>
      <c r="C45" s="1053" t="s">
        <v>847</v>
      </c>
      <c r="D45" s="211">
        <v>0.1</v>
      </c>
      <c r="E45" s="211"/>
      <c r="F45" s="211"/>
      <c r="G45" s="1069"/>
      <c r="H45" s="1069"/>
      <c r="I45" s="1069"/>
      <c r="J45" s="210" t="s">
        <v>807</v>
      </c>
      <c r="K45" s="1083">
        <v>279400.55</v>
      </c>
    </row>
    <row r="46" spans="1:11" x14ac:dyDescent="0.25">
      <c r="A46" s="200" t="s">
        <v>848</v>
      </c>
      <c r="B46" s="1053" t="s">
        <v>849</v>
      </c>
      <c r="C46" s="1053"/>
      <c r="D46" s="211"/>
      <c r="E46" s="211"/>
      <c r="F46" s="211"/>
      <c r="G46" s="1069"/>
      <c r="H46" s="1069"/>
      <c r="I46" s="1069"/>
      <c r="J46" s="210"/>
      <c r="K46" s="1083">
        <v>60502.27</v>
      </c>
    </row>
    <row r="47" spans="1:11" x14ac:dyDescent="0.25">
      <c r="A47" s="200" t="s">
        <v>720</v>
      </c>
      <c r="B47" s="1053"/>
      <c r="C47" s="1053"/>
      <c r="D47" s="211"/>
      <c r="E47" s="211"/>
      <c r="F47" s="211"/>
      <c r="G47" s="1069"/>
      <c r="H47" s="1069"/>
      <c r="I47" s="1069"/>
      <c r="J47" s="210"/>
      <c r="K47" s="1083"/>
    </row>
    <row r="48" spans="1:11" x14ac:dyDescent="0.25">
      <c r="A48" s="201" t="s">
        <v>49</v>
      </c>
      <c r="B48" s="1055"/>
      <c r="C48" s="1055"/>
      <c r="D48" s="203"/>
      <c r="E48" s="203"/>
      <c r="F48" s="203"/>
      <c r="G48" s="1071"/>
      <c r="H48" s="1071"/>
      <c r="I48" s="1071"/>
      <c r="J48" s="202"/>
      <c r="K48" s="1086">
        <f>SUM(K49)</f>
        <v>0</v>
      </c>
    </row>
    <row r="49" spans="1:15" x14ac:dyDescent="0.25">
      <c r="A49" s="209"/>
      <c r="B49" s="1057"/>
      <c r="C49" s="1057"/>
      <c r="D49" s="205"/>
      <c r="E49" s="205"/>
      <c r="F49" s="205"/>
      <c r="G49" s="1073"/>
      <c r="H49" s="1073"/>
      <c r="I49" s="1073"/>
      <c r="J49" s="204"/>
      <c r="K49" s="1087"/>
    </row>
    <row r="50" spans="1:15" x14ac:dyDescent="0.25">
      <c r="A50" s="206" t="s">
        <v>50</v>
      </c>
      <c r="B50" s="1058"/>
      <c r="C50" s="1058"/>
      <c r="D50" s="208"/>
      <c r="E50" s="208"/>
      <c r="F50" s="208"/>
      <c r="G50" s="1074"/>
      <c r="H50" s="1074"/>
      <c r="I50" s="1074"/>
      <c r="J50" s="207"/>
      <c r="K50" s="1086">
        <f>SUM(K51:K56)</f>
        <v>9369036.4999999981</v>
      </c>
    </row>
    <row r="51" spans="1:15" x14ac:dyDescent="0.25">
      <c r="A51" s="200" t="s">
        <v>850</v>
      </c>
      <c r="B51" s="1053" t="s">
        <v>851</v>
      </c>
      <c r="C51" s="1053" t="s">
        <v>214</v>
      </c>
      <c r="D51" s="211"/>
      <c r="E51" s="211"/>
      <c r="F51" s="211"/>
      <c r="G51" s="1069"/>
      <c r="H51" s="1069"/>
      <c r="I51" s="1069"/>
      <c r="J51" s="210"/>
      <c r="K51" s="1083">
        <v>4366249.17</v>
      </c>
    </row>
    <row r="52" spans="1:15" x14ac:dyDescent="0.25">
      <c r="A52" s="200" t="s">
        <v>852</v>
      </c>
      <c r="B52" s="1053" t="s">
        <v>853</v>
      </c>
      <c r="C52" s="1053" t="s">
        <v>214</v>
      </c>
      <c r="D52" s="212">
        <v>1.1000000000000001E-2</v>
      </c>
      <c r="E52" s="212">
        <v>4.3E-3</v>
      </c>
      <c r="F52" s="212">
        <v>1.1000000000000001E-2</v>
      </c>
      <c r="G52" s="1069"/>
      <c r="H52" s="1069">
        <v>4300</v>
      </c>
      <c r="I52" s="1069">
        <v>11000</v>
      </c>
      <c r="J52" s="210" t="s">
        <v>854</v>
      </c>
      <c r="K52" s="1083">
        <v>3245004.86</v>
      </c>
    </row>
    <row r="53" spans="1:15" x14ac:dyDescent="0.25">
      <c r="A53" s="200" t="s">
        <v>855</v>
      </c>
      <c r="B53" s="1053" t="s">
        <v>856</v>
      </c>
      <c r="C53" s="1053" t="s">
        <v>332</v>
      </c>
      <c r="D53" s="218">
        <v>7.3966599999999993E-4</v>
      </c>
      <c r="E53" s="218">
        <v>3.5730000000000007E-4</v>
      </c>
      <c r="F53" s="219">
        <v>1.3766659999999999E-3</v>
      </c>
      <c r="G53" s="1069"/>
      <c r="H53" s="1069"/>
      <c r="I53" s="1069"/>
      <c r="J53" s="210" t="s">
        <v>807</v>
      </c>
      <c r="K53" s="1083">
        <v>1127642.45</v>
      </c>
    </row>
    <row r="54" spans="1:15" x14ac:dyDescent="0.25">
      <c r="A54" s="200" t="s">
        <v>857</v>
      </c>
      <c r="B54" s="1053" t="s">
        <v>858</v>
      </c>
      <c r="C54" s="1053"/>
      <c r="D54" s="211"/>
      <c r="E54" s="211"/>
      <c r="F54" s="211"/>
      <c r="G54" s="1069"/>
      <c r="H54" s="1069"/>
      <c r="I54" s="1069"/>
      <c r="J54" s="210"/>
      <c r="K54" s="1083">
        <f>24677.43+307727.49</f>
        <v>332404.92</v>
      </c>
    </row>
    <row r="55" spans="1:15" x14ac:dyDescent="0.25">
      <c r="A55" s="200" t="s">
        <v>859</v>
      </c>
      <c r="B55" s="1053"/>
      <c r="C55" s="1053"/>
      <c r="D55" s="211"/>
      <c r="E55" s="211"/>
      <c r="F55" s="211"/>
      <c r="G55" s="1069"/>
      <c r="H55" s="1069"/>
      <c r="I55" s="1069"/>
      <c r="J55" s="210"/>
      <c r="K55" s="1083">
        <f>229344.02+68391.08</f>
        <v>297735.09999999998</v>
      </c>
    </row>
    <row r="56" spans="1:15" x14ac:dyDescent="0.25">
      <c r="A56" s="200" t="s">
        <v>860</v>
      </c>
      <c r="B56" s="1053"/>
      <c r="C56" s="1053"/>
      <c r="D56" s="211"/>
      <c r="E56" s="211"/>
      <c r="F56" s="211"/>
      <c r="G56" s="1069"/>
      <c r="H56" s="1069"/>
      <c r="I56" s="1069"/>
      <c r="J56" s="210"/>
      <c r="K56" s="1083"/>
    </row>
    <row r="57" spans="1:15" x14ac:dyDescent="0.25">
      <c r="A57" s="67" t="s">
        <v>51</v>
      </c>
      <c r="B57" s="388"/>
      <c r="C57" s="388"/>
      <c r="D57" s="128"/>
      <c r="E57" s="128"/>
      <c r="F57" s="128"/>
      <c r="G57" s="864"/>
      <c r="H57" s="864"/>
      <c r="I57" s="864"/>
      <c r="J57" s="128"/>
      <c r="K57" s="864">
        <f>+K10+K12+K27+K30+K40+K44+K48+K50</f>
        <v>23555829.66</v>
      </c>
    </row>
    <row r="63" spans="1:15" x14ac:dyDescent="0.25">
      <c r="O63" s="122"/>
    </row>
    <row r="64" spans="1:15" ht="20.25" x14ac:dyDescent="0.25">
      <c r="A64" s="123"/>
      <c r="B64" s="1061"/>
      <c r="C64" s="1061"/>
      <c r="D64" s="124"/>
      <c r="E64" s="124"/>
      <c r="F64" s="124"/>
      <c r="G64" s="1077"/>
      <c r="H64" s="1077"/>
      <c r="I64" s="1077"/>
      <c r="J64" s="124"/>
      <c r="K64" s="1077"/>
    </row>
    <row r="65" spans="1:12" ht="20.25" x14ac:dyDescent="0.3">
      <c r="A65" s="125"/>
      <c r="B65" s="1062"/>
      <c r="C65" s="1062"/>
      <c r="D65" s="125"/>
      <c r="E65" s="125"/>
      <c r="F65" s="125"/>
      <c r="G65" s="1078"/>
      <c r="H65" s="1078"/>
      <c r="I65" s="1078"/>
      <c r="J65" s="125"/>
      <c r="K65" s="1078"/>
    </row>
    <row r="66" spans="1:12" ht="21" x14ac:dyDescent="0.35">
      <c r="A66" s="126"/>
      <c r="B66" s="1063"/>
      <c r="C66" s="1063"/>
      <c r="D66" s="126"/>
      <c r="E66" s="126"/>
      <c r="F66" s="126"/>
      <c r="G66" s="1079"/>
      <c r="H66" s="1079"/>
      <c r="I66" s="1079"/>
      <c r="J66" s="126"/>
      <c r="K66" s="1079"/>
    </row>
    <row r="67" spans="1:12" ht="21" x14ac:dyDescent="0.35">
      <c r="A67" s="126"/>
      <c r="B67" s="1063"/>
      <c r="C67" s="1063"/>
      <c r="D67" s="126"/>
      <c r="E67" s="126"/>
      <c r="F67" s="126"/>
      <c r="G67" s="1079"/>
      <c r="H67" s="1079"/>
      <c r="I67" s="1079"/>
      <c r="J67" s="126"/>
      <c r="K67" s="1079"/>
    </row>
    <row r="68" spans="1:12" ht="21" x14ac:dyDescent="0.35">
      <c r="A68" s="126"/>
      <c r="B68" s="1063"/>
      <c r="C68" s="1063"/>
      <c r="D68" s="126"/>
      <c r="E68" s="126"/>
      <c r="F68" s="126"/>
      <c r="G68" s="1079"/>
      <c r="H68" s="1079"/>
      <c r="I68" s="1079"/>
      <c r="J68" s="126"/>
      <c r="K68" s="1079"/>
    </row>
    <row r="69" spans="1:12" ht="21" x14ac:dyDescent="0.35">
      <c r="A69" s="126"/>
      <c r="B69" s="1063"/>
      <c r="C69" s="1063"/>
      <c r="D69" s="126"/>
      <c r="E69" s="126"/>
      <c r="F69" s="126"/>
      <c r="G69" s="1079"/>
      <c r="H69" s="1079"/>
      <c r="I69" s="1079"/>
      <c r="J69" s="126"/>
      <c r="K69" s="1079"/>
    </row>
    <row r="70" spans="1:12" ht="21" x14ac:dyDescent="0.35">
      <c r="A70" s="126"/>
      <c r="B70" s="1063"/>
      <c r="C70" s="1063"/>
      <c r="D70" s="126"/>
      <c r="E70" s="126"/>
      <c r="F70" s="126"/>
      <c r="G70" s="1079"/>
      <c r="H70" s="1079"/>
      <c r="I70" s="1079"/>
      <c r="J70" s="126"/>
      <c r="K70" s="1079"/>
      <c r="L70" s="122"/>
    </row>
    <row r="71" spans="1:12" ht="21" x14ac:dyDescent="0.35">
      <c r="A71" s="126"/>
      <c r="B71" s="1063"/>
      <c r="C71" s="1063"/>
      <c r="D71" s="126"/>
      <c r="E71" s="126"/>
      <c r="F71" s="126"/>
      <c r="G71" s="1079"/>
      <c r="H71" s="1079"/>
      <c r="I71" s="1079"/>
      <c r="J71" s="126"/>
      <c r="K71" s="1079"/>
    </row>
    <row r="72" spans="1:12" ht="21" x14ac:dyDescent="0.35">
      <c r="A72" s="126"/>
      <c r="B72" s="1063"/>
      <c r="C72" s="1063"/>
      <c r="D72" s="126"/>
      <c r="E72" s="126"/>
      <c r="F72" s="126"/>
      <c r="G72" s="1079"/>
      <c r="H72" s="1079"/>
      <c r="I72" s="1079"/>
      <c r="J72" s="126"/>
      <c r="K72" s="1079"/>
    </row>
    <row r="73" spans="1:12" ht="21" x14ac:dyDescent="0.35">
      <c r="A73" s="126"/>
      <c r="B73" s="1063"/>
      <c r="C73" s="1063"/>
      <c r="D73" s="126"/>
      <c r="E73" s="126"/>
      <c r="F73" s="126"/>
      <c r="G73" s="1079"/>
      <c r="H73" s="1079"/>
      <c r="I73" s="1079"/>
      <c r="J73" s="126"/>
      <c r="K73" s="1079"/>
    </row>
    <row r="74" spans="1:12" ht="21" x14ac:dyDescent="0.35">
      <c r="A74" s="126"/>
      <c r="B74" s="1063"/>
      <c r="C74" s="1063"/>
      <c r="D74" s="126"/>
      <c r="E74" s="126"/>
      <c r="F74" s="126"/>
      <c r="G74" s="1079"/>
      <c r="H74" s="1079"/>
      <c r="I74" s="1079"/>
      <c r="J74" s="126"/>
      <c r="K74" s="1079"/>
    </row>
    <row r="75" spans="1:12" ht="21" x14ac:dyDescent="0.35">
      <c r="A75" s="126"/>
      <c r="B75" s="1063"/>
      <c r="C75" s="1063"/>
      <c r="D75" s="126"/>
      <c r="E75" s="126"/>
      <c r="F75" s="126"/>
      <c r="G75" s="1079"/>
      <c r="H75" s="1079"/>
      <c r="I75" s="1079"/>
      <c r="J75" s="126"/>
      <c r="K75" s="1079"/>
    </row>
    <row r="76" spans="1:12" ht="21" x14ac:dyDescent="0.35">
      <c r="A76" s="126"/>
      <c r="B76" s="1063"/>
      <c r="C76" s="1063"/>
      <c r="D76" s="126"/>
      <c r="E76" s="126"/>
      <c r="F76" s="126"/>
      <c r="G76" s="1079"/>
      <c r="H76" s="1079"/>
      <c r="I76" s="1079"/>
      <c r="J76" s="126"/>
      <c r="K76" s="1079"/>
    </row>
    <row r="77" spans="1:12" ht="21" x14ac:dyDescent="0.35">
      <c r="A77" s="126"/>
      <c r="B77" s="1063"/>
      <c r="C77" s="1063"/>
      <c r="D77" s="126"/>
      <c r="E77" s="126"/>
      <c r="F77" s="126"/>
      <c r="G77" s="1079"/>
      <c r="H77" s="1079"/>
      <c r="I77" s="1079"/>
      <c r="J77" s="126"/>
      <c r="K77" s="1079"/>
    </row>
    <row r="78" spans="1:12" ht="21" x14ac:dyDescent="0.35">
      <c r="A78" s="126"/>
      <c r="B78" s="1063"/>
      <c r="C78" s="1063"/>
      <c r="D78" s="126"/>
      <c r="E78" s="126"/>
      <c r="F78" s="126"/>
      <c r="G78" s="1079"/>
      <c r="H78" s="1079"/>
      <c r="I78" s="1079"/>
      <c r="J78" s="126"/>
      <c r="K78" s="1079"/>
    </row>
    <row r="79" spans="1:12" ht="21" x14ac:dyDescent="0.35">
      <c r="A79" s="126"/>
      <c r="B79" s="1063"/>
      <c r="C79" s="1063"/>
      <c r="D79" s="126"/>
      <c r="E79" s="126"/>
      <c r="F79" s="126"/>
      <c r="G79" s="1079"/>
      <c r="H79" s="1079"/>
      <c r="I79" s="1079"/>
      <c r="J79" s="126"/>
      <c r="K79" s="1079"/>
    </row>
    <row r="80" spans="1:12" ht="21" x14ac:dyDescent="0.35">
      <c r="A80" s="126"/>
      <c r="B80" s="1063"/>
      <c r="C80" s="1063"/>
      <c r="D80" s="126"/>
      <c r="E80" s="126"/>
      <c r="F80" s="126"/>
      <c r="G80" s="1079"/>
      <c r="H80" s="1079"/>
      <c r="I80" s="1079"/>
      <c r="J80" s="126"/>
      <c r="K80" s="1079"/>
    </row>
    <row r="81" spans="1:11" ht="21" x14ac:dyDescent="0.35">
      <c r="A81" s="126"/>
      <c r="B81" s="1063"/>
      <c r="C81" s="1063"/>
      <c r="D81" s="126"/>
      <c r="E81" s="126"/>
      <c r="F81" s="126"/>
      <c r="G81" s="1079"/>
      <c r="H81" s="1079"/>
      <c r="I81" s="1079"/>
      <c r="J81" s="126"/>
      <c r="K81" s="1079"/>
    </row>
    <row r="82" spans="1:11" ht="21" x14ac:dyDescent="0.35">
      <c r="A82" s="126"/>
      <c r="B82" s="1063"/>
      <c r="C82" s="1063"/>
      <c r="D82" s="126"/>
      <c r="E82" s="126"/>
      <c r="F82" s="126"/>
      <c r="G82" s="1079"/>
      <c r="H82" s="1079"/>
      <c r="I82" s="1079"/>
      <c r="J82" s="126"/>
      <c r="K82" s="1079"/>
    </row>
    <row r="83" spans="1:11" ht="21" x14ac:dyDescent="0.35">
      <c r="A83" s="126"/>
      <c r="B83" s="1063"/>
      <c r="C83" s="1063"/>
      <c r="D83" s="126"/>
      <c r="E83" s="126"/>
      <c r="F83" s="126"/>
      <c r="G83" s="1079"/>
      <c r="H83" s="1079"/>
      <c r="I83" s="1079"/>
      <c r="J83" s="126"/>
      <c r="K83" s="1079"/>
    </row>
    <row r="84" spans="1:11" ht="21" x14ac:dyDescent="0.35">
      <c r="A84" s="126"/>
      <c r="B84" s="1063"/>
      <c r="C84" s="1063"/>
      <c r="D84" s="126"/>
      <c r="E84" s="126"/>
      <c r="F84" s="126"/>
      <c r="G84" s="1079"/>
      <c r="H84" s="1079"/>
      <c r="I84" s="1079"/>
      <c r="J84" s="126"/>
      <c r="K84" s="1079"/>
    </row>
    <row r="85" spans="1:11" ht="21" x14ac:dyDescent="0.35">
      <c r="A85" s="126"/>
      <c r="B85" s="1063"/>
      <c r="C85" s="1063"/>
      <c r="D85" s="126"/>
      <c r="E85" s="126"/>
      <c r="F85" s="126"/>
      <c r="G85" s="1079"/>
      <c r="H85" s="1079"/>
      <c r="I85" s="1079"/>
      <c r="J85" s="126"/>
      <c r="K85" s="1079"/>
    </row>
    <row r="86" spans="1:11" ht="21" x14ac:dyDescent="0.35">
      <c r="A86" s="126"/>
      <c r="B86" s="1063"/>
      <c r="C86" s="1063"/>
      <c r="D86" s="126"/>
      <c r="E86" s="126"/>
      <c r="F86" s="126"/>
      <c r="G86" s="1079"/>
      <c r="H86" s="1079"/>
      <c r="I86" s="1079"/>
      <c r="J86" s="126"/>
      <c r="K86" s="1079"/>
    </row>
    <row r="87" spans="1:11" ht="21" x14ac:dyDescent="0.35">
      <c r="A87" s="126"/>
      <c r="B87" s="1063"/>
      <c r="C87" s="1063"/>
      <c r="D87" s="126"/>
      <c r="E87" s="126"/>
      <c r="F87" s="126"/>
      <c r="G87" s="1079"/>
      <c r="H87" s="1079"/>
      <c r="I87" s="1079"/>
      <c r="J87" s="126"/>
      <c r="K87" s="1079"/>
    </row>
    <row r="88" spans="1:11" ht="21" x14ac:dyDescent="0.35">
      <c r="A88" s="126"/>
      <c r="B88" s="1063"/>
      <c r="C88" s="1063"/>
      <c r="D88" s="126"/>
      <c r="E88" s="126"/>
      <c r="F88" s="126"/>
      <c r="G88" s="1079"/>
      <c r="H88" s="1079"/>
      <c r="I88" s="1079"/>
      <c r="J88" s="126"/>
      <c r="K88" s="1079"/>
    </row>
    <row r="89" spans="1:11" ht="21" x14ac:dyDescent="0.35">
      <c r="A89" s="126"/>
      <c r="B89" s="1063"/>
      <c r="C89" s="1063"/>
      <c r="D89" s="126"/>
      <c r="E89" s="126"/>
      <c r="F89" s="126"/>
      <c r="G89" s="1079"/>
      <c r="H89" s="1079"/>
      <c r="I89" s="1079"/>
      <c r="J89" s="126"/>
      <c r="K89" s="1079"/>
    </row>
    <row r="90" spans="1:11" ht="21" x14ac:dyDescent="0.35">
      <c r="A90" s="126"/>
      <c r="B90" s="1063"/>
      <c r="C90" s="1063"/>
      <c r="D90" s="126"/>
      <c r="E90" s="126"/>
      <c r="F90" s="126"/>
      <c r="G90" s="1079"/>
      <c r="H90" s="1079"/>
      <c r="I90" s="1079"/>
      <c r="J90" s="126"/>
      <c r="K90" s="1079"/>
    </row>
    <row r="91" spans="1:11" ht="21" x14ac:dyDescent="0.35">
      <c r="A91" s="126"/>
      <c r="B91" s="1063"/>
      <c r="C91" s="1063"/>
      <c r="D91" s="126"/>
      <c r="E91" s="126"/>
      <c r="F91" s="126"/>
      <c r="G91" s="1079"/>
      <c r="H91" s="1079"/>
      <c r="I91" s="1079"/>
      <c r="J91" s="126"/>
      <c r="K91" s="1079"/>
    </row>
    <row r="92" spans="1:11" ht="21" x14ac:dyDescent="0.35">
      <c r="A92" s="126"/>
      <c r="B92" s="1063"/>
      <c r="C92" s="1063"/>
      <c r="D92" s="126"/>
      <c r="E92" s="126"/>
      <c r="F92" s="126"/>
      <c r="G92" s="1079"/>
      <c r="H92" s="1079"/>
      <c r="I92" s="1079"/>
      <c r="J92" s="126"/>
      <c r="K92" s="1079"/>
    </row>
    <row r="93" spans="1:11" ht="21" x14ac:dyDescent="0.35">
      <c r="A93" s="126"/>
      <c r="B93" s="1063"/>
      <c r="C93" s="1063"/>
      <c r="D93" s="126"/>
      <c r="E93" s="126"/>
      <c r="F93" s="126"/>
      <c r="G93" s="1079"/>
      <c r="H93" s="1079"/>
      <c r="I93" s="1079"/>
      <c r="J93" s="126"/>
      <c r="K93" s="1079"/>
    </row>
    <row r="94" spans="1:11" ht="21" x14ac:dyDescent="0.35">
      <c r="A94" s="126"/>
      <c r="B94" s="1063"/>
      <c r="C94" s="1063"/>
      <c r="D94" s="126"/>
      <c r="E94" s="126"/>
      <c r="F94" s="126"/>
      <c r="G94" s="1079"/>
      <c r="H94" s="1079"/>
      <c r="I94" s="1079"/>
      <c r="J94" s="126"/>
      <c r="K94" s="1079"/>
    </row>
    <row r="95" spans="1:11" ht="21" x14ac:dyDescent="0.35">
      <c r="A95" s="126"/>
      <c r="B95" s="1063"/>
      <c r="C95" s="1063"/>
      <c r="D95" s="126"/>
      <c r="E95" s="126"/>
      <c r="F95" s="126"/>
      <c r="G95" s="1079"/>
      <c r="H95" s="1079"/>
      <c r="I95" s="1079"/>
      <c r="J95" s="126"/>
      <c r="K95" s="1079"/>
    </row>
    <row r="96" spans="1:11" ht="21" x14ac:dyDescent="0.35">
      <c r="A96" s="126"/>
      <c r="B96" s="1063"/>
      <c r="C96" s="1063"/>
      <c r="D96" s="126"/>
      <c r="E96" s="126"/>
      <c r="F96" s="126"/>
      <c r="G96" s="1079"/>
      <c r="H96" s="1079"/>
      <c r="I96" s="1079"/>
      <c r="J96" s="126"/>
      <c r="K96" s="1079"/>
    </row>
    <row r="97" spans="1:11" ht="21" x14ac:dyDescent="0.35">
      <c r="A97" s="126"/>
      <c r="B97" s="1063"/>
      <c r="C97" s="1063"/>
      <c r="D97" s="126"/>
      <c r="E97" s="126"/>
      <c r="F97" s="126"/>
      <c r="G97" s="1079"/>
      <c r="H97" s="1079"/>
      <c r="I97" s="1079"/>
      <c r="J97" s="126"/>
      <c r="K97" s="1079"/>
    </row>
    <row r="98" spans="1:11" ht="21" x14ac:dyDescent="0.35">
      <c r="A98" s="126"/>
      <c r="B98" s="1063"/>
      <c r="C98" s="1063"/>
      <c r="D98" s="126"/>
      <c r="E98" s="126"/>
      <c r="F98" s="126"/>
      <c r="G98" s="1079"/>
      <c r="H98" s="1079"/>
      <c r="I98" s="1079"/>
      <c r="J98" s="126"/>
      <c r="K98" s="1079"/>
    </row>
    <row r="99" spans="1:11" ht="21" x14ac:dyDescent="0.35">
      <c r="A99" s="126"/>
      <c r="B99" s="1063"/>
      <c r="C99" s="1063"/>
      <c r="D99" s="126"/>
      <c r="E99" s="126"/>
      <c r="F99" s="126"/>
      <c r="G99" s="1079"/>
      <c r="H99" s="1079"/>
      <c r="I99" s="1079"/>
      <c r="J99" s="126"/>
      <c r="K99" s="1079"/>
    </row>
    <row r="100" spans="1:11" ht="21" x14ac:dyDescent="0.35">
      <c r="A100" s="126"/>
      <c r="B100" s="1063"/>
      <c r="C100" s="1063"/>
      <c r="D100" s="126"/>
      <c r="E100" s="126"/>
      <c r="F100" s="126"/>
      <c r="G100" s="1079"/>
      <c r="H100" s="1079"/>
      <c r="I100" s="1079"/>
      <c r="J100" s="126"/>
      <c r="K100" s="1079"/>
    </row>
    <row r="101" spans="1:11" ht="21" x14ac:dyDescent="0.35">
      <c r="A101" s="126"/>
      <c r="B101" s="1063"/>
      <c r="C101" s="1063"/>
      <c r="D101" s="126"/>
      <c r="E101" s="126"/>
      <c r="F101" s="126"/>
      <c r="G101" s="1079"/>
      <c r="H101" s="1079"/>
      <c r="I101" s="1079"/>
      <c r="J101" s="126"/>
      <c r="K101" s="1079"/>
    </row>
    <row r="102" spans="1:11" ht="21" x14ac:dyDescent="0.35">
      <c r="A102" s="126"/>
      <c r="B102" s="1063"/>
      <c r="C102" s="1063"/>
      <c r="D102" s="126"/>
      <c r="E102" s="126"/>
      <c r="F102" s="126"/>
      <c r="G102" s="1079"/>
      <c r="H102" s="1079"/>
      <c r="I102" s="1079"/>
      <c r="J102" s="126"/>
      <c r="K102" s="1079"/>
    </row>
    <row r="103" spans="1:11" ht="21" x14ac:dyDescent="0.35">
      <c r="A103" s="126"/>
      <c r="B103" s="1063"/>
      <c r="C103" s="1063"/>
      <c r="D103" s="126"/>
      <c r="E103" s="126"/>
      <c r="F103" s="126"/>
      <c r="G103" s="1079"/>
      <c r="H103" s="1079"/>
      <c r="I103" s="1079"/>
      <c r="J103" s="126"/>
      <c r="K103" s="1079"/>
    </row>
    <row r="104" spans="1:11" ht="21" x14ac:dyDescent="0.35">
      <c r="A104" s="126"/>
      <c r="B104" s="1063"/>
      <c r="C104" s="1063"/>
      <c r="D104" s="126"/>
      <c r="E104" s="126"/>
      <c r="F104" s="126"/>
      <c r="G104" s="1079"/>
      <c r="H104" s="1079"/>
      <c r="I104" s="1079"/>
      <c r="J104" s="126"/>
      <c r="K104" s="1079"/>
    </row>
    <row r="105" spans="1:11" ht="21" x14ac:dyDescent="0.35">
      <c r="A105" s="126"/>
      <c r="B105" s="1063"/>
      <c r="C105" s="1063"/>
      <c r="D105" s="126"/>
      <c r="E105" s="126"/>
      <c r="F105" s="126"/>
      <c r="G105" s="1079"/>
      <c r="H105" s="1079"/>
      <c r="I105" s="1079"/>
      <c r="J105" s="126"/>
      <c r="K105" s="1079"/>
    </row>
    <row r="106" spans="1:11" ht="21" x14ac:dyDescent="0.35">
      <c r="A106" s="126"/>
      <c r="B106" s="1063"/>
      <c r="C106" s="1063"/>
      <c r="D106" s="126"/>
      <c r="E106" s="126"/>
      <c r="F106" s="126"/>
      <c r="G106" s="1079"/>
      <c r="H106" s="1079"/>
      <c r="I106" s="1079"/>
      <c r="J106" s="126"/>
      <c r="K106" s="1079"/>
    </row>
    <row r="107" spans="1:11" ht="21" x14ac:dyDescent="0.35">
      <c r="A107" s="126"/>
      <c r="B107" s="1063"/>
      <c r="C107" s="1063"/>
      <c r="D107" s="126"/>
      <c r="E107" s="126"/>
      <c r="F107" s="126"/>
      <c r="G107" s="1079"/>
      <c r="H107" s="1079"/>
      <c r="I107" s="1079"/>
      <c r="J107" s="126"/>
      <c r="K107" s="1079"/>
    </row>
    <row r="108" spans="1:11" ht="21" x14ac:dyDescent="0.35">
      <c r="A108" s="126"/>
      <c r="B108" s="1063"/>
      <c r="C108" s="1063"/>
      <c r="D108" s="126"/>
      <c r="E108" s="126"/>
      <c r="F108" s="126"/>
      <c r="G108" s="1079"/>
      <c r="H108" s="1079"/>
      <c r="I108" s="1079"/>
      <c r="J108" s="126"/>
      <c r="K108" s="1079"/>
    </row>
    <row r="109" spans="1:11" ht="21" x14ac:dyDescent="0.35">
      <c r="A109" s="126"/>
      <c r="B109" s="1063"/>
      <c r="C109" s="1063"/>
      <c r="D109" s="126"/>
      <c r="E109" s="126"/>
      <c r="F109" s="126"/>
      <c r="G109" s="1079"/>
      <c r="H109" s="1079"/>
      <c r="I109" s="1079"/>
      <c r="J109" s="126"/>
      <c r="K109" s="1079"/>
    </row>
    <row r="110" spans="1:11" ht="21" x14ac:dyDescent="0.35">
      <c r="A110" s="126"/>
      <c r="B110" s="1063"/>
      <c r="C110" s="1063"/>
      <c r="D110" s="126"/>
      <c r="E110" s="126"/>
      <c r="F110" s="126"/>
      <c r="G110" s="1079"/>
      <c r="H110" s="1079"/>
      <c r="I110" s="1079"/>
      <c r="J110" s="126"/>
      <c r="K110" s="1079"/>
    </row>
    <row r="111" spans="1:11" ht="21" x14ac:dyDescent="0.35">
      <c r="A111" s="126"/>
      <c r="B111" s="1063"/>
      <c r="C111" s="1063"/>
      <c r="D111" s="126"/>
      <c r="E111" s="126"/>
      <c r="F111" s="126"/>
      <c r="G111" s="1079"/>
      <c r="H111" s="1079"/>
      <c r="I111" s="1079"/>
      <c r="J111" s="126"/>
      <c r="K111" s="1079"/>
    </row>
    <row r="112" spans="1:11" ht="21" x14ac:dyDescent="0.35">
      <c r="A112" s="126"/>
      <c r="B112" s="1063"/>
      <c r="C112" s="1063"/>
      <c r="D112" s="126"/>
      <c r="E112" s="126"/>
      <c r="F112" s="126"/>
      <c r="G112" s="1079"/>
      <c r="H112" s="1079"/>
      <c r="I112" s="1079"/>
      <c r="J112" s="126"/>
      <c r="K112" s="1079"/>
    </row>
    <row r="113" spans="1:11" ht="21" x14ac:dyDescent="0.35">
      <c r="A113" s="126"/>
      <c r="B113" s="1063"/>
      <c r="C113" s="1063"/>
      <c r="D113" s="126"/>
      <c r="E113" s="126"/>
      <c r="F113" s="126"/>
      <c r="G113" s="1079"/>
      <c r="H113" s="1079"/>
      <c r="I113" s="1079"/>
      <c r="J113" s="126"/>
      <c r="K113" s="1079"/>
    </row>
    <row r="114" spans="1:11" ht="21" x14ac:dyDescent="0.35">
      <c r="A114" s="126"/>
      <c r="B114" s="1063"/>
      <c r="C114" s="1063"/>
      <c r="D114" s="126"/>
      <c r="E114" s="126"/>
      <c r="F114" s="126"/>
      <c r="G114" s="1079"/>
      <c r="H114" s="1079"/>
      <c r="I114" s="1079"/>
      <c r="J114" s="126"/>
      <c r="K114" s="1079"/>
    </row>
  </sheetData>
  <sheetProtection selectLockedCells="1" selectUnlockedCells="1"/>
  <mergeCells count="11">
    <mergeCell ref="H7:I7"/>
    <mergeCell ref="E7:F7"/>
    <mergeCell ref="A8:A9"/>
    <mergeCell ref="B8:B9"/>
    <mergeCell ref="C8:C9"/>
    <mergeCell ref="J8:J9"/>
    <mergeCell ref="K8:K9"/>
    <mergeCell ref="D8:D9"/>
    <mergeCell ref="E8:F8"/>
    <mergeCell ref="G8:G9"/>
    <mergeCell ref="H8:I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Roman,Normal"&amp;12Página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90" zoomScaleNormal="90" workbookViewId="0">
      <selection activeCell="J13" sqref="J13:J45"/>
    </sheetView>
  </sheetViews>
  <sheetFormatPr baseColWidth="10" defaultRowHeight="15" x14ac:dyDescent="0.25"/>
  <cols>
    <col min="1" max="1" width="71" customWidth="1"/>
    <col min="2" max="2" width="17.42578125" style="392" bestFit="1" customWidth="1"/>
    <col min="3" max="3" width="14.5703125" style="392" bestFit="1" customWidth="1"/>
    <col min="4" max="4" width="17" bestFit="1" customWidth="1"/>
    <col min="5" max="5" width="11" customWidth="1"/>
    <col min="6" max="6" width="9" customWidth="1"/>
    <col min="7" max="7" width="8.85546875" bestFit="1" customWidth="1"/>
    <col min="8" max="9" width="11.28515625" style="384" bestFit="1" customWidth="1"/>
    <col min="10" max="10" width="18.42578125" bestFit="1" customWidth="1"/>
    <col min="11" max="11" width="15" style="384"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224" customFormat="1" x14ac:dyDescent="0.25">
      <c r="A1" s="223"/>
      <c r="B1" s="1090"/>
      <c r="C1" s="1090"/>
      <c r="H1" s="1101"/>
      <c r="I1" s="1101"/>
      <c r="K1" s="1101"/>
    </row>
    <row r="2" spans="1:11" s="224" customFormat="1" x14ac:dyDescent="0.25">
      <c r="A2" s="17" t="s">
        <v>42</v>
      </c>
      <c r="B2" s="1091"/>
      <c r="C2" s="1091"/>
      <c r="D2" s="226"/>
      <c r="E2" s="226"/>
      <c r="F2" s="226"/>
      <c r="G2" s="226"/>
      <c r="H2" s="1102"/>
      <c r="I2" s="1102"/>
      <c r="J2" s="226"/>
      <c r="K2" s="1110" t="s">
        <v>19</v>
      </c>
    </row>
    <row r="3" spans="1:11" s="224" customFormat="1" x14ac:dyDescent="0.25">
      <c r="A3" s="134" t="s">
        <v>863</v>
      </c>
      <c r="B3" s="1091"/>
      <c r="C3" s="1091"/>
      <c r="D3" s="226"/>
      <c r="E3" s="226"/>
      <c r="F3" s="226"/>
      <c r="G3" s="226"/>
      <c r="H3" s="1102"/>
      <c r="I3" s="1102"/>
      <c r="J3" s="226"/>
      <c r="K3" s="1102"/>
    </row>
    <row r="4" spans="1:11" s="224" customFormat="1" x14ac:dyDescent="0.25">
      <c r="A4" s="17" t="s">
        <v>965</v>
      </c>
      <c r="B4" s="1091"/>
      <c r="C4" s="1091"/>
      <c r="D4" s="226"/>
      <c r="E4" s="226"/>
      <c r="F4" s="226"/>
      <c r="G4" s="226"/>
      <c r="H4" s="1102"/>
      <c r="I4" s="1102"/>
      <c r="J4" s="226"/>
      <c r="K4" s="1102"/>
    </row>
    <row r="5" spans="1:11" s="224" customFormat="1" x14ac:dyDescent="0.25">
      <c r="A5" s="225"/>
      <c r="B5" s="1091"/>
      <c r="C5" s="1091"/>
      <c r="D5" s="226"/>
      <c r="E5" s="226"/>
      <c r="F5" s="226"/>
      <c r="G5" s="226"/>
      <c r="H5" s="1102"/>
      <c r="I5" s="1102"/>
      <c r="J5" s="226"/>
      <c r="K5" s="1102"/>
    </row>
    <row r="6" spans="1:11" s="224" customFormat="1" ht="19.5" customHeight="1" x14ac:dyDescent="0.25">
      <c r="A6"/>
      <c r="B6" s="392"/>
      <c r="C6" s="392"/>
      <c r="D6"/>
      <c r="E6"/>
      <c r="F6"/>
      <c r="G6" s="226"/>
      <c r="H6" s="1102"/>
      <c r="I6" s="1102"/>
      <c r="J6" s="226"/>
      <c r="K6" s="1102"/>
    </row>
    <row r="7" spans="1:11" s="224" customFormat="1" ht="19.5" customHeight="1" x14ac:dyDescent="0.25">
      <c r="A7" s="227" t="s">
        <v>20</v>
      </c>
      <c r="B7" s="871" t="s">
        <v>21</v>
      </c>
      <c r="C7" s="871" t="s">
        <v>22</v>
      </c>
      <c r="D7" s="227"/>
      <c r="E7" s="1536" t="s">
        <v>23</v>
      </c>
      <c r="F7" s="1536"/>
      <c r="G7" s="227" t="s">
        <v>24</v>
      </c>
      <c r="H7" s="1535" t="s">
        <v>25</v>
      </c>
      <c r="I7" s="1535"/>
      <c r="J7" s="227" t="s">
        <v>26</v>
      </c>
      <c r="K7" s="1103" t="s">
        <v>27</v>
      </c>
    </row>
    <row r="8" spans="1:11" s="224" customFormat="1" ht="15" customHeight="1" x14ac:dyDescent="0.25">
      <c r="A8" s="1499" t="s">
        <v>28</v>
      </c>
      <c r="B8" s="1428" t="s">
        <v>29</v>
      </c>
      <c r="C8" s="1428" t="s">
        <v>30</v>
      </c>
      <c r="D8" s="1428" t="s">
        <v>31</v>
      </c>
      <c r="E8" s="1503" t="s">
        <v>32</v>
      </c>
      <c r="F8" s="1504"/>
      <c r="G8" s="1428" t="s">
        <v>33</v>
      </c>
      <c r="H8" s="1503" t="s">
        <v>34</v>
      </c>
      <c r="I8" s="1504"/>
      <c r="J8" s="1428" t="s">
        <v>211</v>
      </c>
      <c r="K8" s="1501" t="s">
        <v>35</v>
      </c>
    </row>
    <row r="9" spans="1:11" s="224" customFormat="1" x14ac:dyDescent="0.25">
      <c r="A9" s="1500"/>
      <c r="B9" s="1429"/>
      <c r="C9" s="1429"/>
      <c r="D9" s="1429"/>
      <c r="E9" s="190" t="s">
        <v>36</v>
      </c>
      <c r="F9" s="190" t="s">
        <v>37</v>
      </c>
      <c r="G9" s="1429"/>
      <c r="H9" s="861" t="s">
        <v>36</v>
      </c>
      <c r="I9" s="861" t="s">
        <v>37</v>
      </c>
      <c r="J9" s="1429"/>
      <c r="K9" s="1502"/>
    </row>
    <row r="10" spans="1:11" s="224" customFormat="1" x14ac:dyDescent="0.25">
      <c r="A10" s="229" t="s">
        <v>43</v>
      </c>
      <c r="B10" s="1092"/>
      <c r="C10" s="1092"/>
      <c r="D10" s="230"/>
      <c r="E10" s="230"/>
      <c r="F10" s="230"/>
      <c r="G10" s="230"/>
      <c r="H10" s="250"/>
      <c r="I10" s="250"/>
      <c r="J10" s="230"/>
      <c r="K10" s="250">
        <f>SUM(K11)</f>
        <v>0</v>
      </c>
    </row>
    <row r="11" spans="1:11" s="224" customFormat="1" x14ac:dyDescent="0.25">
      <c r="A11" s="231"/>
      <c r="B11" s="1093"/>
      <c r="C11" s="1093"/>
      <c r="D11" s="233"/>
      <c r="E11" s="233"/>
      <c r="F11" s="233"/>
      <c r="G11" s="232"/>
      <c r="H11" s="1104"/>
      <c r="I11" s="1104"/>
      <c r="J11" s="232"/>
      <c r="K11" s="1104"/>
    </row>
    <row r="12" spans="1:11" s="224" customFormat="1" x14ac:dyDescent="0.25">
      <c r="A12" s="229" t="s">
        <v>44</v>
      </c>
      <c r="B12" s="1092"/>
      <c r="C12" s="1092"/>
      <c r="D12" s="234"/>
      <c r="E12" s="234"/>
      <c r="F12" s="234"/>
      <c r="G12" s="230"/>
      <c r="H12" s="250"/>
      <c r="I12" s="250"/>
      <c r="J12" s="230"/>
      <c r="K12" s="250">
        <f>SUM(K13:K17)</f>
        <v>7278078.1399999987</v>
      </c>
    </row>
    <row r="13" spans="1:11" s="224" customFormat="1" x14ac:dyDescent="0.25">
      <c r="A13" s="231" t="s">
        <v>928</v>
      </c>
      <c r="B13" s="1094" t="s">
        <v>929</v>
      </c>
      <c r="C13" s="1094" t="s">
        <v>60</v>
      </c>
      <c r="D13" s="246">
        <v>0.16</v>
      </c>
      <c r="E13" s="246">
        <v>0.02</v>
      </c>
      <c r="F13" s="246">
        <v>0.28000000000000003</v>
      </c>
      <c r="G13" s="245"/>
      <c r="H13" s="1105"/>
      <c r="I13" s="1105"/>
      <c r="J13" s="1305" t="s">
        <v>930</v>
      </c>
      <c r="K13" s="1105">
        <v>2675056.98</v>
      </c>
    </row>
    <row r="14" spans="1:11" s="228" customFormat="1" ht="15" customHeight="1" x14ac:dyDescent="0.25">
      <c r="A14" s="231" t="s">
        <v>398</v>
      </c>
      <c r="B14" s="1094" t="s">
        <v>931</v>
      </c>
      <c r="C14" s="1094" t="s">
        <v>52</v>
      </c>
      <c r="D14" s="246"/>
      <c r="E14" s="247">
        <v>5.7500000000000002E-2</v>
      </c>
      <c r="F14" s="247">
        <v>0.11749999999999999</v>
      </c>
      <c r="G14" s="245"/>
      <c r="H14" s="1105"/>
      <c r="I14" s="1105"/>
      <c r="J14" s="1305" t="s">
        <v>930</v>
      </c>
      <c r="K14" s="1105">
        <v>2358640.65</v>
      </c>
    </row>
    <row r="15" spans="1:11" s="228" customFormat="1" x14ac:dyDescent="0.25">
      <c r="A15" s="231" t="s">
        <v>932</v>
      </c>
      <c r="B15" s="1094" t="s">
        <v>452</v>
      </c>
      <c r="C15" s="1094" t="s">
        <v>60</v>
      </c>
      <c r="D15" s="247">
        <v>1.2E-2</v>
      </c>
      <c r="E15" s="247">
        <v>4.0000000000000001E-3</v>
      </c>
      <c r="F15" s="246">
        <v>7.0000000000000007E-2</v>
      </c>
      <c r="G15" s="245"/>
      <c r="H15" s="1105"/>
      <c r="I15" s="1105"/>
      <c r="J15" s="1305" t="s">
        <v>933</v>
      </c>
      <c r="K15" s="1105">
        <v>1335827.8899999999</v>
      </c>
    </row>
    <row r="16" spans="1:11" ht="15.95" customHeight="1" x14ac:dyDescent="0.25">
      <c r="A16" s="231" t="s">
        <v>934</v>
      </c>
      <c r="B16" s="1094" t="s">
        <v>931</v>
      </c>
      <c r="C16" s="1094" t="s">
        <v>52</v>
      </c>
      <c r="D16" s="246"/>
      <c r="E16" s="247">
        <v>5.5E-2</v>
      </c>
      <c r="F16" s="247">
        <v>9.2999999999999999E-2</v>
      </c>
      <c r="G16" s="245"/>
      <c r="H16" s="1105"/>
      <c r="I16" s="1105"/>
      <c r="J16" s="1305" t="s">
        <v>935</v>
      </c>
      <c r="K16" s="1105">
        <v>901164.52</v>
      </c>
    </row>
    <row r="17" spans="1:11" ht="19.5" customHeight="1" x14ac:dyDescent="0.25">
      <c r="A17" s="1089" t="s">
        <v>936</v>
      </c>
      <c r="B17" s="1094" t="s">
        <v>937</v>
      </c>
      <c r="C17" s="1094" t="s">
        <v>360</v>
      </c>
      <c r="D17" s="246">
        <v>0.1</v>
      </c>
      <c r="E17" s="246"/>
      <c r="F17" s="246"/>
      <c r="G17" s="245"/>
      <c r="H17" s="1105">
        <v>1000</v>
      </c>
      <c r="I17" s="1105"/>
      <c r="J17" s="1305" t="s">
        <v>938</v>
      </c>
      <c r="K17" s="1105">
        <v>7388.1</v>
      </c>
    </row>
    <row r="18" spans="1:11" ht="15.95" customHeight="1" x14ac:dyDescent="0.25">
      <c r="A18" s="231"/>
      <c r="B18" s="1093"/>
      <c r="C18" s="1093"/>
      <c r="D18" s="233"/>
      <c r="E18" s="233"/>
      <c r="F18" s="233"/>
      <c r="G18" s="232"/>
      <c r="H18" s="1104"/>
      <c r="I18" s="1104"/>
      <c r="J18" s="1306"/>
      <c r="K18" s="1104"/>
    </row>
    <row r="19" spans="1:11" ht="15.95" customHeight="1" x14ac:dyDescent="0.25">
      <c r="A19" s="235" t="s">
        <v>45</v>
      </c>
      <c r="B19" s="1095"/>
      <c r="C19" s="1095"/>
      <c r="D19" s="237"/>
      <c r="E19" s="237"/>
      <c r="F19" s="237"/>
      <c r="G19" s="236"/>
      <c r="H19" s="1106"/>
      <c r="I19" s="1106"/>
      <c r="J19" s="1307"/>
      <c r="K19" s="1106">
        <f>SUM(K20)</f>
        <v>737192.22</v>
      </c>
    </row>
    <row r="20" spans="1:11" ht="15.95" customHeight="1" x14ac:dyDescent="0.25">
      <c r="A20" s="2" t="s">
        <v>939</v>
      </c>
      <c r="B20" s="1096" t="s">
        <v>940</v>
      </c>
      <c r="C20" s="1096" t="s">
        <v>941</v>
      </c>
      <c r="D20" s="249"/>
      <c r="E20" s="249"/>
      <c r="F20" s="249"/>
      <c r="G20" s="248"/>
      <c r="H20" s="1107"/>
      <c r="I20" s="1107"/>
      <c r="J20" s="1305" t="s">
        <v>942</v>
      </c>
      <c r="K20" s="1107">
        <v>737192.22</v>
      </c>
    </row>
    <row r="21" spans="1:11" ht="15.95" customHeight="1" x14ac:dyDescent="0.25">
      <c r="A21" s="231"/>
      <c r="B21" s="1097"/>
      <c r="C21" s="1097"/>
      <c r="D21" s="239"/>
      <c r="E21" s="239"/>
      <c r="F21" s="239"/>
      <c r="G21" s="238"/>
      <c r="H21" s="1108"/>
      <c r="I21" s="1108"/>
      <c r="J21" s="1308"/>
      <c r="K21" s="1108"/>
    </row>
    <row r="22" spans="1:11" ht="15.95" customHeight="1" x14ac:dyDescent="0.25">
      <c r="A22" s="229" t="s">
        <v>46</v>
      </c>
      <c r="B22" s="1092"/>
      <c r="C22" s="1092"/>
      <c r="D22" s="234"/>
      <c r="E22" s="234"/>
      <c r="F22" s="234"/>
      <c r="G22" s="230"/>
      <c r="H22" s="250"/>
      <c r="I22" s="250"/>
      <c r="J22" s="1309"/>
      <c r="K22" s="250">
        <f>SUM(K23:K27)</f>
        <v>534179.9</v>
      </c>
    </row>
    <row r="23" spans="1:11" ht="15.95" customHeight="1" x14ac:dyDescent="0.25">
      <c r="A23" s="231" t="s">
        <v>943</v>
      </c>
      <c r="B23" s="1094" t="s">
        <v>140</v>
      </c>
      <c r="C23" s="1094" t="s">
        <v>944</v>
      </c>
      <c r="D23" s="246"/>
      <c r="E23" s="246"/>
      <c r="F23" s="246"/>
      <c r="G23" s="245"/>
      <c r="H23" s="1105">
        <v>40</v>
      </c>
      <c r="I23" s="1105">
        <v>1700</v>
      </c>
      <c r="J23" s="1305" t="s">
        <v>945</v>
      </c>
      <c r="K23" s="1105">
        <v>281799.90000000002</v>
      </c>
    </row>
    <row r="24" spans="1:11" ht="15.95" customHeight="1" x14ac:dyDescent="0.25">
      <c r="A24" s="231" t="s">
        <v>946</v>
      </c>
      <c r="B24" s="1094" t="s">
        <v>947</v>
      </c>
      <c r="C24" s="1094" t="s">
        <v>948</v>
      </c>
      <c r="D24" s="246"/>
      <c r="E24" s="246"/>
      <c r="F24" s="246"/>
      <c r="G24" s="245"/>
      <c r="H24" s="1105">
        <v>50</v>
      </c>
      <c r="I24" s="1105">
        <v>2000</v>
      </c>
      <c r="J24" s="1305" t="s">
        <v>949</v>
      </c>
      <c r="K24" s="1105">
        <v>120490</v>
      </c>
    </row>
    <row r="25" spans="1:11" s="224" customFormat="1" ht="15.95" customHeight="1" x14ac:dyDescent="0.25">
      <c r="A25" s="231" t="s">
        <v>411</v>
      </c>
      <c r="B25" s="1094" t="s">
        <v>140</v>
      </c>
      <c r="C25" s="1094" t="s">
        <v>373</v>
      </c>
      <c r="D25" s="246"/>
      <c r="E25" s="246"/>
      <c r="F25" s="246"/>
      <c r="G25" s="245"/>
      <c r="H25" s="1105">
        <v>300</v>
      </c>
      <c r="I25" s="1105">
        <v>400</v>
      </c>
      <c r="J25" s="1305" t="s">
        <v>950</v>
      </c>
      <c r="K25" s="1105">
        <v>105475</v>
      </c>
    </row>
    <row r="26" spans="1:11" s="224" customFormat="1" ht="15.95" customHeight="1" x14ac:dyDescent="0.25">
      <c r="A26" s="240" t="s">
        <v>951</v>
      </c>
      <c r="B26" s="1094" t="s">
        <v>952</v>
      </c>
      <c r="C26" s="1094" t="s">
        <v>948</v>
      </c>
      <c r="D26" s="247">
        <v>4.0000000000000001E-3</v>
      </c>
      <c r="E26" s="246"/>
      <c r="F26" s="246"/>
      <c r="G26" s="245"/>
      <c r="H26" s="1105">
        <v>78</v>
      </c>
      <c r="I26" s="1105">
        <v>2000</v>
      </c>
      <c r="J26" s="1305" t="s">
        <v>949</v>
      </c>
      <c r="K26" s="1105">
        <v>17099</v>
      </c>
    </row>
    <row r="27" spans="1:11" s="224" customFormat="1" ht="15.95" customHeight="1" x14ac:dyDescent="0.25">
      <c r="A27" s="241" t="s">
        <v>953</v>
      </c>
      <c r="B27" s="1094" t="s">
        <v>140</v>
      </c>
      <c r="C27" s="1094" t="s">
        <v>954</v>
      </c>
      <c r="D27" s="246"/>
      <c r="E27" s="246"/>
      <c r="F27" s="246"/>
      <c r="G27" s="245"/>
      <c r="H27" s="1105">
        <v>40</v>
      </c>
      <c r="I27" s="1105">
        <v>500</v>
      </c>
      <c r="J27" s="1305" t="s">
        <v>955</v>
      </c>
      <c r="K27" s="1105">
        <v>9316</v>
      </c>
    </row>
    <row r="28" spans="1:11" ht="15.95" customHeight="1" x14ac:dyDescent="0.25">
      <c r="A28" s="231"/>
      <c r="B28" s="1093"/>
      <c r="C28" s="1093"/>
      <c r="D28" s="233"/>
      <c r="E28" s="233"/>
      <c r="F28" s="233"/>
      <c r="G28" s="232"/>
      <c r="H28" s="1104"/>
      <c r="I28" s="1104"/>
      <c r="J28" s="1306"/>
      <c r="K28" s="1104"/>
    </row>
    <row r="29" spans="1:11" ht="15.95" customHeight="1" x14ac:dyDescent="0.25">
      <c r="A29" s="229" t="s">
        <v>47</v>
      </c>
      <c r="B29" s="1092"/>
      <c r="C29" s="1092"/>
      <c r="D29" s="234"/>
      <c r="E29" s="234"/>
      <c r="F29" s="234"/>
      <c r="G29" s="230"/>
      <c r="H29" s="250"/>
      <c r="I29" s="250"/>
      <c r="J29" s="1309"/>
      <c r="K29" s="250">
        <f>SUM(K30:K30)</f>
        <v>0</v>
      </c>
    </row>
    <row r="30" spans="1:11" ht="15.95" customHeight="1" x14ac:dyDescent="0.25">
      <c r="A30" s="242"/>
      <c r="B30" s="1093"/>
      <c r="C30" s="1093"/>
      <c r="D30" s="233"/>
      <c r="E30" s="233"/>
      <c r="F30" s="233"/>
      <c r="G30" s="232"/>
      <c r="H30" s="1104"/>
      <c r="I30" s="1104"/>
      <c r="J30" s="1306"/>
      <c r="K30" s="1104"/>
    </row>
    <row r="31" spans="1:11" ht="15.95" customHeight="1" x14ac:dyDescent="0.25">
      <c r="A31" s="229" t="s">
        <v>48</v>
      </c>
      <c r="B31" s="1092"/>
      <c r="C31" s="1092"/>
      <c r="D31" s="234"/>
      <c r="E31" s="234"/>
      <c r="F31" s="234"/>
      <c r="G31" s="230"/>
      <c r="H31" s="250"/>
      <c r="I31" s="250"/>
      <c r="J31" s="1309"/>
      <c r="K31" s="250">
        <f>SUM(K32)</f>
        <v>26850</v>
      </c>
    </row>
    <row r="32" spans="1:11" ht="15.95" customHeight="1" x14ac:dyDescent="0.25">
      <c r="A32" s="2" t="s">
        <v>956</v>
      </c>
      <c r="B32" s="1094" t="s">
        <v>957</v>
      </c>
      <c r="C32" s="1094" t="s">
        <v>958</v>
      </c>
      <c r="D32" s="246"/>
      <c r="E32" s="246"/>
      <c r="F32" s="246"/>
      <c r="G32" s="245"/>
      <c r="H32" s="1105"/>
      <c r="I32" s="1105"/>
      <c r="J32" s="1305" t="s">
        <v>959</v>
      </c>
      <c r="K32" s="1105">
        <v>26850</v>
      </c>
    </row>
    <row r="33" spans="1:11" ht="15.95" customHeight="1" x14ac:dyDescent="0.25">
      <c r="A33" s="242"/>
      <c r="B33" s="1093"/>
      <c r="C33" s="1093"/>
      <c r="D33" s="233"/>
      <c r="E33" s="233"/>
      <c r="F33" s="233"/>
      <c r="G33" s="232"/>
      <c r="H33" s="1104"/>
      <c r="I33" s="1104"/>
      <c r="J33" s="1306"/>
      <c r="K33" s="1104"/>
    </row>
    <row r="34" spans="1:11" ht="15.95" customHeight="1" x14ac:dyDescent="0.25">
      <c r="A34" s="235" t="s">
        <v>49</v>
      </c>
      <c r="B34" s="1095"/>
      <c r="C34" s="1095"/>
      <c r="D34" s="237"/>
      <c r="E34" s="237"/>
      <c r="F34" s="237"/>
      <c r="G34" s="236"/>
      <c r="H34" s="1106"/>
      <c r="I34" s="1106"/>
      <c r="J34" s="1307"/>
      <c r="K34" s="1106">
        <f>SUM(K35)</f>
        <v>0</v>
      </c>
    </row>
    <row r="35" spans="1:11" ht="15.95" customHeight="1" x14ac:dyDescent="0.25">
      <c r="A35" s="243"/>
      <c r="B35" s="1097"/>
      <c r="C35" s="1097"/>
      <c r="D35" s="239"/>
      <c r="E35" s="239"/>
      <c r="F35" s="239"/>
      <c r="G35" s="238"/>
      <c r="H35" s="1108"/>
      <c r="I35" s="1108"/>
      <c r="J35" s="1308"/>
      <c r="K35" s="1108"/>
    </row>
    <row r="36" spans="1:11" ht="15.95" customHeight="1" x14ac:dyDescent="0.25">
      <c r="A36" s="229" t="s">
        <v>50</v>
      </c>
      <c r="B36" s="1092"/>
      <c r="C36" s="1092"/>
      <c r="D36" s="234"/>
      <c r="E36" s="234"/>
      <c r="F36" s="234"/>
      <c r="G36" s="230"/>
      <c r="H36" s="250"/>
      <c r="I36" s="250"/>
      <c r="J36" s="1309"/>
      <c r="K36" s="250">
        <f>SUM(K37:K38)</f>
        <v>497958.61000000004</v>
      </c>
    </row>
    <row r="37" spans="1:11" ht="15.95" customHeight="1" x14ac:dyDescent="0.25">
      <c r="A37" s="241" t="s">
        <v>960</v>
      </c>
      <c r="B37" s="1094"/>
      <c r="C37" s="1094"/>
      <c r="D37" s="246"/>
      <c r="E37" s="246"/>
      <c r="F37" s="246"/>
      <c r="G37" s="245"/>
      <c r="H37" s="1105"/>
      <c r="I37" s="1105"/>
      <c r="J37" s="1305" t="s">
        <v>961</v>
      </c>
      <c r="K37" s="1105">
        <v>460920.84</v>
      </c>
    </row>
    <row r="38" spans="1:11" ht="15.95" customHeight="1" x14ac:dyDescent="0.25">
      <c r="A38" s="136" t="s">
        <v>962</v>
      </c>
      <c r="B38" s="1094" t="s">
        <v>963</v>
      </c>
      <c r="C38" s="1094"/>
      <c r="D38" s="246"/>
      <c r="E38" s="246"/>
      <c r="F38" s="246"/>
      <c r="G38" s="245"/>
      <c r="H38" s="1105"/>
      <c r="I38" s="1105"/>
      <c r="J38" s="1305" t="s">
        <v>964</v>
      </c>
      <c r="K38" s="1105">
        <v>37037.769999999997</v>
      </c>
    </row>
    <row r="39" spans="1:11" ht="15.95" customHeight="1" x14ac:dyDescent="0.25">
      <c r="A39" s="136"/>
      <c r="B39" s="1094"/>
      <c r="C39" s="1094"/>
      <c r="D39" s="246"/>
      <c r="E39" s="246"/>
      <c r="F39" s="246"/>
      <c r="G39" s="245"/>
      <c r="H39" s="1105"/>
      <c r="I39" s="1105"/>
      <c r="J39" s="1305"/>
      <c r="K39" s="1105"/>
    </row>
    <row r="40" spans="1:11" ht="15.95" customHeight="1" x14ac:dyDescent="0.25">
      <c r="A40" s="67" t="s">
        <v>51</v>
      </c>
      <c r="B40" s="388"/>
      <c r="C40" s="388"/>
      <c r="D40" s="192"/>
      <c r="E40" s="192"/>
      <c r="F40" s="192"/>
      <c r="G40" s="192"/>
      <c r="H40" s="864"/>
      <c r="I40" s="864"/>
      <c r="J40" s="67"/>
      <c r="K40" s="864">
        <f>+K10+K12+K19+K22+K29+K31+K34+K36</f>
        <v>9074258.8699999973</v>
      </c>
    </row>
    <row r="41" spans="1:11" s="224" customFormat="1" ht="15.95" customHeight="1" x14ac:dyDescent="0.25">
      <c r="B41" s="1090"/>
      <c r="C41" s="1090"/>
      <c r="H41" s="1101"/>
      <c r="I41" s="1101"/>
      <c r="J41" s="1310"/>
      <c r="K41" s="1101"/>
    </row>
    <row r="42" spans="1:11" s="224" customFormat="1" ht="15.95" customHeight="1" x14ac:dyDescent="0.25">
      <c r="B42" s="1090"/>
      <c r="C42" s="1090"/>
      <c r="H42" s="1101"/>
      <c r="I42" s="1101"/>
      <c r="J42" s="1310"/>
      <c r="K42" s="1101"/>
    </row>
    <row r="43" spans="1:11" ht="15.95" customHeight="1" x14ac:dyDescent="0.25">
      <c r="J43" s="993"/>
    </row>
    <row r="44" spans="1:11" ht="15.95" customHeight="1" x14ac:dyDescent="0.25">
      <c r="J44" s="993"/>
    </row>
    <row r="45" spans="1:11" ht="15.95" customHeight="1" x14ac:dyDescent="0.25">
      <c r="J45" s="993"/>
    </row>
    <row r="46" spans="1:11" ht="15.95" customHeight="1" x14ac:dyDescent="0.25"/>
    <row r="47" spans="1:11" x14ac:dyDescent="0.25">
      <c r="A47" s="244"/>
      <c r="B47" s="1098"/>
      <c r="C47" s="1098"/>
      <c r="D47" s="241"/>
      <c r="E47" s="241"/>
      <c r="F47" s="241"/>
      <c r="G47" s="241"/>
      <c r="H47" s="1109"/>
      <c r="I47" s="1109"/>
      <c r="J47" s="241"/>
      <c r="K47" s="1109"/>
    </row>
  </sheetData>
  <mergeCells count="11">
    <mergeCell ref="H7:I7"/>
    <mergeCell ref="E7:F7"/>
    <mergeCell ref="J8:J9"/>
    <mergeCell ref="K8:K9"/>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80" zoomScaleNormal="80" workbookViewId="0">
      <selection activeCell="K43" sqref="K43"/>
    </sheetView>
  </sheetViews>
  <sheetFormatPr baseColWidth="10" defaultRowHeight="15" x14ac:dyDescent="0.25"/>
  <cols>
    <col min="1" max="1" width="52" bestFit="1" customWidth="1"/>
    <col min="2" max="2" width="15.7109375" style="392" customWidth="1"/>
    <col min="3" max="3" width="17.7109375" customWidth="1"/>
    <col min="4" max="4" width="20" style="872" bestFit="1" customWidth="1"/>
    <col min="5" max="5" width="13.5703125" customWidth="1"/>
    <col min="6" max="6" width="13.42578125" customWidth="1"/>
    <col min="7" max="7" width="12.42578125" bestFit="1" customWidth="1"/>
    <col min="8" max="8" width="15.7109375" customWidth="1"/>
    <col min="9" max="9" width="14.85546875" customWidth="1"/>
    <col min="10" max="10" width="41.42578125" bestFit="1" customWidth="1"/>
    <col min="11" max="11" width="16.28515625" style="384" bestFit="1" customWidth="1"/>
    <col min="12" max="12" width="1.28515625" customWidth="1"/>
    <col min="257" max="257" width="65.5703125" customWidth="1"/>
    <col min="258" max="258" width="15.7109375" customWidth="1"/>
    <col min="259" max="259" width="17.7109375" customWidth="1"/>
    <col min="260" max="260" width="17" customWidth="1"/>
    <col min="261" max="261" width="13.5703125" customWidth="1"/>
    <col min="262" max="262" width="13.42578125" customWidth="1"/>
    <col min="263" max="263" width="11.140625" customWidth="1"/>
    <col min="264" max="264" width="15.7109375" customWidth="1"/>
    <col min="265" max="265" width="14.85546875" customWidth="1"/>
    <col min="266" max="266" width="27.140625" customWidth="1"/>
    <col min="267" max="267" width="17.7109375" customWidth="1"/>
    <col min="268" max="268" width="1.28515625" customWidth="1"/>
    <col min="513" max="513" width="65.5703125" customWidth="1"/>
    <col min="514" max="514" width="15.7109375" customWidth="1"/>
    <col min="515" max="515" width="17.7109375" customWidth="1"/>
    <col min="516" max="516" width="17" customWidth="1"/>
    <col min="517" max="517" width="13.5703125" customWidth="1"/>
    <col min="518" max="518" width="13.42578125" customWidth="1"/>
    <col min="519" max="519" width="11.140625" customWidth="1"/>
    <col min="520" max="520" width="15.7109375" customWidth="1"/>
    <col min="521" max="521" width="14.85546875" customWidth="1"/>
    <col min="522" max="522" width="27.140625" customWidth="1"/>
    <col min="523" max="523" width="17.7109375" customWidth="1"/>
    <col min="524" max="524" width="1.28515625" customWidth="1"/>
    <col min="769" max="769" width="65.5703125" customWidth="1"/>
    <col min="770" max="770" width="15.7109375" customWidth="1"/>
    <col min="771" max="771" width="17.7109375" customWidth="1"/>
    <col min="772" max="772" width="17" customWidth="1"/>
    <col min="773" max="773" width="13.5703125" customWidth="1"/>
    <col min="774" max="774" width="13.42578125" customWidth="1"/>
    <col min="775" max="775" width="11.140625" customWidth="1"/>
    <col min="776" max="776" width="15.7109375" customWidth="1"/>
    <col min="777" max="777" width="14.85546875" customWidth="1"/>
    <col min="778" max="778" width="27.140625" customWidth="1"/>
    <col min="779" max="779" width="17.7109375" customWidth="1"/>
    <col min="780" max="780" width="1.28515625" customWidth="1"/>
    <col min="1025" max="1025" width="65.5703125" customWidth="1"/>
    <col min="1026" max="1026" width="15.7109375" customWidth="1"/>
    <col min="1027" max="1027" width="17.7109375" customWidth="1"/>
    <col min="1028" max="1028" width="17" customWidth="1"/>
    <col min="1029" max="1029" width="13.5703125" customWidth="1"/>
    <col min="1030" max="1030" width="13.42578125" customWidth="1"/>
    <col min="1031" max="1031" width="11.140625" customWidth="1"/>
    <col min="1032" max="1032" width="15.7109375" customWidth="1"/>
    <col min="1033" max="1033" width="14.85546875" customWidth="1"/>
    <col min="1034" max="1034" width="27.140625" customWidth="1"/>
    <col min="1035" max="1035" width="17.7109375" customWidth="1"/>
    <col min="1036" max="1036" width="1.28515625" customWidth="1"/>
    <col min="1281" max="1281" width="65.5703125" customWidth="1"/>
    <col min="1282" max="1282" width="15.7109375" customWidth="1"/>
    <col min="1283" max="1283" width="17.7109375" customWidth="1"/>
    <col min="1284" max="1284" width="17" customWidth="1"/>
    <col min="1285" max="1285" width="13.5703125" customWidth="1"/>
    <col min="1286" max="1286" width="13.42578125" customWidth="1"/>
    <col min="1287" max="1287" width="11.140625" customWidth="1"/>
    <col min="1288" max="1288" width="15.7109375" customWidth="1"/>
    <col min="1289" max="1289" width="14.85546875" customWidth="1"/>
    <col min="1290" max="1290" width="27.140625" customWidth="1"/>
    <col min="1291" max="1291" width="17.7109375" customWidth="1"/>
    <col min="1292" max="1292" width="1.28515625" customWidth="1"/>
    <col min="1537" max="1537" width="65.5703125" customWidth="1"/>
    <col min="1538" max="1538" width="15.7109375" customWidth="1"/>
    <col min="1539" max="1539" width="17.7109375" customWidth="1"/>
    <col min="1540" max="1540" width="17" customWidth="1"/>
    <col min="1541" max="1541" width="13.5703125" customWidth="1"/>
    <col min="1542" max="1542" width="13.42578125" customWidth="1"/>
    <col min="1543" max="1543" width="11.140625" customWidth="1"/>
    <col min="1544" max="1544" width="15.7109375" customWidth="1"/>
    <col min="1545" max="1545" width="14.85546875" customWidth="1"/>
    <col min="1546" max="1546" width="27.140625" customWidth="1"/>
    <col min="1547" max="1547" width="17.7109375" customWidth="1"/>
    <col min="1548" max="1548" width="1.28515625" customWidth="1"/>
    <col min="1793" max="1793" width="65.5703125" customWidth="1"/>
    <col min="1794" max="1794" width="15.7109375" customWidth="1"/>
    <col min="1795" max="1795" width="17.7109375" customWidth="1"/>
    <col min="1796" max="1796" width="17" customWidth="1"/>
    <col min="1797" max="1797" width="13.5703125" customWidth="1"/>
    <col min="1798" max="1798" width="13.42578125" customWidth="1"/>
    <col min="1799" max="1799" width="11.140625" customWidth="1"/>
    <col min="1800" max="1800" width="15.7109375" customWidth="1"/>
    <col min="1801" max="1801" width="14.85546875" customWidth="1"/>
    <col min="1802" max="1802" width="27.140625" customWidth="1"/>
    <col min="1803" max="1803" width="17.7109375" customWidth="1"/>
    <col min="1804" max="1804" width="1.28515625" customWidth="1"/>
    <col min="2049" max="2049" width="65.5703125" customWidth="1"/>
    <col min="2050" max="2050" width="15.7109375" customWidth="1"/>
    <col min="2051" max="2051" width="17.7109375" customWidth="1"/>
    <col min="2052" max="2052" width="17" customWidth="1"/>
    <col min="2053" max="2053" width="13.5703125" customWidth="1"/>
    <col min="2054" max="2054" width="13.42578125" customWidth="1"/>
    <col min="2055" max="2055" width="11.140625" customWidth="1"/>
    <col min="2056" max="2056" width="15.7109375" customWidth="1"/>
    <col min="2057" max="2057" width="14.85546875" customWidth="1"/>
    <col min="2058" max="2058" width="27.140625" customWidth="1"/>
    <col min="2059" max="2059" width="17.7109375" customWidth="1"/>
    <col min="2060" max="2060" width="1.28515625" customWidth="1"/>
    <col min="2305" max="2305" width="65.5703125" customWidth="1"/>
    <col min="2306" max="2306" width="15.7109375" customWidth="1"/>
    <col min="2307" max="2307" width="17.7109375" customWidth="1"/>
    <col min="2308" max="2308" width="17" customWidth="1"/>
    <col min="2309" max="2309" width="13.5703125" customWidth="1"/>
    <col min="2310" max="2310" width="13.42578125" customWidth="1"/>
    <col min="2311" max="2311" width="11.140625" customWidth="1"/>
    <col min="2312" max="2312" width="15.7109375" customWidth="1"/>
    <col min="2313" max="2313" width="14.85546875" customWidth="1"/>
    <col min="2314" max="2314" width="27.140625" customWidth="1"/>
    <col min="2315" max="2315" width="17.7109375" customWidth="1"/>
    <col min="2316" max="2316" width="1.28515625" customWidth="1"/>
    <col min="2561" max="2561" width="65.5703125" customWidth="1"/>
    <col min="2562" max="2562" width="15.7109375" customWidth="1"/>
    <col min="2563" max="2563" width="17.7109375" customWidth="1"/>
    <col min="2564" max="2564" width="17" customWidth="1"/>
    <col min="2565" max="2565" width="13.5703125" customWidth="1"/>
    <col min="2566" max="2566" width="13.42578125" customWidth="1"/>
    <col min="2567" max="2567" width="11.140625" customWidth="1"/>
    <col min="2568" max="2568" width="15.7109375" customWidth="1"/>
    <col min="2569" max="2569" width="14.85546875" customWidth="1"/>
    <col min="2570" max="2570" width="27.140625" customWidth="1"/>
    <col min="2571" max="2571" width="17.7109375" customWidth="1"/>
    <col min="2572" max="2572" width="1.28515625" customWidth="1"/>
    <col min="2817" max="2817" width="65.5703125" customWidth="1"/>
    <col min="2818" max="2818" width="15.7109375" customWidth="1"/>
    <col min="2819" max="2819" width="17.7109375" customWidth="1"/>
    <col min="2820" max="2820" width="17" customWidth="1"/>
    <col min="2821" max="2821" width="13.5703125" customWidth="1"/>
    <col min="2822" max="2822" width="13.42578125" customWidth="1"/>
    <col min="2823" max="2823" width="11.140625" customWidth="1"/>
    <col min="2824" max="2824" width="15.7109375" customWidth="1"/>
    <col min="2825" max="2825" width="14.85546875" customWidth="1"/>
    <col min="2826" max="2826" width="27.140625" customWidth="1"/>
    <col min="2827" max="2827" width="17.7109375" customWidth="1"/>
    <col min="2828" max="2828" width="1.28515625" customWidth="1"/>
    <col min="3073" max="3073" width="65.5703125" customWidth="1"/>
    <col min="3074" max="3074" width="15.7109375" customWidth="1"/>
    <col min="3075" max="3075" width="17.7109375" customWidth="1"/>
    <col min="3076" max="3076" width="17" customWidth="1"/>
    <col min="3077" max="3077" width="13.5703125" customWidth="1"/>
    <col min="3078" max="3078" width="13.42578125" customWidth="1"/>
    <col min="3079" max="3079" width="11.140625" customWidth="1"/>
    <col min="3080" max="3080" width="15.7109375" customWidth="1"/>
    <col min="3081" max="3081" width="14.85546875" customWidth="1"/>
    <col min="3082" max="3082" width="27.140625" customWidth="1"/>
    <col min="3083" max="3083" width="17.7109375" customWidth="1"/>
    <col min="3084" max="3084" width="1.28515625" customWidth="1"/>
    <col min="3329" max="3329" width="65.5703125" customWidth="1"/>
    <col min="3330" max="3330" width="15.7109375" customWidth="1"/>
    <col min="3331" max="3331" width="17.7109375" customWidth="1"/>
    <col min="3332" max="3332" width="17" customWidth="1"/>
    <col min="3333" max="3333" width="13.5703125" customWidth="1"/>
    <col min="3334" max="3334" width="13.42578125" customWidth="1"/>
    <col min="3335" max="3335" width="11.140625" customWidth="1"/>
    <col min="3336" max="3336" width="15.7109375" customWidth="1"/>
    <col min="3337" max="3337" width="14.85546875" customWidth="1"/>
    <col min="3338" max="3338" width="27.140625" customWidth="1"/>
    <col min="3339" max="3339" width="17.7109375" customWidth="1"/>
    <col min="3340" max="3340" width="1.28515625" customWidth="1"/>
    <col min="3585" max="3585" width="65.5703125" customWidth="1"/>
    <col min="3586" max="3586" width="15.7109375" customWidth="1"/>
    <col min="3587" max="3587" width="17.7109375" customWidth="1"/>
    <col min="3588" max="3588" width="17" customWidth="1"/>
    <col min="3589" max="3589" width="13.5703125" customWidth="1"/>
    <col min="3590" max="3590" width="13.42578125" customWidth="1"/>
    <col min="3591" max="3591" width="11.140625" customWidth="1"/>
    <col min="3592" max="3592" width="15.7109375" customWidth="1"/>
    <col min="3593" max="3593" width="14.85546875" customWidth="1"/>
    <col min="3594" max="3594" width="27.140625" customWidth="1"/>
    <col min="3595" max="3595" width="17.7109375" customWidth="1"/>
    <col min="3596" max="3596" width="1.28515625" customWidth="1"/>
    <col min="3841" max="3841" width="65.5703125" customWidth="1"/>
    <col min="3842" max="3842" width="15.7109375" customWidth="1"/>
    <col min="3843" max="3843" width="17.7109375" customWidth="1"/>
    <col min="3844" max="3844" width="17" customWidth="1"/>
    <col min="3845" max="3845" width="13.5703125" customWidth="1"/>
    <col min="3846" max="3846" width="13.42578125" customWidth="1"/>
    <col min="3847" max="3847" width="11.140625" customWidth="1"/>
    <col min="3848" max="3848" width="15.7109375" customWidth="1"/>
    <col min="3849" max="3849" width="14.85546875" customWidth="1"/>
    <col min="3850" max="3850" width="27.140625" customWidth="1"/>
    <col min="3851" max="3851" width="17.7109375" customWidth="1"/>
    <col min="3852" max="3852" width="1.28515625" customWidth="1"/>
    <col min="4097" max="4097" width="65.5703125" customWidth="1"/>
    <col min="4098" max="4098" width="15.7109375" customWidth="1"/>
    <col min="4099" max="4099" width="17.7109375" customWidth="1"/>
    <col min="4100" max="4100" width="17" customWidth="1"/>
    <col min="4101" max="4101" width="13.5703125" customWidth="1"/>
    <col min="4102" max="4102" width="13.42578125" customWidth="1"/>
    <col min="4103" max="4103" width="11.140625" customWidth="1"/>
    <col min="4104" max="4104" width="15.7109375" customWidth="1"/>
    <col min="4105" max="4105" width="14.85546875" customWidth="1"/>
    <col min="4106" max="4106" width="27.140625" customWidth="1"/>
    <col min="4107" max="4107" width="17.7109375" customWidth="1"/>
    <col min="4108" max="4108" width="1.28515625" customWidth="1"/>
    <col min="4353" max="4353" width="65.5703125" customWidth="1"/>
    <col min="4354" max="4354" width="15.7109375" customWidth="1"/>
    <col min="4355" max="4355" width="17.7109375" customWidth="1"/>
    <col min="4356" max="4356" width="17" customWidth="1"/>
    <col min="4357" max="4357" width="13.5703125" customWidth="1"/>
    <col min="4358" max="4358" width="13.42578125" customWidth="1"/>
    <col min="4359" max="4359" width="11.140625" customWidth="1"/>
    <col min="4360" max="4360" width="15.7109375" customWidth="1"/>
    <col min="4361" max="4361" width="14.85546875" customWidth="1"/>
    <col min="4362" max="4362" width="27.140625" customWidth="1"/>
    <col min="4363" max="4363" width="17.7109375" customWidth="1"/>
    <col min="4364" max="4364" width="1.28515625" customWidth="1"/>
    <col min="4609" max="4609" width="65.5703125" customWidth="1"/>
    <col min="4610" max="4610" width="15.7109375" customWidth="1"/>
    <col min="4611" max="4611" width="17.7109375" customWidth="1"/>
    <col min="4612" max="4612" width="17" customWidth="1"/>
    <col min="4613" max="4613" width="13.5703125" customWidth="1"/>
    <col min="4614" max="4614" width="13.42578125" customWidth="1"/>
    <col min="4615" max="4615" width="11.140625" customWidth="1"/>
    <col min="4616" max="4616" width="15.7109375" customWidth="1"/>
    <col min="4617" max="4617" width="14.85546875" customWidth="1"/>
    <col min="4618" max="4618" width="27.140625" customWidth="1"/>
    <col min="4619" max="4619" width="17.7109375" customWidth="1"/>
    <col min="4620" max="4620" width="1.28515625" customWidth="1"/>
    <col min="4865" max="4865" width="65.5703125" customWidth="1"/>
    <col min="4866" max="4866" width="15.7109375" customWidth="1"/>
    <col min="4867" max="4867" width="17.7109375" customWidth="1"/>
    <col min="4868" max="4868" width="17" customWidth="1"/>
    <col min="4869" max="4869" width="13.5703125" customWidth="1"/>
    <col min="4870" max="4870" width="13.42578125" customWidth="1"/>
    <col min="4871" max="4871" width="11.140625" customWidth="1"/>
    <col min="4872" max="4872" width="15.7109375" customWidth="1"/>
    <col min="4873" max="4873" width="14.85546875" customWidth="1"/>
    <col min="4874" max="4874" width="27.140625" customWidth="1"/>
    <col min="4875" max="4875" width="17.7109375" customWidth="1"/>
    <col min="4876" max="4876" width="1.28515625" customWidth="1"/>
    <col min="5121" max="5121" width="65.5703125" customWidth="1"/>
    <col min="5122" max="5122" width="15.7109375" customWidth="1"/>
    <col min="5123" max="5123" width="17.7109375" customWidth="1"/>
    <col min="5124" max="5124" width="17" customWidth="1"/>
    <col min="5125" max="5125" width="13.5703125" customWidth="1"/>
    <col min="5126" max="5126" width="13.42578125" customWidth="1"/>
    <col min="5127" max="5127" width="11.140625" customWidth="1"/>
    <col min="5128" max="5128" width="15.7109375" customWidth="1"/>
    <col min="5129" max="5129" width="14.85546875" customWidth="1"/>
    <col min="5130" max="5130" width="27.140625" customWidth="1"/>
    <col min="5131" max="5131" width="17.7109375" customWidth="1"/>
    <col min="5132" max="5132" width="1.28515625" customWidth="1"/>
    <col min="5377" max="5377" width="65.5703125" customWidth="1"/>
    <col min="5378" max="5378" width="15.7109375" customWidth="1"/>
    <col min="5379" max="5379" width="17.7109375" customWidth="1"/>
    <col min="5380" max="5380" width="17" customWidth="1"/>
    <col min="5381" max="5381" width="13.5703125" customWidth="1"/>
    <col min="5382" max="5382" width="13.42578125" customWidth="1"/>
    <col min="5383" max="5383" width="11.140625" customWidth="1"/>
    <col min="5384" max="5384" width="15.7109375" customWidth="1"/>
    <col min="5385" max="5385" width="14.85546875" customWidth="1"/>
    <col min="5386" max="5386" width="27.140625" customWidth="1"/>
    <col min="5387" max="5387" width="17.7109375" customWidth="1"/>
    <col min="5388" max="5388" width="1.28515625" customWidth="1"/>
    <col min="5633" max="5633" width="65.5703125" customWidth="1"/>
    <col min="5634" max="5634" width="15.7109375" customWidth="1"/>
    <col min="5635" max="5635" width="17.7109375" customWidth="1"/>
    <col min="5636" max="5636" width="17" customWidth="1"/>
    <col min="5637" max="5637" width="13.5703125" customWidth="1"/>
    <col min="5638" max="5638" width="13.42578125" customWidth="1"/>
    <col min="5639" max="5639" width="11.140625" customWidth="1"/>
    <col min="5640" max="5640" width="15.7109375" customWidth="1"/>
    <col min="5641" max="5641" width="14.85546875" customWidth="1"/>
    <col min="5642" max="5642" width="27.140625" customWidth="1"/>
    <col min="5643" max="5643" width="17.7109375" customWidth="1"/>
    <col min="5644" max="5644" width="1.28515625" customWidth="1"/>
    <col min="5889" max="5889" width="65.5703125" customWidth="1"/>
    <col min="5890" max="5890" width="15.7109375" customWidth="1"/>
    <col min="5891" max="5891" width="17.7109375" customWidth="1"/>
    <col min="5892" max="5892" width="17" customWidth="1"/>
    <col min="5893" max="5893" width="13.5703125" customWidth="1"/>
    <col min="5894" max="5894" width="13.42578125" customWidth="1"/>
    <col min="5895" max="5895" width="11.140625" customWidth="1"/>
    <col min="5896" max="5896" width="15.7109375" customWidth="1"/>
    <col min="5897" max="5897" width="14.85546875" customWidth="1"/>
    <col min="5898" max="5898" width="27.140625" customWidth="1"/>
    <col min="5899" max="5899" width="17.7109375" customWidth="1"/>
    <col min="5900" max="5900" width="1.28515625" customWidth="1"/>
    <col min="6145" max="6145" width="65.5703125" customWidth="1"/>
    <col min="6146" max="6146" width="15.7109375" customWidth="1"/>
    <col min="6147" max="6147" width="17.7109375" customWidth="1"/>
    <col min="6148" max="6148" width="17" customWidth="1"/>
    <col min="6149" max="6149" width="13.5703125" customWidth="1"/>
    <col min="6150" max="6150" width="13.42578125" customWidth="1"/>
    <col min="6151" max="6151" width="11.140625" customWidth="1"/>
    <col min="6152" max="6152" width="15.7109375" customWidth="1"/>
    <col min="6153" max="6153" width="14.85546875" customWidth="1"/>
    <col min="6154" max="6154" width="27.140625" customWidth="1"/>
    <col min="6155" max="6155" width="17.7109375" customWidth="1"/>
    <col min="6156" max="6156" width="1.28515625" customWidth="1"/>
    <col min="6401" max="6401" width="65.5703125" customWidth="1"/>
    <col min="6402" max="6402" width="15.7109375" customWidth="1"/>
    <col min="6403" max="6403" width="17.7109375" customWidth="1"/>
    <col min="6404" max="6404" width="17" customWidth="1"/>
    <col min="6405" max="6405" width="13.5703125" customWidth="1"/>
    <col min="6406" max="6406" width="13.42578125" customWidth="1"/>
    <col min="6407" max="6407" width="11.140625" customWidth="1"/>
    <col min="6408" max="6408" width="15.7109375" customWidth="1"/>
    <col min="6409" max="6409" width="14.85546875" customWidth="1"/>
    <col min="6410" max="6410" width="27.140625" customWidth="1"/>
    <col min="6411" max="6411" width="17.7109375" customWidth="1"/>
    <col min="6412" max="6412" width="1.28515625" customWidth="1"/>
    <col min="6657" max="6657" width="65.5703125" customWidth="1"/>
    <col min="6658" max="6658" width="15.7109375" customWidth="1"/>
    <col min="6659" max="6659" width="17.7109375" customWidth="1"/>
    <col min="6660" max="6660" width="17" customWidth="1"/>
    <col min="6661" max="6661" width="13.5703125" customWidth="1"/>
    <col min="6662" max="6662" width="13.42578125" customWidth="1"/>
    <col min="6663" max="6663" width="11.140625" customWidth="1"/>
    <col min="6664" max="6664" width="15.7109375" customWidth="1"/>
    <col min="6665" max="6665" width="14.85546875" customWidth="1"/>
    <col min="6666" max="6666" width="27.140625" customWidth="1"/>
    <col min="6667" max="6667" width="17.7109375" customWidth="1"/>
    <col min="6668" max="6668" width="1.28515625" customWidth="1"/>
    <col min="6913" max="6913" width="65.5703125" customWidth="1"/>
    <col min="6914" max="6914" width="15.7109375" customWidth="1"/>
    <col min="6915" max="6915" width="17.7109375" customWidth="1"/>
    <col min="6916" max="6916" width="17" customWidth="1"/>
    <col min="6917" max="6917" width="13.5703125" customWidth="1"/>
    <col min="6918" max="6918" width="13.42578125" customWidth="1"/>
    <col min="6919" max="6919" width="11.140625" customWidth="1"/>
    <col min="6920" max="6920" width="15.7109375" customWidth="1"/>
    <col min="6921" max="6921" width="14.85546875" customWidth="1"/>
    <col min="6922" max="6922" width="27.140625" customWidth="1"/>
    <col min="6923" max="6923" width="17.7109375" customWidth="1"/>
    <col min="6924" max="6924" width="1.28515625" customWidth="1"/>
    <col min="7169" max="7169" width="65.5703125" customWidth="1"/>
    <col min="7170" max="7170" width="15.7109375" customWidth="1"/>
    <col min="7171" max="7171" width="17.7109375" customWidth="1"/>
    <col min="7172" max="7172" width="17" customWidth="1"/>
    <col min="7173" max="7173" width="13.5703125" customWidth="1"/>
    <col min="7174" max="7174" width="13.42578125" customWidth="1"/>
    <col min="7175" max="7175" width="11.140625" customWidth="1"/>
    <col min="7176" max="7176" width="15.7109375" customWidth="1"/>
    <col min="7177" max="7177" width="14.85546875" customWidth="1"/>
    <col min="7178" max="7178" width="27.140625" customWidth="1"/>
    <col min="7179" max="7179" width="17.7109375" customWidth="1"/>
    <col min="7180" max="7180" width="1.28515625" customWidth="1"/>
    <col min="7425" max="7425" width="65.5703125" customWidth="1"/>
    <col min="7426" max="7426" width="15.7109375" customWidth="1"/>
    <col min="7427" max="7427" width="17.7109375" customWidth="1"/>
    <col min="7428" max="7428" width="17" customWidth="1"/>
    <col min="7429" max="7429" width="13.5703125" customWidth="1"/>
    <col min="7430" max="7430" width="13.42578125" customWidth="1"/>
    <col min="7431" max="7431" width="11.140625" customWidth="1"/>
    <col min="7432" max="7432" width="15.7109375" customWidth="1"/>
    <col min="7433" max="7433" width="14.85546875" customWidth="1"/>
    <col min="7434" max="7434" width="27.140625" customWidth="1"/>
    <col min="7435" max="7435" width="17.7109375" customWidth="1"/>
    <col min="7436" max="7436" width="1.28515625" customWidth="1"/>
    <col min="7681" max="7681" width="65.5703125" customWidth="1"/>
    <col min="7682" max="7682" width="15.7109375" customWidth="1"/>
    <col min="7683" max="7683" width="17.7109375" customWidth="1"/>
    <col min="7684" max="7684" width="17" customWidth="1"/>
    <col min="7685" max="7685" width="13.5703125" customWidth="1"/>
    <col min="7686" max="7686" width="13.42578125" customWidth="1"/>
    <col min="7687" max="7687" width="11.140625" customWidth="1"/>
    <col min="7688" max="7688" width="15.7109375" customWidth="1"/>
    <col min="7689" max="7689" width="14.85546875" customWidth="1"/>
    <col min="7690" max="7690" width="27.140625" customWidth="1"/>
    <col min="7691" max="7691" width="17.7109375" customWidth="1"/>
    <col min="7692" max="7692" width="1.28515625" customWidth="1"/>
    <col min="7937" max="7937" width="65.5703125" customWidth="1"/>
    <col min="7938" max="7938" width="15.7109375" customWidth="1"/>
    <col min="7939" max="7939" width="17.7109375" customWidth="1"/>
    <col min="7940" max="7940" width="17" customWidth="1"/>
    <col min="7941" max="7941" width="13.5703125" customWidth="1"/>
    <col min="7942" max="7942" width="13.42578125" customWidth="1"/>
    <col min="7943" max="7943" width="11.140625" customWidth="1"/>
    <col min="7944" max="7944" width="15.7109375" customWidth="1"/>
    <col min="7945" max="7945" width="14.85546875" customWidth="1"/>
    <col min="7946" max="7946" width="27.140625" customWidth="1"/>
    <col min="7947" max="7947" width="17.7109375" customWidth="1"/>
    <col min="7948" max="7948" width="1.28515625" customWidth="1"/>
    <col min="8193" max="8193" width="65.5703125" customWidth="1"/>
    <col min="8194" max="8194" width="15.7109375" customWidth="1"/>
    <col min="8195" max="8195" width="17.7109375" customWidth="1"/>
    <col min="8196" max="8196" width="17" customWidth="1"/>
    <col min="8197" max="8197" width="13.5703125" customWidth="1"/>
    <col min="8198" max="8198" width="13.42578125" customWidth="1"/>
    <col min="8199" max="8199" width="11.140625" customWidth="1"/>
    <col min="8200" max="8200" width="15.7109375" customWidth="1"/>
    <col min="8201" max="8201" width="14.85546875" customWidth="1"/>
    <col min="8202" max="8202" width="27.140625" customWidth="1"/>
    <col min="8203" max="8203" width="17.7109375" customWidth="1"/>
    <col min="8204" max="8204" width="1.28515625" customWidth="1"/>
    <col min="8449" max="8449" width="65.5703125" customWidth="1"/>
    <col min="8450" max="8450" width="15.7109375" customWidth="1"/>
    <col min="8451" max="8451" width="17.7109375" customWidth="1"/>
    <col min="8452" max="8452" width="17" customWidth="1"/>
    <col min="8453" max="8453" width="13.5703125" customWidth="1"/>
    <col min="8454" max="8454" width="13.42578125" customWidth="1"/>
    <col min="8455" max="8455" width="11.140625" customWidth="1"/>
    <col min="8456" max="8456" width="15.7109375" customWidth="1"/>
    <col min="8457" max="8457" width="14.85546875" customWidth="1"/>
    <col min="8458" max="8458" width="27.140625" customWidth="1"/>
    <col min="8459" max="8459" width="17.7109375" customWidth="1"/>
    <col min="8460" max="8460" width="1.28515625" customWidth="1"/>
    <col min="8705" max="8705" width="65.5703125" customWidth="1"/>
    <col min="8706" max="8706" width="15.7109375" customWidth="1"/>
    <col min="8707" max="8707" width="17.7109375" customWidth="1"/>
    <col min="8708" max="8708" width="17" customWidth="1"/>
    <col min="8709" max="8709" width="13.5703125" customWidth="1"/>
    <col min="8710" max="8710" width="13.42578125" customWidth="1"/>
    <col min="8711" max="8711" width="11.140625" customWidth="1"/>
    <col min="8712" max="8712" width="15.7109375" customWidth="1"/>
    <col min="8713" max="8713" width="14.85546875" customWidth="1"/>
    <col min="8714" max="8714" width="27.140625" customWidth="1"/>
    <col min="8715" max="8715" width="17.7109375" customWidth="1"/>
    <col min="8716" max="8716" width="1.28515625" customWidth="1"/>
    <col min="8961" max="8961" width="65.5703125" customWidth="1"/>
    <col min="8962" max="8962" width="15.7109375" customWidth="1"/>
    <col min="8963" max="8963" width="17.7109375" customWidth="1"/>
    <col min="8964" max="8964" width="17" customWidth="1"/>
    <col min="8965" max="8965" width="13.5703125" customWidth="1"/>
    <col min="8966" max="8966" width="13.42578125" customWidth="1"/>
    <col min="8967" max="8967" width="11.140625" customWidth="1"/>
    <col min="8968" max="8968" width="15.7109375" customWidth="1"/>
    <col min="8969" max="8969" width="14.85546875" customWidth="1"/>
    <col min="8970" max="8970" width="27.140625" customWidth="1"/>
    <col min="8971" max="8971" width="17.7109375" customWidth="1"/>
    <col min="8972" max="8972" width="1.28515625" customWidth="1"/>
    <col min="9217" max="9217" width="65.5703125" customWidth="1"/>
    <col min="9218" max="9218" width="15.7109375" customWidth="1"/>
    <col min="9219" max="9219" width="17.7109375" customWidth="1"/>
    <col min="9220" max="9220" width="17" customWidth="1"/>
    <col min="9221" max="9221" width="13.5703125" customWidth="1"/>
    <col min="9222" max="9222" width="13.42578125" customWidth="1"/>
    <col min="9223" max="9223" width="11.140625" customWidth="1"/>
    <col min="9224" max="9224" width="15.7109375" customWidth="1"/>
    <col min="9225" max="9225" width="14.85546875" customWidth="1"/>
    <col min="9226" max="9226" width="27.140625" customWidth="1"/>
    <col min="9227" max="9227" width="17.7109375" customWidth="1"/>
    <col min="9228" max="9228" width="1.28515625" customWidth="1"/>
    <col min="9473" max="9473" width="65.5703125" customWidth="1"/>
    <col min="9474" max="9474" width="15.7109375" customWidth="1"/>
    <col min="9475" max="9475" width="17.7109375" customWidth="1"/>
    <col min="9476" max="9476" width="17" customWidth="1"/>
    <col min="9477" max="9477" width="13.5703125" customWidth="1"/>
    <col min="9478" max="9478" width="13.42578125" customWidth="1"/>
    <col min="9479" max="9479" width="11.140625" customWidth="1"/>
    <col min="9480" max="9480" width="15.7109375" customWidth="1"/>
    <col min="9481" max="9481" width="14.85546875" customWidth="1"/>
    <col min="9482" max="9482" width="27.140625" customWidth="1"/>
    <col min="9483" max="9483" width="17.7109375" customWidth="1"/>
    <col min="9484" max="9484" width="1.28515625" customWidth="1"/>
    <col min="9729" max="9729" width="65.5703125" customWidth="1"/>
    <col min="9730" max="9730" width="15.7109375" customWidth="1"/>
    <col min="9731" max="9731" width="17.7109375" customWidth="1"/>
    <col min="9732" max="9732" width="17" customWidth="1"/>
    <col min="9733" max="9733" width="13.5703125" customWidth="1"/>
    <col min="9734" max="9734" width="13.42578125" customWidth="1"/>
    <col min="9735" max="9735" width="11.140625" customWidth="1"/>
    <col min="9736" max="9736" width="15.7109375" customWidth="1"/>
    <col min="9737" max="9737" width="14.85546875" customWidth="1"/>
    <col min="9738" max="9738" width="27.140625" customWidth="1"/>
    <col min="9739" max="9739" width="17.7109375" customWidth="1"/>
    <col min="9740" max="9740" width="1.28515625" customWidth="1"/>
    <col min="9985" max="9985" width="65.5703125" customWidth="1"/>
    <col min="9986" max="9986" width="15.7109375" customWidth="1"/>
    <col min="9987" max="9987" width="17.7109375" customWidth="1"/>
    <col min="9988" max="9988" width="17" customWidth="1"/>
    <col min="9989" max="9989" width="13.5703125" customWidth="1"/>
    <col min="9990" max="9990" width="13.42578125" customWidth="1"/>
    <col min="9991" max="9991" width="11.140625" customWidth="1"/>
    <col min="9992" max="9992" width="15.7109375" customWidth="1"/>
    <col min="9993" max="9993" width="14.85546875" customWidth="1"/>
    <col min="9994" max="9994" width="27.140625" customWidth="1"/>
    <col min="9995" max="9995" width="17.7109375" customWidth="1"/>
    <col min="9996" max="9996" width="1.28515625" customWidth="1"/>
    <col min="10241" max="10241" width="65.5703125" customWidth="1"/>
    <col min="10242" max="10242" width="15.7109375" customWidth="1"/>
    <col min="10243" max="10243" width="17.7109375" customWidth="1"/>
    <col min="10244" max="10244" width="17" customWidth="1"/>
    <col min="10245" max="10245" width="13.5703125" customWidth="1"/>
    <col min="10246" max="10246" width="13.42578125" customWidth="1"/>
    <col min="10247" max="10247" width="11.140625" customWidth="1"/>
    <col min="10248" max="10248" width="15.7109375" customWidth="1"/>
    <col min="10249" max="10249" width="14.85546875" customWidth="1"/>
    <col min="10250" max="10250" width="27.140625" customWidth="1"/>
    <col min="10251" max="10251" width="17.7109375" customWidth="1"/>
    <col min="10252" max="10252" width="1.28515625" customWidth="1"/>
    <col min="10497" max="10497" width="65.5703125" customWidth="1"/>
    <col min="10498" max="10498" width="15.7109375" customWidth="1"/>
    <col min="10499" max="10499" width="17.7109375" customWidth="1"/>
    <col min="10500" max="10500" width="17" customWidth="1"/>
    <col min="10501" max="10501" width="13.5703125" customWidth="1"/>
    <col min="10502" max="10502" width="13.42578125" customWidth="1"/>
    <col min="10503" max="10503" width="11.140625" customWidth="1"/>
    <col min="10504" max="10504" width="15.7109375" customWidth="1"/>
    <col min="10505" max="10505" width="14.85546875" customWidth="1"/>
    <col min="10506" max="10506" width="27.140625" customWidth="1"/>
    <col min="10507" max="10507" width="17.7109375" customWidth="1"/>
    <col min="10508" max="10508" width="1.28515625" customWidth="1"/>
    <col min="10753" max="10753" width="65.5703125" customWidth="1"/>
    <col min="10754" max="10754" width="15.7109375" customWidth="1"/>
    <col min="10755" max="10755" width="17.7109375" customWidth="1"/>
    <col min="10756" max="10756" width="17" customWidth="1"/>
    <col min="10757" max="10757" width="13.5703125" customWidth="1"/>
    <col min="10758" max="10758" width="13.42578125" customWidth="1"/>
    <col min="10759" max="10759" width="11.140625" customWidth="1"/>
    <col min="10760" max="10760" width="15.7109375" customWidth="1"/>
    <col min="10761" max="10761" width="14.85546875" customWidth="1"/>
    <col min="10762" max="10762" width="27.140625" customWidth="1"/>
    <col min="10763" max="10763" width="17.7109375" customWidth="1"/>
    <col min="10764" max="10764" width="1.28515625" customWidth="1"/>
    <col min="11009" max="11009" width="65.5703125" customWidth="1"/>
    <col min="11010" max="11010" width="15.7109375" customWidth="1"/>
    <col min="11011" max="11011" width="17.7109375" customWidth="1"/>
    <col min="11012" max="11012" width="17" customWidth="1"/>
    <col min="11013" max="11013" width="13.5703125" customWidth="1"/>
    <col min="11014" max="11014" width="13.42578125" customWidth="1"/>
    <col min="11015" max="11015" width="11.140625" customWidth="1"/>
    <col min="11016" max="11016" width="15.7109375" customWidth="1"/>
    <col min="11017" max="11017" width="14.85546875" customWidth="1"/>
    <col min="11018" max="11018" width="27.140625" customWidth="1"/>
    <col min="11019" max="11019" width="17.7109375" customWidth="1"/>
    <col min="11020" max="11020" width="1.28515625" customWidth="1"/>
    <col min="11265" max="11265" width="65.5703125" customWidth="1"/>
    <col min="11266" max="11266" width="15.7109375" customWidth="1"/>
    <col min="11267" max="11267" width="17.7109375" customWidth="1"/>
    <col min="11268" max="11268" width="17" customWidth="1"/>
    <col min="11269" max="11269" width="13.5703125" customWidth="1"/>
    <col min="11270" max="11270" width="13.42578125" customWidth="1"/>
    <col min="11271" max="11271" width="11.140625" customWidth="1"/>
    <col min="11272" max="11272" width="15.7109375" customWidth="1"/>
    <col min="11273" max="11273" width="14.85546875" customWidth="1"/>
    <col min="11274" max="11274" width="27.140625" customWidth="1"/>
    <col min="11275" max="11275" width="17.7109375" customWidth="1"/>
    <col min="11276" max="11276" width="1.28515625" customWidth="1"/>
    <col min="11521" max="11521" width="65.5703125" customWidth="1"/>
    <col min="11522" max="11522" width="15.7109375" customWidth="1"/>
    <col min="11523" max="11523" width="17.7109375" customWidth="1"/>
    <col min="11524" max="11524" width="17" customWidth="1"/>
    <col min="11525" max="11525" width="13.5703125" customWidth="1"/>
    <col min="11526" max="11526" width="13.42578125" customWidth="1"/>
    <col min="11527" max="11527" width="11.140625" customWidth="1"/>
    <col min="11528" max="11528" width="15.7109375" customWidth="1"/>
    <col min="11529" max="11529" width="14.85546875" customWidth="1"/>
    <col min="11530" max="11530" width="27.140625" customWidth="1"/>
    <col min="11531" max="11531" width="17.7109375" customWidth="1"/>
    <col min="11532" max="11532" width="1.28515625" customWidth="1"/>
    <col min="11777" max="11777" width="65.5703125" customWidth="1"/>
    <col min="11778" max="11778" width="15.7109375" customWidth="1"/>
    <col min="11779" max="11779" width="17.7109375" customWidth="1"/>
    <col min="11780" max="11780" width="17" customWidth="1"/>
    <col min="11781" max="11781" width="13.5703125" customWidth="1"/>
    <col min="11782" max="11782" width="13.42578125" customWidth="1"/>
    <col min="11783" max="11783" width="11.140625" customWidth="1"/>
    <col min="11784" max="11784" width="15.7109375" customWidth="1"/>
    <col min="11785" max="11785" width="14.85546875" customWidth="1"/>
    <col min="11786" max="11786" width="27.140625" customWidth="1"/>
    <col min="11787" max="11787" width="17.7109375" customWidth="1"/>
    <col min="11788" max="11788" width="1.28515625" customWidth="1"/>
    <col min="12033" max="12033" width="65.5703125" customWidth="1"/>
    <col min="12034" max="12034" width="15.7109375" customWidth="1"/>
    <col min="12035" max="12035" width="17.7109375" customWidth="1"/>
    <col min="12036" max="12036" width="17" customWidth="1"/>
    <col min="12037" max="12037" width="13.5703125" customWidth="1"/>
    <col min="12038" max="12038" width="13.42578125" customWidth="1"/>
    <col min="12039" max="12039" width="11.140625" customWidth="1"/>
    <col min="12040" max="12040" width="15.7109375" customWidth="1"/>
    <col min="12041" max="12041" width="14.85546875" customWidth="1"/>
    <col min="12042" max="12042" width="27.140625" customWidth="1"/>
    <col min="12043" max="12043" width="17.7109375" customWidth="1"/>
    <col min="12044" max="12044" width="1.28515625" customWidth="1"/>
    <col min="12289" max="12289" width="65.5703125" customWidth="1"/>
    <col min="12290" max="12290" width="15.7109375" customWidth="1"/>
    <col min="12291" max="12291" width="17.7109375" customWidth="1"/>
    <col min="12292" max="12292" width="17" customWidth="1"/>
    <col min="12293" max="12293" width="13.5703125" customWidth="1"/>
    <col min="12294" max="12294" width="13.42578125" customWidth="1"/>
    <col min="12295" max="12295" width="11.140625" customWidth="1"/>
    <col min="12296" max="12296" width="15.7109375" customWidth="1"/>
    <col min="12297" max="12297" width="14.85546875" customWidth="1"/>
    <col min="12298" max="12298" width="27.140625" customWidth="1"/>
    <col min="12299" max="12299" width="17.7109375" customWidth="1"/>
    <col min="12300" max="12300" width="1.28515625" customWidth="1"/>
    <col min="12545" max="12545" width="65.5703125" customWidth="1"/>
    <col min="12546" max="12546" width="15.7109375" customWidth="1"/>
    <col min="12547" max="12547" width="17.7109375" customWidth="1"/>
    <col min="12548" max="12548" width="17" customWidth="1"/>
    <col min="12549" max="12549" width="13.5703125" customWidth="1"/>
    <col min="12550" max="12550" width="13.42578125" customWidth="1"/>
    <col min="12551" max="12551" width="11.140625" customWidth="1"/>
    <col min="12552" max="12552" width="15.7109375" customWidth="1"/>
    <col min="12553" max="12553" width="14.85546875" customWidth="1"/>
    <col min="12554" max="12554" width="27.140625" customWidth="1"/>
    <col min="12555" max="12555" width="17.7109375" customWidth="1"/>
    <col min="12556" max="12556" width="1.28515625" customWidth="1"/>
    <col min="12801" max="12801" width="65.5703125" customWidth="1"/>
    <col min="12802" max="12802" width="15.7109375" customWidth="1"/>
    <col min="12803" max="12803" width="17.7109375" customWidth="1"/>
    <col min="12804" max="12804" width="17" customWidth="1"/>
    <col min="12805" max="12805" width="13.5703125" customWidth="1"/>
    <col min="12806" max="12806" width="13.42578125" customWidth="1"/>
    <col min="12807" max="12807" width="11.140625" customWidth="1"/>
    <col min="12808" max="12808" width="15.7109375" customWidth="1"/>
    <col min="12809" max="12809" width="14.85546875" customWidth="1"/>
    <col min="12810" max="12810" width="27.140625" customWidth="1"/>
    <col min="12811" max="12811" width="17.7109375" customWidth="1"/>
    <col min="12812" max="12812" width="1.28515625" customWidth="1"/>
    <col min="13057" max="13057" width="65.5703125" customWidth="1"/>
    <col min="13058" max="13058" width="15.7109375" customWidth="1"/>
    <col min="13059" max="13059" width="17.7109375" customWidth="1"/>
    <col min="13060" max="13060" width="17" customWidth="1"/>
    <col min="13061" max="13061" width="13.5703125" customWidth="1"/>
    <col min="13062" max="13062" width="13.42578125" customWidth="1"/>
    <col min="13063" max="13063" width="11.140625" customWidth="1"/>
    <col min="13064" max="13064" width="15.7109375" customWidth="1"/>
    <col min="13065" max="13065" width="14.85546875" customWidth="1"/>
    <col min="13066" max="13066" width="27.140625" customWidth="1"/>
    <col min="13067" max="13067" width="17.7109375" customWidth="1"/>
    <col min="13068" max="13068" width="1.28515625" customWidth="1"/>
    <col min="13313" max="13313" width="65.5703125" customWidth="1"/>
    <col min="13314" max="13314" width="15.7109375" customWidth="1"/>
    <col min="13315" max="13315" width="17.7109375" customWidth="1"/>
    <col min="13316" max="13316" width="17" customWidth="1"/>
    <col min="13317" max="13317" width="13.5703125" customWidth="1"/>
    <col min="13318" max="13318" width="13.42578125" customWidth="1"/>
    <col min="13319" max="13319" width="11.140625" customWidth="1"/>
    <col min="13320" max="13320" width="15.7109375" customWidth="1"/>
    <col min="13321" max="13321" width="14.85546875" customWidth="1"/>
    <col min="13322" max="13322" width="27.140625" customWidth="1"/>
    <col min="13323" max="13323" width="17.7109375" customWidth="1"/>
    <col min="13324" max="13324" width="1.28515625" customWidth="1"/>
    <col min="13569" max="13569" width="65.5703125" customWidth="1"/>
    <col min="13570" max="13570" width="15.7109375" customWidth="1"/>
    <col min="13571" max="13571" width="17.7109375" customWidth="1"/>
    <col min="13572" max="13572" width="17" customWidth="1"/>
    <col min="13573" max="13573" width="13.5703125" customWidth="1"/>
    <col min="13574" max="13574" width="13.42578125" customWidth="1"/>
    <col min="13575" max="13575" width="11.140625" customWidth="1"/>
    <col min="13576" max="13576" width="15.7109375" customWidth="1"/>
    <col min="13577" max="13577" width="14.85546875" customWidth="1"/>
    <col min="13578" max="13578" width="27.140625" customWidth="1"/>
    <col min="13579" max="13579" width="17.7109375" customWidth="1"/>
    <col min="13580" max="13580" width="1.28515625" customWidth="1"/>
    <col min="13825" max="13825" width="65.5703125" customWidth="1"/>
    <col min="13826" max="13826" width="15.7109375" customWidth="1"/>
    <col min="13827" max="13827" width="17.7109375" customWidth="1"/>
    <col min="13828" max="13828" width="17" customWidth="1"/>
    <col min="13829" max="13829" width="13.5703125" customWidth="1"/>
    <col min="13830" max="13830" width="13.42578125" customWidth="1"/>
    <col min="13831" max="13831" width="11.140625" customWidth="1"/>
    <col min="13832" max="13832" width="15.7109375" customWidth="1"/>
    <col min="13833" max="13833" width="14.85546875" customWidth="1"/>
    <col min="13834" max="13834" width="27.140625" customWidth="1"/>
    <col min="13835" max="13835" width="17.7109375" customWidth="1"/>
    <col min="13836" max="13836" width="1.28515625" customWidth="1"/>
    <col min="14081" max="14081" width="65.5703125" customWidth="1"/>
    <col min="14082" max="14082" width="15.7109375" customWidth="1"/>
    <col min="14083" max="14083" width="17.7109375" customWidth="1"/>
    <col min="14084" max="14084" width="17" customWidth="1"/>
    <col min="14085" max="14085" width="13.5703125" customWidth="1"/>
    <col min="14086" max="14086" width="13.42578125" customWidth="1"/>
    <col min="14087" max="14087" width="11.140625" customWidth="1"/>
    <col min="14088" max="14088" width="15.7109375" customWidth="1"/>
    <col min="14089" max="14089" width="14.85546875" customWidth="1"/>
    <col min="14090" max="14090" width="27.140625" customWidth="1"/>
    <col min="14091" max="14091" width="17.7109375" customWidth="1"/>
    <col min="14092" max="14092" width="1.28515625" customWidth="1"/>
    <col min="14337" max="14337" width="65.5703125" customWidth="1"/>
    <col min="14338" max="14338" width="15.7109375" customWidth="1"/>
    <col min="14339" max="14339" width="17.7109375" customWidth="1"/>
    <col min="14340" max="14340" width="17" customWidth="1"/>
    <col min="14341" max="14341" width="13.5703125" customWidth="1"/>
    <col min="14342" max="14342" width="13.42578125" customWidth="1"/>
    <col min="14343" max="14343" width="11.140625" customWidth="1"/>
    <col min="14344" max="14344" width="15.7109375" customWidth="1"/>
    <col min="14345" max="14345" width="14.85546875" customWidth="1"/>
    <col min="14346" max="14346" width="27.140625" customWidth="1"/>
    <col min="14347" max="14347" width="17.7109375" customWidth="1"/>
    <col min="14348" max="14348" width="1.28515625" customWidth="1"/>
    <col min="14593" max="14593" width="65.5703125" customWidth="1"/>
    <col min="14594" max="14594" width="15.7109375" customWidth="1"/>
    <col min="14595" max="14595" width="17.7109375" customWidth="1"/>
    <col min="14596" max="14596" width="17" customWidth="1"/>
    <col min="14597" max="14597" width="13.5703125" customWidth="1"/>
    <col min="14598" max="14598" width="13.42578125" customWidth="1"/>
    <col min="14599" max="14599" width="11.140625" customWidth="1"/>
    <col min="14600" max="14600" width="15.7109375" customWidth="1"/>
    <col min="14601" max="14601" width="14.85546875" customWidth="1"/>
    <col min="14602" max="14602" width="27.140625" customWidth="1"/>
    <col min="14603" max="14603" width="17.7109375" customWidth="1"/>
    <col min="14604" max="14604" width="1.28515625" customWidth="1"/>
    <col min="14849" max="14849" width="65.5703125" customWidth="1"/>
    <col min="14850" max="14850" width="15.7109375" customWidth="1"/>
    <col min="14851" max="14851" width="17.7109375" customWidth="1"/>
    <col min="14852" max="14852" width="17" customWidth="1"/>
    <col min="14853" max="14853" width="13.5703125" customWidth="1"/>
    <col min="14854" max="14854" width="13.42578125" customWidth="1"/>
    <col min="14855" max="14855" width="11.140625" customWidth="1"/>
    <col min="14856" max="14856" width="15.7109375" customWidth="1"/>
    <col min="14857" max="14857" width="14.85546875" customWidth="1"/>
    <col min="14858" max="14858" width="27.140625" customWidth="1"/>
    <col min="14859" max="14859" width="17.7109375" customWidth="1"/>
    <col min="14860" max="14860" width="1.28515625" customWidth="1"/>
    <col min="15105" max="15105" width="65.5703125" customWidth="1"/>
    <col min="15106" max="15106" width="15.7109375" customWidth="1"/>
    <col min="15107" max="15107" width="17.7109375" customWidth="1"/>
    <col min="15108" max="15108" width="17" customWidth="1"/>
    <col min="15109" max="15109" width="13.5703125" customWidth="1"/>
    <col min="15110" max="15110" width="13.42578125" customWidth="1"/>
    <col min="15111" max="15111" width="11.140625" customWidth="1"/>
    <col min="15112" max="15112" width="15.7109375" customWidth="1"/>
    <col min="15113" max="15113" width="14.85546875" customWidth="1"/>
    <col min="15114" max="15114" width="27.140625" customWidth="1"/>
    <col min="15115" max="15115" width="17.7109375" customWidth="1"/>
    <col min="15116" max="15116" width="1.28515625" customWidth="1"/>
    <col min="15361" max="15361" width="65.5703125" customWidth="1"/>
    <col min="15362" max="15362" width="15.7109375" customWidth="1"/>
    <col min="15363" max="15363" width="17.7109375" customWidth="1"/>
    <col min="15364" max="15364" width="17" customWidth="1"/>
    <col min="15365" max="15365" width="13.5703125" customWidth="1"/>
    <col min="15366" max="15366" width="13.42578125" customWidth="1"/>
    <col min="15367" max="15367" width="11.140625" customWidth="1"/>
    <col min="15368" max="15368" width="15.7109375" customWidth="1"/>
    <col min="15369" max="15369" width="14.85546875" customWidth="1"/>
    <col min="15370" max="15370" width="27.140625" customWidth="1"/>
    <col min="15371" max="15371" width="17.7109375" customWidth="1"/>
    <col min="15372" max="15372" width="1.28515625" customWidth="1"/>
    <col min="15617" max="15617" width="65.5703125" customWidth="1"/>
    <col min="15618" max="15618" width="15.7109375" customWidth="1"/>
    <col min="15619" max="15619" width="17.7109375" customWidth="1"/>
    <col min="15620" max="15620" width="17" customWidth="1"/>
    <col min="15621" max="15621" width="13.5703125" customWidth="1"/>
    <col min="15622" max="15622" width="13.42578125" customWidth="1"/>
    <col min="15623" max="15623" width="11.140625" customWidth="1"/>
    <col min="15624" max="15624" width="15.7109375" customWidth="1"/>
    <col min="15625" max="15625" width="14.85546875" customWidth="1"/>
    <col min="15626" max="15626" width="27.140625" customWidth="1"/>
    <col min="15627" max="15627" width="17.7109375" customWidth="1"/>
    <col min="15628" max="15628" width="1.28515625" customWidth="1"/>
    <col min="15873" max="15873" width="65.5703125" customWidth="1"/>
    <col min="15874" max="15874" width="15.7109375" customWidth="1"/>
    <col min="15875" max="15875" width="17.7109375" customWidth="1"/>
    <col min="15876" max="15876" width="17" customWidth="1"/>
    <col min="15877" max="15877" width="13.5703125" customWidth="1"/>
    <col min="15878" max="15878" width="13.42578125" customWidth="1"/>
    <col min="15879" max="15879" width="11.140625" customWidth="1"/>
    <col min="15880" max="15880" width="15.7109375" customWidth="1"/>
    <col min="15881" max="15881" width="14.85546875" customWidth="1"/>
    <col min="15882" max="15882" width="27.140625" customWidth="1"/>
    <col min="15883" max="15883" width="17.7109375" customWidth="1"/>
    <col min="15884" max="15884" width="1.28515625" customWidth="1"/>
    <col min="16129" max="16129" width="65.5703125" customWidth="1"/>
    <col min="16130" max="16130" width="15.7109375" customWidth="1"/>
    <col min="16131" max="16131" width="17.7109375" customWidth="1"/>
    <col min="16132" max="16132" width="17" customWidth="1"/>
    <col min="16133" max="16133" width="13.5703125" customWidth="1"/>
    <col min="16134" max="16134" width="13.42578125" customWidth="1"/>
    <col min="16135" max="16135" width="11.140625" customWidth="1"/>
    <col min="16136" max="16136" width="15.7109375" customWidth="1"/>
    <col min="16137" max="16137" width="14.85546875" customWidth="1"/>
    <col min="16138" max="16138" width="27.140625" customWidth="1"/>
    <col min="16139" max="16139" width="17.7109375" customWidth="1"/>
    <col min="16140" max="16140" width="1.28515625" customWidth="1"/>
  </cols>
  <sheetData>
    <row r="1" spans="1:11" s="16" customFormat="1" x14ac:dyDescent="0.25">
      <c r="B1" s="386"/>
      <c r="D1" s="585"/>
      <c r="K1" s="343"/>
    </row>
    <row r="2" spans="1:11" s="16" customFormat="1" x14ac:dyDescent="0.25">
      <c r="A2" s="17" t="s">
        <v>42</v>
      </c>
      <c r="B2" s="385"/>
      <c r="C2" s="18"/>
      <c r="D2" s="331"/>
      <c r="E2" s="18"/>
      <c r="F2" s="18"/>
      <c r="G2" s="18"/>
      <c r="H2" s="18"/>
      <c r="I2" s="18"/>
      <c r="J2" s="18"/>
      <c r="K2" s="344" t="s">
        <v>19</v>
      </c>
    </row>
    <row r="3" spans="1:11" s="16" customFormat="1" x14ac:dyDescent="0.25">
      <c r="A3" s="134" t="s">
        <v>863</v>
      </c>
      <c r="B3" s="385"/>
      <c r="C3" s="18"/>
      <c r="D3" s="331"/>
      <c r="E3" s="18"/>
      <c r="F3" s="18"/>
      <c r="G3" s="18"/>
      <c r="H3" s="18"/>
      <c r="I3" s="18"/>
      <c r="J3" s="18"/>
      <c r="K3" s="345"/>
    </row>
    <row r="4" spans="1:11" s="16" customFormat="1" x14ac:dyDescent="0.25">
      <c r="A4" s="17" t="s">
        <v>2874</v>
      </c>
      <c r="B4" s="385"/>
      <c r="C4" s="18"/>
      <c r="D4" s="331"/>
      <c r="E4" s="18"/>
      <c r="F4" s="18"/>
      <c r="G4" s="18"/>
      <c r="H4" s="18"/>
      <c r="I4" s="18"/>
      <c r="J4" s="18"/>
      <c r="K4" s="345"/>
    </row>
    <row r="5" spans="1:11" s="16" customFormat="1" x14ac:dyDescent="0.25">
      <c r="B5" s="386"/>
      <c r="D5" s="585"/>
      <c r="K5" s="343"/>
    </row>
    <row r="6" spans="1:11" s="16" customFormat="1" x14ac:dyDescent="0.25">
      <c r="A6" s="871" t="s">
        <v>20</v>
      </c>
      <c r="B6" s="871" t="s">
        <v>21</v>
      </c>
      <c r="C6" s="871" t="s">
        <v>22</v>
      </c>
      <c r="D6" s="871"/>
      <c r="E6" s="1536" t="s">
        <v>23</v>
      </c>
      <c r="F6" s="1536"/>
      <c r="G6" s="871" t="s">
        <v>24</v>
      </c>
      <c r="H6" s="1535" t="s">
        <v>25</v>
      </c>
      <c r="I6" s="1535"/>
      <c r="J6" s="871" t="s">
        <v>26</v>
      </c>
      <c r="K6" s="1103" t="s">
        <v>27</v>
      </c>
    </row>
    <row r="7" spans="1:11" s="52" customFormat="1" x14ac:dyDescent="0.25">
      <c r="A7" s="1418" t="s">
        <v>28</v>
      </c>
      <c r="B7" s="1415" t="s">
        <v>29</v>
      </c>
      <c r="C7" s="1415" t="s">
        <v>30</v>
      </c>
      <c r="D7" s="1415" t="s">
        <v>31</v>
      </c>
      <c r="E7" s="1415" t="s">
        <v>32</v>
      </c>
      <c r="F7" s="1415"/>
      <c r="G7" s="1415" t="s">
        <v>33</v>
      </c>
      <c r="H7" s="1415" t="s">
        <v>34</v>
      </c>
      <c r="I7" s="1415"/>
      <c r="J7" s="1415" t="s">
        <v>211</v>
      </c>
      <c r="K7" s="1443" t="s">
        <v>35</v>
      </c>
    </row>
    <row r="8" spans="1:11" s="52" customFormat="1" x14ac:dyDescent="0.25">
      <c r="A8" s="1418"/>
      <c r="B8" s="1415"/>
      <c r="C8" s="1415"/>
      <c r="D8" s="1415"/>
      <c r="E8" s="855" t="s">
        <v>36</v>
      </c>
      <c r="F8" s="855" t="s">
        <v>37</v>
      </c>
      <c r="G8" s="1415"/>
      <c r="H8" s="855" t="s">
        <v>36</v>
      </c>
      <c r="I8" s="855" t="s">
        <v>37</v>
      </c>
      <c r="J8" s="1415"/>
      <c r="K8" s="1443"/>
    </row>
    <row r="9" spans="1:11" ht="15.95" customHeight="1" x14ac:dyDescent="0.25">
      <c r="A9" s="229" t="s">
        <v>2182</v>
      </c>
      <c r="B9" s="1092"/>
      <c r="C9" s="1092"/>
      <c r="D9" s="230"/>
      <c r="E9" s="230"/>
      <c r="F9" s="230"/>
      <c r="G9" s="230"/>
      <c r="H9" s="250"/>
      <c r="I9" s="250"/>
      <c r="J9" s="230"/>
      <c r="K9" s="250">
        <f>SUM(K10)</f>
        <v>0</v>
      </c>
    </row>
    <row r="10" spans="1:11" ht="15.95" customHeight="1" x14ac:dyDescent="0.25">
      <c r="A10" s="492"/>
      <c r="B10" s="499"/>
      <c r="C10" s="471"/>
      <c r="D10" s="471"/>
      <c r="E10" s="471"/>
      <c r="F10" s="471"/>
      <c r="G10" s="471"/>
      <c r="H10" s="471"/>
      <c r="I10" s="471"/>
      <c r="J10" s="471"/>
      <c r="K10" s="483"/>
    </row>
    <row r="11" spans="1:11" ht="15.95" customHeight="1" x14ac:dyDescent="0.25">
      <c r="A11" s="229" t="s">
        <v>2183</v>
      </c>
      <c r="B11" s="1092"/>
      <c r="C11" s="1092"/>
      <c r="D11" s="230"/>
      <c r="E11" s="230"/>
      <c r="F11" s="230"/>
      <c r="G11" s="230"/>
      <c r="H11" s="250"/>
      <c r="I11" s="250"/>
      <c r="J11" s="230"/>
      <c r="K11" s="250">
        <f>SUM(K12:K17)</f>
        <v>19285700.660000004</v>
      </c>
    </row>
    <row r="12" spans="1:11" ht="15.95" customHeight="1" x14ac:dyDescent="0.25">
      <c r="A12" s="612" t="s">
        <v>2184</v>
      </c>
      <c r="B12" s="704" t="s">
        <v>2185</v>
      </c>
      <c r="C12" s="612" t="s">
        <v>477</v>
      </c>
      <c r="D12" s="907" t="s">
        <v>1456</v>
      </c>
      <c r="E12" s="1111">
        <v>187.5</v>
      </c>
      <c r="F12" s="522"/>
      <c r="G12" s="522"/>
      <c r="H12" s="655">
        <v>6.0000000000000001E-3</v>
      </c>
      <c r="I12" s="655">
        <v>2.1999999999999999E-2</v>
      </c>
      <c r="J12" s="522" t="s">
        <v>2186</v>
      </c>
      <c r="K12" s="507">
        <f>8517562.75-K17</f>
        <v>8475496.5</v>
      </c>
    </row>
    <row r="13" spans="1:11" ht="15.95" customHeight="1" x14ac:dyDescent="0.25">
      <c r="A13" s="612" t="s">
        <v>395</v>
      </c>
      <c r="B13" s="704" t="s">
        <v>240</v>
      </c>
      <c r="C13" s="612" t="s">
        <v>477</v>
      </c>
      <c r="D13" s="907" t="s">
        <v>1456</v>
      </c>
      <c r="E13" s="522"/>
      <c r="F13" s="522"/>
      <c r="G13" s="612" t="s">
        <v>2187</v>
      </c>
      <c r="H13" s="522"/>
      <c r="I13" s="522"/>
      <c r="J13" s="522" t="s">
        <v>2186</v>
      </c>
      <c r="K13" s="507">
        <f>3608258.96+2696251.86</f>
        <v>6304510.8200000003</v>
      </c>
    </row>
    <row r="14" spans="1:11" ht="15.95" customHeight="1" x14ac:dyDescent="0.25">
      <c r="A14" s="612" t="s">
        <v>401</v>
      </c>
      <c r="B14" s="704" t="s">
        <v>2188</v>
      </c>
      <c r="C14" s="612" t="s">
        <v>1011</v>
      </c>
      <c r="D14" s="907" t="s">
        <v>1456</v>
      </c>
      <c r="E14" s="1111">
        <v>158.85</v>
      </c>
      <c r="F14" s="1111">
        <v>0</v>
      </c>
      <c r="G14" s="522"/>
      <c r="H14" s="1111" t="s">
        <v>2189</v>
      </c>
      <c r="I14" s="1111" t="s">
        <v>2190</v>
      </c>
      <c r="J14" s="522" t="s">
        <v>2186</v>
      </c>
      <c r="K14" s="507">
        <v>2242031.17</v>
      </c>
    </row>
    <row r="15" spans="1:11" ht="15.95" customHeight="1" x14ac:dyDescent="0.25">
      <c r="A15" s="612" t="s">
        <v>2191</v>
      </c>
      <c r="B15" s="704" t="s">
        <v>732</v>
      </c>
      <c r="C15" s="612" t="s">
        <v>1011</v>
      </c>
      <c r="D15" s="907" t="s">
        <v>1456</v>
      </c>
      <c r="E15" s="1111">
        <v>21.3</v>
      </c>
      <c r="F15" s="1111">
        <v>65.5</v>
      </c>
      <c r="G15" s="1111"/>
      <c r="H15" s="655">
        <v>8.3000000000000001E-4</v>
      </c>
      <c r="I15" s="655">
        <v>1.5E-3</v>
      </c>
      <c r="J15" s="522" t="s">
        <v>2186</v>
      </c>
      <c r="K15" s="507">
        <v>1946795.55</v>
      </c>
    </row>
    <row r="16" spans="1:11" ht="15.95" customHeight="1" x14ac:dyDescent="0.25">
      <c r="A16" s="612" t="s">
        <v>2192</v>
      </c>
      <c r="B16" s="704" t="s">
        <v>732</v>
      </c>
      <c r="C16" s="612" t="s">
        <v>477</v>
      </c>
      <c r="D16" s="907" t="s">
        <v>1456</v>
      </c>
      <c r="E16" s="522"/>
      <c r="F16" s="522"/>
      <c r="G16" s="522"/>
      <c r="H16" s="522"/>
      <c r="I16" s="522"/>
      <c r="J16" s="522" t="s">
        <v>2186</v>
      </c>
      <c r="K16" s="507">
        <v>274800.37</v>
      </c>
    </row>
    <row r="17" spans="1:11" ht="15.95" customHeight="1" x14ac:dyDescent="0.25">
      <c r="A17" s="854" t="s">
        <v>2193</v>
      </c>
      <c r="B17" s="499"/>
      <c r="C17" s="471" t="s">
        <v>1010</v>
      </c>
      <c r="D17" s="471" t="s">
        <v>1010</v>
      </c>
      <c r="E17" s="1111"/>
      <c r="F17" s="1111"/>
      <c r="G17" s="522"/>
      <c r="H17" s="522"/>
      <c r="I17" s="522"/>
      <c r="J17" s="522" t="s">
        <v>2186</v>
      </c>
      <c r="K17" s="507">
        <v>42066.25</v>
      </c>
    </row>
    <row r="18" spans="1:11" ht="15.95" customHeight="1" x14ac:dyDescent="0.25">
      <c r="A18" s="492"/>
      <c r="B18" s="499"/>
      <c r="C18" s="471"/>
      <c r="D18" s="471"/>
      <c r="E18" s="471"/>
      <c r="F18" s="471"/>
      <c r="G18" s="471"/>
      <c r="H18" s="471"/>
      <c r="I18" s="471"/>
      <c r="J18" s="471"/>
      <c r="K18" s="483"/>
    </row>
    <row r="19" spans="1:11" s="16" customFormat="1" ht="15.95" customHeight="1" x14ac:dyDescent="0.25">
      <c r="A19" s="229" t="s">
        <v>2194</v>
      </c>
      <c r="B19" s="1092"/>
      <c r="C19" s="1092"/>
      <c r="D19" s="230"/>
      <c r="E19" s="230"/>
      <c r="F19" s="230"/>
      <c r="G19" s="230"/>
      <c r="H19" s="250"/>
      <c r="I19" s="250"/>
      <c r="J19" s="230"/>
      <c r="K19" s="250">
        <f>SUM(K20)</f>
        <v>1192842.42</v>
      </c>
    </row>
    <row r="20" spans="1:11" s="80" customFormat="1" ht="15.95" customHeight="1" x14ac:dyDescent="0.25">
      <c r="A20" s="711" t="s">
        <v>2195</v>
      </c>
      <c r="B20" s="1116" t="s">
        <v>477</v>
      </c>
      <c r="C20" s="711" t="s">
        <v>766</v>
      </c>
      <c r="D20" s="1117" t="s">
        <v>2196</v>
      </c>
      <c r="E20" s="532"/>
      <c r="F20" s="532"/>
      <c r="G20" s="532"/>
      <c r="H20" s="553" t="s">
        <v>2197</v>
      </c>
      <c r="I20" s="553" t="s">
        <v>2198</v>
      </c>
      <c r="J20" s="522" t="s">
        <v>2186</v>
      </c>
      <c r="K20" s="507">
        <v>1192842.42</v>
      </c>
    </row>
    <row r="21" spans="1:11" s="16" customFormat="1" ht="15.95" customHeight="1" x14ac:dyDescent="0.25">
      <c r="A21" s="492"/>
      <c r="B21" s="502"/>
      <c r="C21" s="474"/>
      <c r="D21" s="474"/>
      <c r="E21" s="474"/>
      <c r="F21" s="474"/>
      <c r="G21" s="474"/>
      <c r="H21" s="474"/>
      <c r="I21" s="474"/>
      <c r="J21" s="474"/>
      <c r="K21" s="491"/>
    </row>
    <row r="22" spans="1:11" ht="15.95" customHeight="1" x14ac:dyDescent="0.25">
      <c r="A22" s="229" t="s">
        <v>2199</v>
      </c>
      <c r="B22" s="1092"/>
      <c r="C22" s="1092"/>
      <c r="D22" s="230"/>
      <c r="E22" s="230"/>
      <c r="F22" s="230"/>
      <c r="G22" s="230"/>
      <c r="H22" s="250"/>
      <c r="I22" s="250"/>
      <c r="J22" s="230"/>
      <c r="K22" s="250">
        <f>SUM(K23:K27)</f>
        <v>2112433.83</v>
      </c>
    </row>
    <row r="23" spans="1:11" ht="15.95" customHeight="1" x14ac:dyDescent="0.25">
      <c r="A23" s="612" t="s">
        <v>411</v>
      </c>
      <c r="B23" s="704" t="s">
        <v>2200</v>
      </c>
      <c r="C23" s="612" t="s">
        <v>2201</v>
      </c>
      <c r="D23" s="522"/>
      <c r="E23" s="1111">
        <v>69</v>
      </c>
      <c r="F23" s="1111">
        <v>10482</v>
      </c>
      <c r="G23" s="522"/>
      <c r="H23" s="522"/>
      <c r="I23" s="522"/>
      <c r="J23" s="522" t="s">
        <v>2186</v>
      </c>
      <c r="K23" s="507">
        <v>376886.72</v>
      </c>
    </row>
    <row r="24" spans="1:11" ht="15.95" customHeight="1" x14ac:dyDescent="0.25">
      <c r="A24" s="612" t="s">
        <v>2202</v>
      </c>
      <c r="B24" s="704" t="s">
        <v>2203</v>
      </c>
      <c r="C24" s="612" t="s">
        <v>2204</v>
      </c>
      <c r="D24" s="522"/>
      <c r="E24" s="1111">
        <v>20</v>
      </c>
      <c r="F24" s="1111">
        <v>2623.75</v>
      </c>
      <c r="G24" s="522"/>
      <c r="H24" s="522"/>
      <c r="I24" s="522"/>
      <c r="J24" s="522" t="s">
        <v>2186</v>
      </c>
      <c r="K24" s="507">
        <v>23232.5</v>
      </c>
    </row>
    <row r="25" spans="1:11" ht="15.95" customHeight="1" x14ac:dyDescent="0.25">
      <c r="A25" s="612" t="s">
        <v>428</v>
      </c>
      <c r="B25" s="704" t="s">
        <v>2205</v>
      </c>
      <c r="C25" s="612" t="s">
        <v>477</v>
      </c>
      <c r="D25" s="907"/>
      <c r="E25" s="1111">
        <v>5</v>
      </c>
      <c r="F25" s="1111">
        <v>275</v>
      </c>
      <c r="G25" s="522"/>
      <c r="H25" s="654">
        <v>0</v>
      </c>
      <c r="I25" s="654">
        <v>0.04</v>
      </c>
      <c r="J25" s="522" t="s">
        <v>2186</v>
      </c>
      <c r="K25" s="507">
        <v>611471.6</v>
      </c>
    </row>
    <row r="26" spans="1:11" ht="15.95" customHeight="1" x14ac:dyDescent="0.25">
      <c r="A26" s="612" t="s">
        <v>2206</v>
      </c>
      <c r="B26" s="704" t="s">
        <v>2207</v>
      </c>
      <c r="C26" s="612" t="s">
        <v>477</v>
      </c>
      <c r="D26" s="522"/>
      <c r="E26" s="1111">
        <v>100</v>
      </c>
      <c r="F26" s="1111">
        <v>1000</v>
      </c>
      <c r="G26" s="654">
        <v>0.03</v>
      </c>
      <c r="H26" s="522"/>
      <c r="I26" s="522"/>
      <c r="J26" s="522" t="s">
        <v>2186</v>
      </c>
      <c r="K26" s="507">
        <v>58395.7</v>
      </c>
    </row>
    <row r="27" spans="1:11" ht="15.95" customHeight="1" x14ac:dyDescent="0.25">
      <c r="A27" s="612" t="s">
        <v>2208</v>
      </c>
      <c r="B27" s="704" t="s">
        <v>2209</v>
      </c>
      <c r="C27" s="522"/>
      <c r="D27" s="907" t="s">
        <v>1456</v>
      </c>
      <c r="E27" s="1111"/>
      <c r="F27" s="1111"/>
      <c r="G27" s="522"/>
      <c r="H27" s="522"/>
      <c r="I27" s="522"/>
      <c r="J27" s="522" t="s">
        <v>2186</v>
      </c>
      <c r="K27" s="507">
        <v>1042447.31</v>
      </c>
    </row>
    <row r="28" spans="1:11" ht="15.95" customHeight="1" x14ac:dyDescent="0.25">
      <c r="A28" s="492"/>
      <c r="B28" s="499"/>
      <c r="C28" s="471"/>
      <c r="D28" s="471"/>
      <c r="E28" s="471"/>
      <c r="F28" s="471"/>
      <c r="G28" s="471"/>
      <c r="H28" s="471"/>
      <c r="I28" s="471"/>
      <c r="J28" s="471"/>
      <c r="K28" s="483"/>
    </row>
    <row r="29" spans="1:11" ht="15.95" customHeight="1" x14ac:dyDescent="0.25">
      <c r="A29" s="229" t="s">
        <v>2210</v>
      </c>
      <c r="B29" s="1092"/>
      <c r="C29" s="1092"/>
      <c r="D29" s="230"/>
      <c r="E29" s="230"/>
      <c r="F29" s="230"/>
      <c r="G29" s="230"/>
      <c r="H29" s="250"/>
      <c r="I29" s="250"/>
      <c r="J29" s="230"/>
      <c r="K29" s="250">
        <f>SUM(K30:K31)</f>
        <v>213500</v>
      </c>
    </row>
    <row r="30" spans="1:11" s="81" customFormat="1" ht="15.95" customHeight="1" x14ac:dyDescent="0.25">
      <c r="A30" s="612" t="s">
        <v>2211</v>
      </c>
      <c r="B30" s="704" t="s">
        <v>233</v>
      </c>
      <c r="C30" s="524"/>
      <c r="D30" s="907" t="s">
        <v>1456</v>
      </c>
      <c r="E30" s="524"/>
      <c r="F30" s="524"/>
      <c r="G30" s="1112">
        <v>100000</v>
      </c>
      <c r="H30" s="524"/>
      <c r="I30" s="524"/>
      <c r="J30" s="524" t="s">
        <v>2186</v>
      </c>
      <c r="K30" s="712">
        <v>200000</v>
      </c>
    </row>
    <row r="31" spans="1:11" s="81" customFormat="1" ht="15.95" customHeight="1" x14ac:dyDescent="0.25">
      <c r="A31" s="854" t="s">
        <v>2212</v>
      </c>
      <c r="B31" s="704" t="s">
        <v>477</v>
      </c>
      <c r="C31" s="524"/>
      <c r="D31" s="907"/>
      <c r="E31" s="524"/>
      <c r="F31" s="524"/>
      <c r="G31" s="524"/>
      <c r="H31" s="524"/>
      <c r="I31" s="524"/>
      <c r="J31" s="524" t="s">
        <v>2186</v>
      </c>
      <c r="K31" s="712">
        <f>13500</f>
        <v>13500</v>
      </c>
    </row>
    <row r="32" spans="1:11" ht="15.95" customHeight="1" x14ac:dyDescent="0.25">
      <c r="A32" s="492"/>
      <c r="B32" s="499"/>
      <c r="C32" s="471"/>
      <c r="D32" s="471"/>
      <c r="E32" s="471"/>
      <c r="F32" s="471"/>
      <c r="G32" s="471"/>
      <c r="H32" s="471"/>
      <c r="I32" s="471"/>
      <c r="J32" s="471"/>
      <c r="K32" s="483"/>
    </row>
    <row r="33" spans="1:11" ht="15.95" customHeight="1" x14ac:dyDescent="0.25">
      <c r="A33" s="229" t="s">
        <v>2213</v>
      </c>
      <c r="B33" s="1092"/>
      <c r="C33" s="1092"/>
      <c r="D33" s="230"/>
      <c r="E33" s="230"/>
      <c r="F33" s="230"/>
      <c r="G33" s="230"/>
      <c r="H33" s="250"/>
      <c r="I33" s="250"/>
      <c r="J33" s="230"/>
      <c r="K33" s="250">
        <f>SUM(K34)</f>
        <v>73883.179999999993</v>
      </c>
    </row>
    <row r="34" spans="1:11" s="81" customFormat="1" ht="15.95" customHeight="1" x14ac:dyDescent="0.25">
      <c r="A34" s="612" t="s">
        <v>2214</v>
      </c>
      <c r="B34" s="1035"/>
      <c r="C34" s="524"/>
      <c r="D34" s="907" t="s">
        <v>2215</v>
      </c>
      <c r="E34" s="524"/>
      <c r="F34" s="524"/>
      <c r="G34" s="524"/>
      <c r="H34" s="524"/>
      <c r="I34" s="524"/>
      <c r="J34" s="524" t="s">
        <v>2186</v>
      </c>
      <c r="K34" s="712">
        <v>73883.179999999993</v>
      </c>
    </row>
    <row r="35" spans="1:11" ht="15.95" customHeight="1" x14ac:dyDescent="0.25">
      <c r="A35" s="492"/>
      <c r="B35" s="499"/>
      <c r="C35" s="471"/>
      <c r="D35" s="471"/>
      <c r="E35" s="471"/>
      <c r="F35" s="471"/>
      <c r="G35" s="471"/>
      <c r="H35" s="471"/>
      <c r="I35" s="471"/>
      <c r="J35" s="471"/>
      <c r="K35" s="483"/>
    </row>
    <row r="36" spans="1:11" s="16" customFormat="1" ht="15.95" customHeight="1" x14ac:dyDescent="0.25">
      <c r="A36" s="229" t="s">
        <v>2216</v>
      </c>
      <c r="B36" s="1092"/>
      <c r="C36" s="1092"/>
      <c r="D36" s="230"/>
      <c r="E36" s="230"/>
      <c r="F36" s="230"/>
      <c r="G36" s="230"/>
      <c r="H36" s="250"/>
      <c r="I36" s="250"/>
      <c r="J36" s="230"/>
      <c r="K36" s="250">
        <f>SUM(K37)</f>
        <v>0</v>
      </c>
    </row>
    <row r="37" spans="1:11" s="16" customFormat="1" ht="15.95" customHeight="1" x14ac:dyDescent="0.25">
      <c r="A37" s="493"/>
      <c r="B37" s="502"/>
      <c r="C37" s="474"/>
      <c r="D37" s="474"/>
      <c r="E37" s="474"/>
      <c r="F37" s="474"/>
      <c r="G37" s="474"/>
      <c r="H37" s="474"/>
      <c r="I37" s="474"/>
      <c r="J37" s="474"/>
      <c r="K37" s="491"/>
    </row>
    <row r="38" spans="1:11" ht="15.95" customHeight="1" x14ac:dyDescent="0.25">
      <c r="A38" s="229" t="s">
        <v>50</v>
      </c>
      <c r="B38" s="1092"/>
      <c r="C38" s="1092"/>
      <c r="D38" s="230"/>
      <c r="E38" s="230"/>
      <c r="F38" s="230"/>
      <c r="G38" s="230"/>
      <c r="H38" s="250"/>
      <c r="I38" s="250"/>
      <c r="J38" s="230"/>
      <c r="K38" s="250">
        <f>SUM(K39:K40)</f>
        <v>1321170.3199999998</v>
      </c>
    </row>
    <row r="39" spans="1:11" s="80" customFormat="1" ht="15.95" customHeight="1" x14ac:dyDescent="0.25">
      <c r="A39" s="612" t="s">
        <v>2217</v>
      </c>
      <c r="B39" s="704" t="s">
        <v>477</v>
      </c>
      <c r="C39" s="532"/>
      <c r="D39" s="532"/>
      <c r="E39" s="532"/>
      <c r="F39" s="532"/>
      <c r="G39" s="736">
        <v>0.1</v>
      </c>
      <c r="H39" s="532"/>
      <c r="I39" s="532"/>
      <c r="J39" s="524" t="s">
        <v>2186</v>
      </c>
      <c r="K39" s="712">
        <v>1233787.1399999999</v>
      </c>
    </row>
    <row r="40" spans="1:11" s="80" customFormat="1" ht="15.95" customHeight="1" x14ac:dyDescent="0.25">
      <c r="A40" s="477" t="s">
        <v>2218</v>
      </c>
      <c r="B40" s="509"/>
      <c r="C40" s="532"/>
      <c r="D40" s="532"/>
      <c r="E40" s="532"/>
      <c r="F40" s="532"/>
      <c r="G40" s="532"/>
      <c r="H40" s="532"/>
      <c r="I40" s="532"/>
      <c r="J40" s="524" t="s">
        <v>2186</v>
      </c>
      <c r="K40" s="712">
        <f>87383.18</f>
        <v>87383.18</v>
      </c>
    </row>
    <row r="41" spans="1:11" ht="15.95" customHeight="1" x14ac:dyDescent="0.25">
      <c r="A41" s="492"/>
      <c r="B41" s="499"/>
      <c r="C41" s="471"/>
      <c r="D41" s="471"/>
      <c r="E41" s="471"/>
      <c r="F41" s="471"/>
      <c r="G41" s="471"/>
      <c r="H41" s="471"/>
      <c r="I41" s="471"/>
      <c r="J41" s="471"/>
      <c r="K41" s="483"/>
    </row>
    <row r="42" spans="1:11" ht="15.95" customHeight="1" x14ac:dyDescent="0.25">
      <c r="A42" s="67" t="s">
        <v>51</v>
      </c>
      <c r="B42" s="503"/>
      <c r="C42" s="857"/>
      <c r="D42" s="857"/>
      <c r="E42" s="857"/>
      <c r="F42" s="857"/>
      <c r="G42" s="857"/>
      <c r="H42" s="857"/>
      <c r="I42" s="857"/>
      <c r="J42" s="857"/>
      <c r="K42" s="496">
        <f>SUM(K38,K36,K33,K29,K22,K19,K11,K9)</f>
        <v>24199530.410000004</v>
      </c>
    </row>
    <row r="43" spans="1:11" x14ac:dyDescent="0.25">
      <c r="A43" s="72"/>
      <c r="B43" s="391"/>
      <c r="C43" s="73"/>
      <c r="D43" s="338"/>
      <c r="E43" s="73"/>
      <c r="F43" s="73"/>
      <c r="G43" s="73"/>
      <c r="H43" s="73"/>
      <c r="I43" s="73"/>
      <c r="J43" s="73"/>
      <c r="K43" s="349"/>
    </row>
  </sheetData>
  <mergeCells count="11">
    <mergeCell ref="E6:F6"/>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80" zoomScaleNormal="80" workbookViewId="0">
      <selection activeCell="K62" sqref="K62"/>
    </sheetView>
  </sheetViews>
  <sheetFormatPr baseColWidth="10" defaultRowHeight="15" x14ac:dyDescent="0.25"/>
  <cols>
    <col min="1" max="1" width="71" customWidth="1"/>
    <col min="2" max="2" width="19.42578125" style="392" bestFit="1" customWidth="1"/>
    <col min="3" max="3" width="18" style="392" bestFit="1" customWidth="1"/>
    <col min="4" max="4" width="17.7109375" style="703" customWidth="1"/>
    <col min="5" max="5" width="11.140625" customWidth="1"/>
    <col min="6" max="6" width="10.28515625" customWidth="1"/>
    <col min="7" max="7" width="18.5703125" bestFit="1" customWidth="1"/>
    <col min="8" max="8" width="8.42578125" bestFit="1" customWidth="1"/>
    <col min="9" max="9" width="8.85546875" bestFit="1" customWidth="1"/>
    <col min="10" max="10" width="11.7109375" bestFit="1" customWidth="1"/>
    <col min="11" max="11" width="16.28515625" style="384"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x14ac:dyDescent="0.25">
      <c r="B1" s="386"/>
      <c r="C1" s="386"/>
      <c r="D1" s="544"/>
      <c r="K1" s="343"/>
    </row>
    <row r="2" spans="1:11" s="16" customFormat="1" x14ac:dyDescent="0.25">
      <c r="A2" s="17" t="s">
        <v>42</v>
      </c>
      <c r="B2" s="385"/>
      <c r="C2" s="385"/>
      <c r="D2" s="331"/>
      <c r="E2" s="18"/>
      <c r="F2" s="18"/>
      <c r="G2" s="18"/>
      <c r="H2" s="18"/>
      <c r="I2" s="18"/>
      <c r="J2" s="18"/>
      <c r="K2" s="344" t="s">
        <v>19</v>
      </c>
    </row>
    <row r="3" spans="1:11" s="16" customFormat="1" x14ac:dyDescent="0.25">
      <c r="A3" s="134" t="s">
        <v>863</v>
      </c>
      <c r="B3" s="385"/>
      <c r="C3" s="385"/>
      <c r="D3" s="331"/>
      <c r="E3" s="18"/>
      <c r="F3" s="18"/>
      <c r="G3" s="18"/>
      <c r="H3" s="18"/>
      <c r="I3" s="18"/>
      <c r="J3" s="18"/>
      <c r="K3" s="345"/>
    </row>
    <row r="4" spans="1:11" s="16" customFormat="1" x14ac:dyDescent="0.25">
      <c r="A4" s="17" t="s">
        <v>2480</v>
      </c>
      <c r="B4" s="385"/>
      <c r="C4" s="385"/>
      <c r="D4" s="331"/>
      <c r="E4" s="18"/>
      <c r="F4" s="18"/>
      <c r="G4" s="18"/>
      <c r="H4" s="18"/>
      <c r="I4" s="18"/>
      <c r="J4" s="18"/>
      <c r="K4" s="345"/>
    </row>
    <row r="5" spans="1:11" s="16" customFormat="1" x14ac:dyDescent="0.25">
      <c r="A5" s="17"/>
      <c r="B5" s="385"/>
      <c r="C5" s="385"/>
      <c r="D5" s="331"/>
      <c r="E5" s="18"/>
      <c r="F5" s="18"/>
      <c r="G5" s="18"/>
      <c r="H5" s="18"/>
      <c r="I5" s="18"/>
      <c r="J5" s="18"/>
      <c r="K5" s="345"/>
    </row>
    <row r="6" spans="1:11" s="16" customFormat="1" x14ac:dyDescent="0.25">
      <c r="A6" s="51"/>
      <c r="B6" s="386"/>
      <c r="C6" s="386"/>
      <c r="D6" s="690"/>
      <c r="E6" s="50"/>
      <c r="F6" s="50"/>
      <c r="G6" s="51"/>
      <c r="H6" s="50"/>
      <c r="I6" s="50"/>
      <c r="K6" s="671"/>
    </row>
    <row r="7" spans="1:11" s="16" customFormat="1" x14ac:dyDescent="0.25">
      <c r="A7" s="372" t="s">
        <v>20</v>
      </c>
      <c r="B7" s="689" t="s">
        <v>21</v>
      </c>
      <c r="C7" s="689" t="s">
        <v>22</v>
      </c>
      <c r="D7" s="689"/>
      <c r="E7" s="1412" t="s">
        <v>23</v>
      </c>
      <c r="F7" s="1412"/>
      <c r="G7" s="372" t="s">
        <v>24</v>
      </c>
      <c r="H7" s="1417" t="s">
        <v>25</v>
      </c>
      <c r="I7" s="1417"/>
      <c r="J7" s="372" t="s">
        <v>26</v>
      </c>
      <c r="K7" s="859" t="s">
        <v>27</v>
      </c>
    </row>
    <row r="8" spans="1:11" s="52" customFormat="1" x14ac:dyDescent="0.25">
      <c r="A8" s="1426" t="s">
        <v>28</v>
      </c>
      <c r="B8" s="1423" t="s">
        <v>29</v>
      </c>
      <c r="C8" s="1423" t="s">
        <v>30</v>
      </c>
      <c r="D8" s="1423" t="s">
        <v>31</v>
      </c>
      <c r="E8" s="1423" t="s">
        <v>32</v>
      </c>
      <c r="F8" s="1423"/>
      <c r="G8" s="1423" t="s">
        <v>33</v>
      </c>
      <c r="H8" s="1423" t="s">
        <v>34</v>
      </c>
      <c r="I8" s="1423"/>
      <c r="J8" s="1423" t="s">
        <v>211</v>
      </c>
      <c r="K8" s="1444" t="s">
        <v>35</v>
      </c>
    </row>
    <row r="9" spans="1:11" s="52" customFormat="1" x14ac:dyDescent="0.25">
      <c r="A9" s="1426"/>
      <c r="B9" s="1423"/>
      <c r="C9" s="1423"/>
      <c r="D9" s="1423"/>
      <c r="E9" s="687" t="s">
        <v>36</v>
      </c>
      <c r="F9" s="687" t="s">
        <v>37</v>
      </c>
      <c r="G9" s="1423"/>
      <c r="H9" s="687" t="s">
        <v>36</v>
      </c>
      <c r="I9" s="687" t="s">
        <v>37</v>
      </c>
      <c r="J9" s="1423"/>
      <c r="K9" s="1444"/>
    </row>
    <row r="10" spans="1:11" ht="15.95" customHeight="1" x14ac:dyDescent="0.25">
      <c r="A10" s="54" t="s">
        <v>43</v>
      </c>
      <c r="B10" s="513"/>
      <c r="C10" s="513"/>
      <c r="D10" s="55"/>
      <c r="E10" s="55"/>
      <c r="F10" s="55"/>
      <c r="G10" s="55"/>
      <c r="H10" s="55"/>
      <c r="I10" s="55"/>
      <c r="J10" s="55"/>
      <c r="K10" s="56">
        <f>SUM(K11)</f>
        <v>0</v>
      </c>
    </row>
    <row r="11" spans="1:11" ht="19.5" customHeight="1" x14ac:dyDescent="0.25">
      <c r="A11" s="57"/>
      <c r="B11" s="389"/>
      <c r="C11" s="389"/>
      <c r="D11" s="59"/>
      <c r="E11" s="59"/>
      <c r="F11" s="59"/>
      <c r="G11" s="58"/>
      <c r="H11" s="58"/>
      <c r="I11" s="58"/>
      <c r="J11" s="58"/>
      <c r="K11" s="60"/>
    </row>
    <row r="12" spans="1:11" ht="15.95" customHeight="1" x14ac:dyDescent="0.25">
      <c r="A12" s="54" t="s">
        <v>44</v>
      </c>
      <c r="B12" s="513"/>
      <c r="C12" s="513"/>
      <c r="D12" s="61"/>
      <c r="E12" s="61"/>
      <c r="F12" s="61"/>
      <c r="G12" s="55"/>
      <c r="H12" s="55"/>
      <c r="I12" s="55"/>
      <c r="J12" s="55"/>
      <c r="K12" s="56">
        <f>SUM(K13:K26)</f>
        <v>66189652.439999998</v>
      </c>
    </row>
    <row r="13" spans="1:11" ht="15.95" customHeight="1" x14ac:dyDescent="0.25">
      <c r="A13" s="186" t="s">
        <v>1980</v>
      </c>
      <c r="B13" s="306" t="s">
        <v>1981</v>
      </c>
      <c r="C13" s="516" t="s">
        <v>60</v>
      </c>
      <c r="D13" s="702">
        <v>1.5</v>
      </c>
      <c r="E13" s="83"/>
      <c r="F13" s="83"/>
      <c r="G13" s="82"/>
      <c r="H13" s="82"/>
      <c r="I13" s="82"/>
      <c r="J13" s="82"/>
      <c r="K13" s="693">
        <f>22576761.35+1293156.07+3028518.34+3704.3</f>
        <v>26902140.060000002</v>
      </c>
    </row>
    <row r="14" spans="1:11" ht="15.95" customHeight="1" x14ac:dyDescent="0.25">
      <c r="A14" s="186" t="s">
        <v>1982</v>
      </c>
      <c r="B14" s="306" t="s">
        <v>1983</v>
      </c>
      <c r="C14" s="516" t="s">
        <v>60</v>
      </c>
      <c r="D14" s="702" t="s">
        <v>1984</v>
      </c>
      <c r="E14" s="83">
        <v>0.15</v>
      </c>
      <c r="F14" s="83">
        <v>0.16</v>
      </c>
      <c r="G14" s="82"/>
      <c r="H14" s="82"/>
      <c r="I14" s="82"/>
      <c r="J14" s="82"/>
      <c r="K14" s="693">
        <v>14247097.140000001</v>
      </c>
    </row>
    <row r="15" spans="1:11" ht="15.95" customHeight="1" x14ac:dyDescent="0.25">
      <c r="A15" s="186" t="s">
        <v>398</v>
      </c>
      <c r="B15" s="306" t="s">
        <v>1985</v>
      </c>
      <c r="C15" s="516" t="s">
        <v>60</v>
      </c>
      <c r="D15" s="702" t="s">
        <v>1986</v>
      </c>
      <c r="E15" s="698">
        <v>3.0000000000000001E-5</v>
      </c>
      <c r="F15" s="699">
        <v>8.5400000000000007E-3</v>
      </c>
      <c r="G15" s="82"/>
      <c r="H15" s="82"/>
      <c r="I15" s="82"/>
      <c r="J15" s="82"/>
      <c r="K15" s="693">
        <f>6622158.71+408027+897545.7+91967.88</f>
        <v>8019699.29</v>
      </c>
    </row>
    <row r="16" spans="1:11" ht="15.95" customHeight="1" x14ac:dyDescent="0.25">
      <c r="A16" s="186" t="s">
        <v>1987</v>
      </c>
      <c r="B16" s="306" t="s">
        <v>1988</v>
      </c>
      <c r="C16" s="516" t="s">
        <v>60</v>
      </c>
      <c r="D16" s="702" t="s">
        <v>1989</v>
      </c>
      <c r="E16" s="135">
        <v>5.5999999999999999E-5</v>
      </c>
      <c r="F16" s="135">
        <v>1.2400000000000001E-4</v>
      </c>
      <c r="G16" s="82"/>
      <c r="H16" s="82"/>
      <c r="I16" s="82"/>
      <c r="J16" s="82"/>
      <c r="K16" s="693">
        <f>4552615.78+303169.91+457626.43+90000</f>
        <v>5403412.1200000001</v>
      </c>
    </row>
    <row r="17" spans="1:11" ht="15.95" customHeight="1" x14ac:dyDescent="0.25">
      <c r="A17" s="186" t="s">
        <v>1990</v>
      </c>
      <c r="B17" s="306"/>
      <c r="C17" s="516" t="s">
        <v>60</v>
      </c>
      <c r="D17" s="702">
        <v>8.6956000000000007</v>
      </c>
      <c r="E17" s="135">
        <v>8.6956000000000006E-2</v>
      </c>
      <c r="F17" s="135">
        <v>8.6956000000000006E-2</v>
      </c>
      <c r="G17" s="82"/>
      <c r="H17" s="82"/>
      <c r="I17" s="82"/>
      <c r="J17" s="82"/>
      <c r="K17" s="693">
        <v>4325407.8099999996</v>
      </c>
    </row>
    <row r="18" spans="1:11" ht="15.95" customHeight="1" x14ac:dyDescent="0.25">
      <c r="A18" s="186" t="s">
        <v>1991</v>
      </c>
      <c r="B18" s="306" t="s">
        <v>1992</v>
      </c>
      <c r="C18" s="516" t="s">
        <v>60</v>
      </c>
      <c r="D18" s="702">
        <v>10</v>
      </c>
      <c r="E18" s="83">
        <v>0.1</v>
      </c>
      <c r="F18" s="83">
        <v>0.1</v>
      </c>
      <c r="G18" s="82"/>
      <c r="H18" s="82"/>
      <c r="I18" s="82"/>
      <c r="J18" s="82"/>
      <c r="K18" s="693">
        <v>2791668.76</v>
      </c>
    </row>
    <row r="19" spans="1:11" ht="15.95" customHeight="1" x14ac:dyDescent="0.25">
      <c r="A19" s="186" t="s">
        <v>1993</v>
      </c>
      <c r="B19" s="306"/>
      <c r="C19" s="516" t="s">
        <v>1994</v>
      </c>
      <c r="D19" s="702"/>
      <c r="E19" s="83"/>
      <c r="F19" s="83"/>
      <c r="G19" s="82" t="s">
        <v>1995</v>
      </c>
      <c r="H19" s="82"/>
      <c r="I19" s="82"/>
      <c r="J19" s="82"/>
      <c r="K19" s="693">
        <v>2170230.44</v>
      </c>
    </row>
    <row r="20" spans="1:11" ht="15.95" customHeight="1" x14ac:dyDescent="0.25">
      <c r="A20" s="186" t="s">
        <v>1996</v>
      </c>
      <c r="B20" s="306" t="s">
        <v>1997</v>
      </c>
      <c r="C20" s="516" t="s">
        <v>60</v>
      </c>
      <c r="D20" s="702">
        <v>21</v>
      </c>
      <c r="E20" s="83">
        <v>0.21</v>
      </c>
      <c r="F20" s="83">
        <v>0.21</v>
      </c>
      <c r="G20" s="82"/>
      <c r="H20" s="82"/>
      <c r="I20" s="82"/>
      <c r="J20" s="82"/>
      <c r="K20" s="693">
        <v>933894.13</v>
      </c>
    </row>
    <row r="21" spans="1:11" ht="15.95" customHeight="1" x14ac:dyDescent="0.25">
      <c r="A21" s="186" t="s">
        <v>1998</v>
      </c>
      <c r="B21" s="306" t="s">
        <v>1999</v>
      </c>
      <c r="C21" s="516" t="s">
        <v>373</v>
      </c>
      <c r="D21" s="702"/>
      <c r="E21" s="83"/>
      <c r="F21" s="83"/>
      <c r="G21" s="82"/>
      <c r="H21" s="700">
        <v>200</v>
      </c>
      <c r="I21" s="700">
        <v>400</v>
      </c>
      <c r="J21" s="82"/>
      <c r="K21" s="693">
        <f>927927.16+2311.26</f>
        <v>930238.42</v>
      </c>
    </row>
    <row r="22" spans="1:11" ht="15.95" customHeight="1" x14ac:dyDescent="0.25">
      <c r="A22" s="186" t="s">
        <v>2000</v>
      </c>
      <c r="B22" s="306"/>
      <c r="C22" s="516" t="s">
        <v>2001</v>
      </c>
      <c r="D22" s="702"/>
      <c r="E22" s="83"/>
      <c r="F22" s="83"/>
      <c r="G22" s="82"/>
      <c r="H22" s="700">
        <v>20</v>
      </c>
      <c r="I22" s="700">
        <v>1300</v>
      </c>
      <c r="J22" s="82"/>
      <c r="K22" s="693">
        <v>204293.4</v>
      </c>
    </row>
    <row r="23" spans="1:11" ht="15.95" customHeight="1" x14ac:dyDescent="0.25">
      <c r="A23" s="186" t="s">
        <v>1932</v>
      </c>
      <c r="B23" s="306"/>
      <c r="C23" s="516" t="s">
        <v>2001</v>
      </c>
      <c r="D23" s="702"/>
      <c r="E23" s="83"/>
      <c r="F23" s="83"/>
      <c r="G23" s="82"/>
      <c r="H23" s="700">
        <v>75</v>
      </c>
      <c r="I23" s="700">
        <v>220</v>
      </c>
      <c r="J23" s="82"/>
      <c r="K23" s="693">
        <v>165910.06</v>
      </c>
    </row>
    <row r="24" spans="1:11" ht="15.95" customHeight="1" x14ac:dyDescent="0.25">
      <c r="A24" s="186" t="s">
        <v>2002</v>
      </c>
      <c r="B24" s="306" t="s">
        <v>1988</v>
      </c>
      <c r="C24" s="516" t="s">
        <v>2001</v>
      </c>
      <c r="D24" s="702"/>
      <c r="E24" s="83"/>
      <c r="F24" s="83"/>
      <c r="G24" s="82"/>
      <c r="H24" s="700">
        <v>5.2</v>
      </c>
      <c r="I24" s="700">
        <v>122</v>
      </c>
      <c r="J24" s="82"/>
      <c r="K24" s="693">
        <v>45213.08</v>
      </c>
    </row>
    <row r="25" spans="1:11" ht="15.95" customHeight="1" x14ac:dyDescent="0.25">
      <c r="A25" s="186" t="s">
        <v>2003</v>
      </c>
      <c r="B25" s="516"/>
      <c r="C25" s="306" t="s">
        <v>60</v>
      </c>
      <c r="D25" s="142"/>
      <c r="E25" s="136"/>
      <c r="F25" s="694">
        <v>28</v>
      </c>
      <c r="G25" s="136"/>
      <c r="H25" s="136"/>
      <c r="I25" s="136"/>
      <c r="J25" s="136"/>
      <c r="K25" s="695">
        <v>39205.730000000003</v>
      </c>
    </row>
    <row r="26" spans="1:11" ht="15.95" customHeight="1" x14ac:dyDescent="0.25">
      <c r="A26" s="186" t="s">
        <v>2004</v>
      </c>
      <c r="B26" s="516"/>
      <c r="C26" s="306" t="s">
        <v>2001</v>
      </c>
      <c r="D26" s="142"/>
      <c r="E26" s="136"/>
      <c r="F26" s="694">
        <v>28</v>
      </c>
      <c r="G26" s="136"/>
      <c r="H26" s="700">
        <v>40</v>
      </c>
      <c r="I26" s="700">
        <v>1550</v>
      </c>
      <c r="J26" s="136"/>
      <c r="K26" s="695">
        <v>11242</v>
      </c>
    </row>
    <row r="27" spans="1:11" ht="15.95" customHeight="1" x14ac:dyDescent="0.25">
      <c r="A27" s="612"/>
      <c r="B27" s="704"/>
      <c r="C27" s="705"/>
      <c r="D27" s="706"/>
      <c r="E27" s="707"/>
      <c r="F27" s="708"/>
      <c r="G27" s="707"/>
      <c r="H27" s="709"/>
      <c r="I27" s="709"/>
      <c r="J27" s="707"/>
      <c r="K27" s="710"/>
    </row>
    <row r="28" spans="1:11" s="16" customFormat="1" ht="15.95" customHeight="1" x14ac:dyDescent="0.25">
      <c r="A28" s="21" t="s">
        <v>45</v>
      </c>
      <c r="B28" s="387"/>
      <c r="C28" s="387"/>
      <c r="D28" s="25"/>
      <c r="E28" s="25"/>
      <c r="F28" s="25"/>
      <c r="G28" s="24"/>
      <c r="H28" s="24"/>
      <c r="I28" s="24"/>
      <c r="J28" s="24"/>
      <c r="K28" s="26">
        <f>SUM(K29)</f>
        <v>537733.43000000005</v>
      </c>
    </row>
    <row r="29" spans="1:11" s="16" customFormat="1" ht="15.95" customHeight="1" x14ac:dyDescent="0.25">
      <c r="A29" s="186" t="s">
        <v>462</v>
      </c>
      <c r="B29" s="516" t="s">
        <v>2005</v>
      </c>
      <c r="C29" s="701" t="s">
        <v>2001</v>
      </c>
      <c r="D29" s="64"/>
      <c r="E29" s="64"/>
      <c r="F29" s="64"/>
      <c r="G29" s="63"/>
      <c r="H29" s="63"/>
      <c r="I29" s="63"/>
      <c r="J29" s="63"/>
      <c r="K29" s="693">
        <v>537733.43000000005</v>
      </c>
    </row>
    <row r="30" spans="1:11" s="16" customFormat="1" ht="15.95" customHeight="1" x14ac:dyDescent="0.25">
      <c r="A30" s="143"/>
      <c r="B30" s="390"/>
      <c r="C30" s="390"/>
      <c r="D30" s="64"/>
      <c r="E30" s="64"/>
      <c r="F30" s="64"/>
      <c r="G30" s="63"/>
      <c r="H30" s="63"/>
      <c r="I30" s="63"/>
      <c r="J30" s="63"/>
      <c r="K30" s="28"/>
    </row>
    <row r="31" spans="1:11" ht="15.95" customHeight="1" x14ac:dyDescent="0.25">
      <c r="A31" s="54" t="s">
        <v>46</v>
      </c>
      <c r="B31" s="513"/>
      <c r="C31" s="513"/>
      <c r="D31" s="61"/>
      <c r="E31" s="61"/>
      <c r="F31" s="61"/>
      <c r="G31" s="55"/>
      <c r="H31" s="55"/>
      <c r="I31" s="55"/>
      <c r="J31" s="55"/>
      <c r="K31" s="56">
        <f>SUM(K32:K47)</f>
        <v>5035210.7299999995</v>
      </c>
    </row>
    <row r="32" spans="1:11" ht="15.95" customHeight="1" x14ac:dyDescent="0.25">
      <c r="A32" s="57" t="s">
        <v>2006</v>
      </c>
      <c r="B32" s="377" t="s">
        <v>2001</v>
      </c>
      <c r="C32" s="377" t="s">
        <v>2007</v>
      </c>
      <c r="D32" s="83"/>
      <c r="E32" s="83"/>
      <c r="F32" s="83"/>
      <c r="G32" s="700">
        <v>10</v>
      </c>
      <c r="H32" s="82"/>
      <c r="I32" s="82"/>
      <c r="J32" s="82"/>
      <c r="K32" s="874">
        <v>1815415.13</v>
      </c>
    </row>
    <row r="33" spans="1:11" ht="15.95" customHeight="1" x14ac:dyDescent="0.25">
      <c r="A33" s="185" t="s">
        <v>2008</v>
      </c>
      <c r="B33" s="377" t="s">
        <v>2009</v>
      </c>
      <c r="C33" s="377" t="s">
        <v>2010</v>
      </c>
      <c r="D33" s="83"/>
      <c r="E33" s="83"/>
      <c r="F33" s="83"/>
      <c r="G33" s="82"/>
      <c r="H33" s="82">
        <v>6.1</v>
      </c>
      <c r="I33" s="82">
        <v>17.100000000000001</v>
      </c>
      <c r="J33" s="82"/>
      <c r="K33" s="874">
        <v>1630061.9</v>
      </c>
    </row>
    <row r="34" spans="1:11" ht="15.95" customHeight="1" x14ac:dyDescent="0.25">
      <c r="A34" s="185" t="s">
        <v>2011</v>
      </c>
      <c r="B34" s="377" t="s">
        <v>2012</v>
      </c>
      <c r="C34" s="377" t="s">
        <v>2013</v>
      </c>
      <c r="D34" s="83"/>
      <c r="E34" s="83"/>
      <c r="F34" s="83"/>
      <c r="G34" s="700">
        <v>270</v>
      </c>
      <c r="H34" s="82"/>
      <c r="I34" s="82"/>
      <c r="J34" s="82"/>
      <c r="K34" s="874">
        <v>462832</v>
      </c>
    </row>
    <row r="35" spans="1:11" ht="15.95" customHeight="1" x14ac:dyDescent="0.25">
      <c r="A35" s="57" t="s">
        <v>2014</v>
      </c>
      <c r="B35" s="377"/>
      <c r="C35" s="377" t="s">
        <v>794</v>
      </c>
      <c r="D35" s="83"/>
      <c r="E35" s="83"/>
      <c r="F35" s="83"/>
      <c r="G35" s="82"/>
      <c r="H35" s="82">
        <v>200</v>
      </c>
      <c r="I35" s="82">
        <v>3700</v>
      </c>
      <c r="J35" s="82"/>
      <c r="K35" s="874">
        <v>332714</v>
      </c>
    </row>
    <row r="36" spans="1:11" ht="15.95" customHeight="1" x14ac:dyDescent="0.25">
      <c r="A36" s="185" t="s">
        <v>2015</v>
      </c>
      <c r="B36" s="377"/>
      <c r="C36" s="377" t="s">
        <v>2001</v>
      </c>
      <c r="D36" s="83"/>
      <c r="E36" s="83"/>
      <c r="F36" s="83"/>
      <c r="G36" s="82"/>
      <c r="H36" s="82">
        <v>70</v>
      </c>
      <c r="I36" s="82">
        <v>1000</v>
      </c>
      <c r="J36" s="82"/>
      <c r="K36" s="874">
        <f>211617.5+1200+16975+5400</f>
        <v>235192.5</v>
      </c>
    </row>
    <row r="37" spans="1:11" ht="15.95" customHeight="1" x14ac:dyDescent="0.25">
      <c r="A37" s="185" t="s">
        <v>467</v>
      </c>
      <c r="B37" s="377" t="s">
        <v>2016</v>
      </c>
      <c r="C37" s="377" t="s">
        <v>2001</v>
      </c>
      <c r="D37" s="83"/>
      <c r="E37" s="83">
        <v>0.03</v>
      </c>
      <c r="F37" s="83">
        <v>0.06</v>
      </c>
      <c r="G37" s="82"/>
      <c r="H37" s="82"/>
      <c r="I37" s="82"/>
      <c r="J37" s="82"/>
      <c r="K37" s="874">
        <v>113997.86</v>
      </c>
    </row>
    <row r="38" spans="1:11" ht="15.95" customHeight="1" x14ac:dyDescent="0.25">
      <c r="A38" s="185" t="s">
        <v>2017</v>
      </c>
      <c r="B38" s="377" t="s">
        <v>2018</v>
      </c>
      <c r="C38" s="377" t="s">
        <v>2019</v>
      </c>
      <c r="D38" s="83"/>
      <c r="E38" s="83"/>
      <c r="F38" s="83"/>
      <c r="G38" s="82"/>
      <c r="H38" s="82">
        <v>120</v>
      </c>
      <c r="I38" s="82">
        <v>280</v>
      </c>
      <c r="J38" s="82"/>
      <c r="K38" s="874">
        <v>82689.38</v>
      </c>
    </row>
    <row r="39" spans="1:11" ht="15.95" customHeight="1" x14ac:dyDescent="0.25">
      <c r="A39" s="57" t="s">
        <v>2020</v>
      </c>
      <c r="B39" s="377"/>
      <c r="C39" s="377" t="s">
        <v>2021</v>
      </c>
      <c r="D39" s="83"/>
      <c r="E39" s="83"/>
      <c r="F39" s="83"/>
      <c r="G39" s="82"/>
      <c r="H39" s="82">
        <v>150</v>
      </c>
      <c r="I39" s="82">
        <v>900</v>
      </c>
      <c r="J39" s="82"/>
      <c r="K39" s="874">
        <v>80200</v>
      </c>
    </row>
    <row r="40" spans="1:11" ht="15.95" customHeight="1" x14ac:dyDescent="0.25">
      <c r="A40" s="57" t="s">
        <v>2022</v>
      </c>
      <c r="B40" s="377" t="s">
        <v>2023</v>
      </c>
      <c r="C40" s="377" t="s">
        <v>2001</v>
      </c>
      <c r="D40" s="83"/>
      <c r="E40" s="83"/>
      <c r="F40" s="83"/>
      <c r="G40" s="82" t="s">
        <v>2024</v>
      </c>
      <c r="H40" s="82"/>
      <c r="I40" s="82"/>
      <c r="J40" s="82"/>
      <c r="K40" s="874">
        <v>72589.3</v>
      </c>
    </row>
    <row r="41" spans="1:11" ht="15.95" customHeight="1" x14ac:dyDescent="0.25">
      <c r="A41" s="696" t="s">
        <v>2025</v>
      </c>
      <c r="B41" s="377" t="s">
        <v>2026</v>
      </c>
      <c r="C41" s="377" t="s">
        <v>60</v>
      </c>
      <c r="D41" s="142"/>
      <c r="E41" s="136"/>
      <c r="F41" s="136"/>
      <c r="G41" s="136"/>
      <c r="H41" s="82">
        <v>18.5</v>
      </c>
      <c r="I41" s="82">
        <v>75</v>
      </c>
      <c r="J41" s="136"/>
      <c r="K41" s="874">
        <v>71962.25</v>
      </c>
    </row>
    <row r="42" spans="1:11" ht="15.95" customHeight="1" x14ac:dyDescent="0.25">
      <c r="A42" s="185" t="s">
        <v>2027</v>
      </c>
      <c r="B42" s="377" t="s">
        <v>2028</v>
      </c>
      <c r="C42" s="377" t="s">
        <v>60</v>
      </c>
      <c r="D42" s="83"/>
      <c r="E42" s="83"/>
      <c r="F42" s="83"/>
      <c r="G42" s="82">
        <v>200</v>
      </c>
      <c r="H42" s="82"/>
      <c r="I42" s="82"/>
      <c r="J42" s="82"/>
      <c r="K42" s="874">
        <v>63488.01</v>
      </c>
    </row>
    <row r="43" spans="1:11" ht="15.95" customHeight="1" x14ac:dyDescent="0.25">
      <c r="A43" s="185" t="s">
        <v>2029</v>
      </c>
      <c r="B43" s="377" t="s">
        <v>2018</v>
      </c>
      <c r="C43" s="377" t="s">
        <v>373</v>
      </c>
      <c r="D43" s="83"/>
      <c r="E43" s="83"/>
      <c r="F43" s="83"/>
      <c r="G43" s="82"/>
      <c r="H43" s="82">
        <v>60</v>
      </c>
      <c r="I43" s="82">
        <v>2380</v>
      </c>
      <c r="J43" s="82"/>
      <c r="K43" s="874">
        <v>39747.4</v>
      </c>
    </row>
    <row r="44" spans="1:11" ht="15.95" customHeight="1" x14ac:dyDescent="0.25">
      <c r="A44" s="185" t="s">
        <v>2030</v>
      </c>
      <c r="B44" s="377" t="s">
        <v>2028</v>
      </c>
      <c r="C44" s="377" t="s">
        <v>60</v>
      </c>
      <c r="D44" s="83"/>
      <c r="E44" s="83"/>
      <c r="F44" s="83"/>
      <c r="G44" s="82"/>
      <c r="H44" s="82">
        <v>50</v>
      </c>
      <c r="I44" s="82">
        <v>980</v>
      </c>
      <c r="J44" s="82"/>
      <c r="K44" s="874">
        <v>27075</v>
      </c>
    </row>
    <row r="45" spans="1:11" ht="15.95" customHeight="1" x14ac:dyDescent="0.25">
      <c r="A45" s="185" t="s">
        <v>460</v>
      </c>
      <c r="B45" s="377" t="s">
        <v>359</v>
      </c>
      <c r="C45" s="377" t="s">
        <v>2031</v>
      </c>
      <c r="D45" s="142"/>
      <c r="E45" s="142">
        <v>3</v>
      </c>
      <c r="F45" s="142">
        <v>10</v>
      </c>
      <c r="G45" s="136"/>
      <c r="H45" s="136"/>
      <c r="I45" s="136"/>
      <c r="J45" s="136"/>
      <c r="K45" s="874">
        <v>6046</v>
      </c>
    </row>
    <row r="46" spans="1:11" ht="15.95" customHeight="1" x14ac:dyDescent="0.25">
      <c r="A46" s="185" t="s">
        <v>364</v>
      </c>
      <c r="B46" s="377" t="s">
        <v>2018</v>
      </c>
      <c r="C46" s="377" t="s">
        <v>373</v>
      </c>
      <c r="D46" s="83"/>
      <c r="E46" s="83"/>
      <c r="F46" s="83"/>
      <c r="G46" s="82"/>
      <c r="H46" s="82">
        <v>48</v>
      </c>
      <c r="I46" s="82">
        <v>1190</v>
      </c>
      <c r="J46" s="82"/>
      <c r="K46" s="874">
        <v>1200</v>
      </c>
    </row>
    <row r="47" spans="1:11" ht="15.95" customHeight="1" x14ac:dyDescent="0.25">
      <c r="A47" s="185" t="s">
        <v>2032</v>
      </c>
      <c r="B47" s="377" t="s">
        <v>359</v>
      </c>
      <c r="C47" s="377" t="s">
        <v>2001</v>
      </c>
      <c r="D47" s="83">
        <v>0.03</v>
      </c>
      <c r="E47" s="83"/>
      <c r="F47" s="83"/>
      <c r="G47" s="82"/>
      <c r="H47" s="82"/>
      <c r="I47" s="82"/>
      <c r="J47" s="82"/>
      <c r="K47" s="874">
        <v>0</v>
      </c>
    </row>
    <row r="48" spans="1:11" ht="15.95" customHeight="1" x14ac:dyDescent="0.25">
      <c r="A48" s="711"/>
      <c r="B48" s="505"/>
      <c r="C48" s="505"/>
      <c r="D48" s="506"/>
      <c r="E48" s="506"/>
      <c r="F48" s="506"/>
      <c r="G48" s="522"/>
      <c r="H48" s="522"/>
      <c r="I48" s="522"/>
      <c r="J48" s="522"/>
      <c r="K48" s="507"/>
    </row>
    <row r="49" spans="1:11" ht="15.95" customHeight="1" x14ac:dyDescent="0.25">
      <c r="A49" s="54" t="s">
        <v>47</v>
      </c>
      <c r="B49" s="513"/>
      <c r="C49" s="513"/>
      <c r="D49" s="61"/>
      <c r="E49" s="61"/>
      <c r="F49" s="61"/>
      <c r="G49" s="55"/>
      <c r="H49" s="55"/>
      <c r="I49" s="55"/>
      <c r="J49" s="55"/>
      <c r="K49" s="56">
        <f>SUM(K50)</f>
        <v>0</v>
      </c>
    </row>
    <row r="50" spans="1:11" ht="15.95" customHeight="1" x14ac:dyDescent="0.25">
      <c r="A50" s="186" t="s">
        <v>2033</v>
      </c>
      <c r="B50" s="377" t="s">
        <v>2034</v>
      </c>
      <c r="C50" s="377" t="s">
        <v>2035</v>
      </c>
      <c r="D50" s="59"/>
      <c r="E50" s="59"/>
      <c r="F50" s="59"/>
      <c r="G50" s="58"/>
      <c r="H50" s="58"/>
      <c r="I50" s="58"/>
      <c r="J50" s="58"/>
      <c r="K50" s="60">
        <v>0</v>
      </c>
    </row>
    <row r="51" spans="1:11" ht="15.95" customHeight="1" x14ac:dyDescent="0.25">
      <c r="A51" s="65"/>
      <c r="B51" s="389"/>
      <c r="C51" s="389"/>
      <c r="D51" s="59"/>
      <c r="E51" s="59"/>
      <c r="F51" s="59"/>
      <c r="G51" s="58"/>
      <c r="H51" s="58"/>
      <c r="I51" s="58"/>
      <c r="J51" s="58"/>
      <c r="K51" s="60"/>
    </row>
    <row r="52" spans="1:11" ht="15.95" customHeight="1" x14ac:dyDescent="0.25">
      <c r="A52" s="54" t="s">
        <v>48</v>
      </c>
      <c r="B52" s="513"/>
      <c r="C52" s="513"/>
      <c r="D52" s="61"/>
      <c r="E52" s="61"/>
      <c r="F52" s="61"/>
      <c r="G52" s="55"/>
      <c r="H52" s="55"/>
      <c r="I52" s="55"/>
      <c r="J52" s="55"/>
      <c r="K52" s="56">
        <f>SUM(K53:K54)</f>
        <v>1492104.59</v>
      </c>
    </row>
    <row r="53" spans="1:11" ht="15.95" customHeight="1" x14ac:dyDescent="0.25">
      <c r="A53" s="186" t="s">
        <v>1270</v>
      </c>
      <c r="B53" s="306" t="s">
        <v>2036</v>
      </c>
      <c r="C53" s="516" t="s">
        <v>360</v>
      </c>
      <c r="D53" s="702"/>
      <c r="E53" s="83"/>
      <c r="F53" s="83"/>
      <c r="G53" s="82" t="s">
        <v>2037</v>
      </c>
      <c r="H53" s="58"/>
      <c r="I53" s="58"/>
      <c r="J53" s="58"/>
      <c r="K53" s="697">
        <f>975126+425015.1</f>
        <v>1400141.1</v>
      </c>
    </row>
    <row r="54" spans="1:11" ht="15.95" customHeight="1" x14ac:dyDescent="0.25">
      <c r="A54" s="186" t="s">
        <v>2038</v>
      </c>
      <c r="B54" s="377"/>
      <c r="C54" s="525" t="s">
        <v>360</v>
      </c>
      <c r="D54" s="83"/>
      <c r="E54" s="83">
        <v>0.5</v>
      </c>
      <c r="F54" s="83">
        <v>2</v>
      </c>
      <c r="G54" s="82"/>
      <c r="H54" s="58"/>
      <c r="I54" s="58"/>
      <c r="J54" s="58"/>
      <c r="K54" s="697">
        <v>91963.49</v>
      </c>
    </row>
    <row r="55" spans="1:11" ht="15.95" customHeight="1" x14ac:dyDescent="0.25">
      <c r="A55" s="65"/>
      <c r="B55" s="389"/>
      <c r="C55" s="389"/>
      <c r="D55" s="59"/>
      <c r="E55" s="59"/>
      <c r="F55" s="59"/>
      <c r="G55" s="58"/>
      <c r="H55" s="58"/>
      <c r="I55" s="58"/>
      <c r="J55" s="58"/>
      <c r="K55" s="60"/>
    </row>
    <row r="56" spans="1:11" s="16" customFormat="1" ht="15.95" customHeight="1" x14ac:dyDescent="0.25">
      <c r="A56" s="21" t="s">
        <v>49</v>
      </c>
      <c r="B56" s="387"/>
      <c r="C56" s="387"/>
      <c r="D56" s="25"/>
      <c r="E56" s="25"/>
      <c r="F56" s="25"/>
      <c r="G56" s="24"/>
      <c r="H56" s="24"/>
      <c r="I56" s="24"/>
      <c r="J56" s="24"/>
      <c r="K56" s="26">
        <f>SUM(K57)</f>
        <v>0</v>
      </c>
    </row>
    <row r="57" spans="1:11" s="16" customFormat="1" ht="15.95" customHeight="1" x14ac:dyDescent="0.25">
      <c r="A57" s="66"/>
      <c r="B57" s="390"/>
      <c r="C57" s="390"/>
      <c r="D57" s="64"/>
      <c r="E57" s="64"/>
      <c r="F57" s="64"/>
      <c r="G57" s="63"/>
      <c r="H57" s="63"/>
      <c r="I57" s="63"/>
      <c r="J57" s="63"/>
      <c r="K57" s="28"/>
    </row>
    <row r="58" spans="1:11" ht="15.95" customHeight="1" x14ac:dyDescent="0.25">
      <c r="A58" s="54" t="s">
        <v>50</v>
      </c>
      <c r="B58" s="513"/>
      <c r="C58" s="513"/>
      <c r="D58" s="61"/>
      <c r="E58" s="61"/>
      <c r="F58" s="61"/>
      <c r="G58" s="55"/>
      <c r="H58" s="55"/>
      <c r="I58" s="55"/>
      <c r="J58" s="55"/>
      <c r="K58" s="56">
        <f>SUM(K59:K60)</f>
        <v>253359.86000000002</v>
      </c>
    </row>
    <row r="59" spans="1:11" ht="15.95" customHeight="1" x14ac:dyDescent="0.25">
      <c r="A59" s="186" t="s">
        <v>2039</v>
      </c>
      <c r="B59" s="377"/>
      <c r="C59" s="377" t="s">
        <v>60</v>
      </c>
      <c r="D59" s="83">
        <v>0.02</v>
      </c>
      <c r="E59" s="83"/>
      <c r="F59" s="83"/>
      <c r="G59" s="82"/>
      <c r="H59" s="82"/>
      <c r="I59" s="82"/>
      <c r="J59" s="82"/>
      <c r="K59" s="697">
        <v>239044.23</v>
      </c>
    </row>
    <row r="60" spans="1:11" ht="15.95" customHeight="1" x14ac:dyDescent="0.25">
      <c r="A60" s="186" t="s">
        <v>2040</v>
      </c>
      <c r="B60" s="377" t="s">
        <v>2041</v>
      </c>
      <c r="C60" s="377" t="s">
        <v>60</v>
      </c>
      <c r="D60" s="83"/>
      <c r="E60" s="83"/>
      <c r="F60" s="83"/>
      <c r="G60" s="82">
        <v>1.2</v>
      </c>
      <c r="H60" s="82"/>
      <c r="I60" s="82"/>
      <c r="J60" s="82"/>
      <c r="K60" s="697">
        <v>14315.63</v>
      </c>
    </row>
    <row r="61" spans="1:11" ht="15.95" customHeight="1" x14ac:dyDescent="0.25">
      <c r="A61" s="612"/>
      <c r="B61" s="505"/>
      <c r="C61" s="505"/>
      <c r="D61" s="506"/>
      <c r="E61" s="506"/>
      <c r="F61" s="506"/>
      <c r="G61" s="522"/>
      <c r="H61" s="522"/>
      <c r="I61" s="522"/>
      <c r="J61" s="522"/>
      <c r="K61" s="712"/>
    </row>
    <row r="62" spans="1:11" ht="15.95" customHeight="1" x14ac:dyDescent="0.25">
      <c r="A62" s="67" t="s">
        <v>51</v>
      </c>
      <c r="B62" s="388"/>
      <c r="C62" s="388"/>
      <c r="D62" s="69"/>
      <c r="E62" s="69"/>
      <c r="F62" s="69"/>
      <c r="G62" s="688"/>
      <c r="H62" s="688"/>
      <c r="I62" s="688"/>
      <c r="J62" s="688"/>
      <c r="K62" s="864">
        <f>+K10+K12+K28+K31+K49+K52+K56+K58</f>
        <v>73508061.049999997</v>
      </c>
    </row>
    <row r="63" spans="1:11" x14ac:dyDescent="0.25">
      <c r="A63" s="72"/>
      <c r="B63" s="391"/>
      <c r="C63" s="391"/>
      <c r="D63" s="338"/>
      <c r="E63" s="73"/>
      <c r="F63" s="73"/>
      <c r="G63" s="73"/>
      <c r="H63" s="73"/>
      <c r="I63" s="73"/>
      <c r="J63" s="73"/>
      <c r="K63" s="349"/>
    </row>
  </sheetData>
  <mergeCells count="11">
    <mergeCell ref="J8:J9"/>
    <mergeCell ref="K8:K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80" zoomScaleNormal="80" workbookViewId="0">
      <selection activeCell="A50" sqref="A50"/>
    </sheetView>
  </sheetViews>
  <sheetFormatPr baseColWidth="10" defaultRowHeight="15" x14ac:dyDescent="0.25"/>
  <cols>
    <col min="1" max="1" width="71" style="597" customWidth="1"/>
    <col min="2" max="2" width="19.5703125" style="392" bestFit="1" customWidth="1"/>
    <col min="3" max="3" width="13.140625" style="392" bestFit="1" customWidth="1"/>
    <col min="4" max="4" width="9.42578125" customWidth="1"/>
    <col min="5" max="5" width="11.28515625" customWidth="1"/>
    <col min="6" max="6" width="9.85546875" customWidth="1"/>
    <col min="7" max="7" width="9.5703125" style="384" bestFit="1" customWidth="1"/>
    <col min="8" max="8" width="12.42578125" style="384" customWidth="1"/>
    <col min="9" max="9" width="13.5703125" style="384" bestFit="1" customWidth="1"/>
    <col min="10" max="10" width="19.140625" bestFit="1" customWidth="1"/>
    <col min="11" max="11" width="16.28515625" style="384"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x14ac:dyDescent="0.25">
      <c r="A1" s="658"/>
      <c r="B1" s="386"/>
      <c r="C1" s="386"/>
      <c r="G1" s="343"/>
      <c r="H1" s="343"/>
      <c r="I1" s="343"/>
      <c r="K1" s="343"/>
    </row>
    <row r="2" spans="1:11" s="16" customFormat="1" x14ac:dyDescent="0.25">
      <c r="A2" s="663" t="s">
        <v>42</v>
      </c>
      <c r="B2" s="385"/>
      <c r="C2" s="385"/>
      <c r="D2" s="18"/>
      <c r="E2" s="18"/>
      <c r="F2" s="18"/>
      <c r="G2" s="345"/>
      <c r="H2" s="345"/>
      <c r="I2" s="345"/>
      <c r="J2" s="18"/>
      <c r="K2" s="344" t="s">
        <v>19</v>
      </c>
    </row>
    <row r="3" spans="1:11" s="16" customFormat="1" x14ac:dyDescent="0.25">
      <c r="A3" s="664" t="s">
        <v>863</v>
      </c>
      <c r="B3" s="385"/>
      <c r="C3" s="385"/>
      <c r="D3" s="18"/>
      <c r="E3" s="18"/>
      <c r="F3" s="18"/>
      <c r="G3" s="345"/>
      <c r="H3" s="345"/>
      <c r="I3" s="345"/>
      <c r="J3" s="18"/>
      <c r="K3" s="345"/>
    </row>
    <row r="4" spans="1:11" s="16" customFormat="1" x14ac:dyDescent="0.25">
      <c r="A4" s="663" t="s">
        <v>2478</v>
      </c>
      <c r="B4" s="392"/>
      <c r="C4" s="392"/>
      <c r="D4" s="18"/>
      <c r="E4" s="18"/>
      <c r="F4" s="18"/>
      <c r="G4" s="345"/>
      <c r="H4" s="345"/>
      <c r="I4" s="345"/>
      <c r="J4" s="18"/>
      <c r="K4" s="345"/>
    </row>
    <row r="5" spans="1:11" s="16" customFormat="1" ht="18.75" customHeight="1" x14ac:dyDescent="0.25">
      <c r="A5" s="665"/>
      <c r="B5" s="392"/>
      <c r="C5" s="392"/>
      <c r="D5" s="596"/>
      <c r="E5" s="596"/>
      <c r="F5" s="596"/>
      <c r="G5" s="673"/>
      <c r="H5" s="671"/>
      <c r="I5" s="671"/>
      <c r="K5" s="671"/>
    </row>
    <row r="6" spans="1:11" s="16" customFormat="1" x14ac:dyDescent="0.25">
      <c r="A6" s="659" t="s">
        <v>20</v>
      </c>
      <c r="B6" s="856" t="s">
        <v>21</v>
      </c>
      <c r="C6" s="856" t="s">
        <v>22</v>
      </c>
      <c r="D6" s="593"/>
      <c r="E6" s="1412" t="s">
        <v>23</v>
      </c>
      <c r="F6" s="1412"/>
      <c r="G6" s="346" t="s">
        <v>24</v>
      </c>
      <c r="H6" s="1417" t="s">
        <v>25</v>
      </c>
      <c r="I6" s="1417"/>
      <c r="J6" s="593" t="s">
        <v>26</v>
      </c>
      <c r="K6" s="346" t="s">
        <v>27</v>
      </c>
    </row>
    <row r="7" spans="1:11" s="52" customFormat="1" x14ac:dyDescent="0.25">
      <c r="A7" s="1528" t="s">
        <v>28</v>
      </c>
      <c r="B7" s="1415" t="s">
        <v>29</v>
      </c>
      <c r="C7" s="1415" t="s">
        <v>30</v>
      </c>
      <c r="D7" s="1415" t="s">
        <v>31</v>
      </c>
      <c r="E7" s="1415" t="s">
        <v>32</v>
      </c>
      <c r="F7" s="1415"/>
      <c r="G7" s="1419" t="s">
        <v>33</v>
      </c>
      <c r="H7" s="1415" t="s">
        <v>34</v>
      </c>
      <c r="I7" s="1415"/>
      <c r="J7" s="1415" t="s">
        <v>211</v>
      </c>
      <c r="K7" s="1443" t="s">
        <v>35</v>
      </c>
    </row>
    <row r="8" spans="1:11" s="52" customFormat="1" x14ac:dyDescent="0.25">
      <c r="A8" s="1528"/>
      <c r="B8" s="1415"/>
      <c r="C8" s="1415"/>
      <c r="D8" s="1415"/>
      <c r="E8" s="595" t="s">
        <v>36</v>
      </c>
      <c r="F8" s="595" t="s">
        <v>37</v>
      </c>
      <c r="G8" s="1419"/>
      <c r="H8" s="504" t="s">
        <v>36</v>
      </c>
      <c r="I8" s="504" t="s">
        <v>37</v>
      </c>
      <c r="J8" s="1415"/>
      <c r="K8" s="1443"/>
    </row>
    <row r="9" spans="1:11" ht="15.95" customHeight="1" x14ac:dyDescent="0.25">
      <c r="A9" s="666" t="s">
        <v>43</v>
      </c>
      <c r="B9" s="498"/>
      <c r="C9" s="498"/>
      <c r="D9" s="480"/>
      <c r="E9" s="480"/>
      <c r="F9" s="480"/>
      <c r="G9" s="481"/>
      <c r="H9" s="481"/>
      <c r="I9" s="481"/>
      <c r="J9" s="480"/>
      <c r="K9" s="481">
        <f>SUM(K10)</f>
        <v>0</v>
      </c>
    </row>
    <row r="10" spans="1:11" ht="19.5" customHeight="1" x14ac:dyDescent="0.25">
      <c r="A10" s="547"/>
      <c r="B10" s="499"/>
      <c r="C10" s="499"/>
      <c r="D10" s="482"/>
      <c r="E10" s="482"/>
      <c r="F10" s="482"/>
      <c r="G10" s="483"/>
      <c r="H10" s="483"/>
      <c r="I10" s="483"/>
      <c r="J10" s="471"/>
      <c r="K10" s="483"/>
    </row>
    <row r="11" spans="1:11" ht="15.95" customHeight="1" x14ac:dyDescent="0.25">
      <c r="A11" s="666" t="s">
        <v>44</v>
      </c>
      <c r="B11" s="498"/>
      <c r="C11" s="498"/>
      <c r="D11" s="484"/>
      <c r="E11" s="484"/>
      <c r="F11" s="484"/>
      <c r="G11" s="481"/>
      <c r="H11" s="481"/>
      <c r="I11" s="481"/>
      <c r="J11" s="480"/>
      <c r="K11" s="481">
        <f>SUM(K12:K16)</f>
        <v>7321812.7299999995</v>
      </c>
    </row>
    <row r="12" spans="1:11" ht="15.95" customHeight="1" x14ac:dyDescent="0.25">
      <c r="A12" s="547" t="s">
        <v>2191</v>
      </c>
      <c r="B12" s="505" t="s">
        <v>1985</v>
      </c>
      <c r="C12" s="505" t="s">
        <v>1962</v>
      </c>
      <c r="D12" s="549">
        <v>1.2E-2</v>
      </c>
      <c r="E12" s="549">
        <v>1.2E-2</v>
      </c>
      <c r="F12" s="549">
        <v>6.5000000000000002E-2</v>
      </c>
      <c r="G12" s="507"/>
      <c r="H12" s="672">
        <v>931.25</v>
      </c>
      <c r="I12" s="672">
        <v>18950.400000000001</v>
      </c>
      <c r="J12" s="522" t="s">
        <v>2433</v>
      </c>
      <c r="K12" s="507">
        <v>4307836.47</v>
      </c>
    </row>
    <row r="13" spans="1:11" ht="15.95" customHeight="1" x14ac:dyDescent="0.25">
      <c r="A13" s="547" t="s">
        <v>2434</v>
      </c>
      <c r="B13" s="505" t="s">
        <v>341</v>
      </c>
      <c r="C13" s="505" t="s">
        <v>52</v>
      </c>
      <c r="D13" s="549">
        <v>1.2E-2</v>
      </c>
      <c r="E13" s="549">
        <v>1.2E-2</v>
      </c>
      <c r="F13" s="549">
        <v>0.06</v>
      </c>
      <c r="G13" s="507"/>
      <c r="H13" s="672">
        <v>450</v>
      </c>
      <c r="I13" s="672">
        <v>26000</v>
      </c>
      <c r="J13" s="522" t="s">
        <v>2433</v>
      </c>
      <c r="K13" s="507">
        <v>1619694.54</v>
      </c>
    </row>
    <row r="14" spans="1:11" ht="15.95" customHeight="1" x14ac:dyDescent="0.25">
      <c r="A14" s="547" t="s">
        <v>2435</v>
      </c>
      <c r="B14" s="505" t="s">
        <v>2436</v>
      </c>
      <c r="C14" s="505" t="s">
        <v>52</v>
      </c>
      <c r="D14" s="506"/>
      <c r="E14" s="506"/>
      <c r="F14" s="506"/>
      <c r="G14" s="507"/>
      <c r="H14" s="672">
        <v>5.88</v>
      </c>
      <c r="I14" s="672">
        <v>22.67</v>
      </c>
      <c r="J14" s="522" t="s">
        <v>2433</v>
      </c>
      <c r="K14" s="507">
        <v>451690.77</v>
      </c>
    </row>
    <row r="15" spans="1:11" ht="15.95" customHeight="1" x14ac:dyDescent="0.25">
      <c r="A15" s="547" t="s">
        <v>401</v>
      </c>
      <c r="B15" s="505" t="s">
        <v>2437</v>
      </c>
      <c r="C15" s="505" t="s">
        <v>52</v>
      </c>
      <c r="D15" s="506"/>
      <c r="E15" s="506"/>
      <c r="F15" s="506"/>
      <c r="G15" s="507"/>
      <c r="H15" s="672">
        <v>88</v>
      </c>
      <c r="I15" s="672">
        <v>760</v>
      </c>
      <c r="J15" s="522" t="s">
        <v>2433</v>
      </c>
      <c r="K15" s="507">
        <v>855140.95</v>
      </c>
    </row>
    <row r="16" spans="1:11" ht="15.95" customHeight="1" x14ac:dyDescent="0.25">
      <c r="A16" s="547" t="s">
        <v>2438</v>
      </c>
      <c r="B16" s="505" t="s">
        <v>2028</v>
      </c>
      <c r="C16" s="505" t="s">
        <v>60</v>
      </c>
      <c r="D16" s="506"/>
      <c r="E16" s="506"/>
      <c r="F16" s="506"/>
      <c r="G16" s="507"/>
      <c r="H16" s="672">
        <v>400</v>
      </c>
      <c r="I16" s="672">
        <v>950</v>
      </c>
      <c r="J16" s="522" t="s">
        <v>2433</v>
      </c>
      <c r="K16" s="507">
        <v>87450</v>
      </c>
    </row>
    <row r="17" spans="1:11" ht="15.95" customHeight="1" x14ac:dyDescent="0.25">
      <c r="A17" s="547"/>
      <c r="B17" s="505"/>
      <c r="C17" s="505"/>
      <c r="D17" s="506"/>
      <c r="E17" s="506"/>
      <c r="F17" s="506"/>
      <c r="G17" s="507"/>
      <c r="H17" s="672"/>
      <c r="I17" s="672"/>
      <c r="J17" s="522"/>
      <c r="K17" s="507"/>
    </row>
    <row r="18" spans="1:11" s="16" customFormat="1" ht="15.95" customHeight="1" x14ac:dyDescent="0.25">
      <c r="A18" s="667" t="s">
        <v>45</v>
      </c>
      <c r="B18" s="501"/>
      <c r="C18" s="501"/>
      <c r="D18" s="488"/>
      <c r="E18" s="488"/>
      <c r="F18" s="488"/>
      <c r="G18" s="489"/>
      <c r="H18" s="489"/>
      <c r="I18" s="489"/>
      <c r="J18" s="528"/>
      <c r="K18" s="489">
        <f>SUM(K19:K19)</f>
        <v>80537.58</v>
      </c>
    </row>
    <row r="19" spans="1:11" s="16" customFormat="1" ht="15.95" customHeight="1" x14ac:dyDescent="0.25">
      <c r="A19" s="547" t="s">
        <v>2439</v>
      </c>
      <c r="B19" s="509" t="s">
        <v>2440</v>
      </c>
      <c r="C19" s="509" t="s">
        <v>60</v>
      </c>
      <c r="D19" s="533"/>
      <c r="E19" s="533"/>
      <c r="F19" s="533"/>
      <c r="G19" s="540"/>
      <c r="H19" s="540"/>
      <c r="I19" s="540"/>
      <c r="J19" s="532"/>
      <c r="K19" s="540">
        <v>80537.58</v>
      </c>
    </row>
    <row r="20" spans="1:11" s="16" customFormat="1" ht="15.95" customHeight="1" x14ac:dyDescent="0.25">
      <c r="A20" s="547"/>
      <c r="B20" s="509"/>
      <c r="C20" s="509"/>
      <c r="D20" s="533"/>
      <c r="E20" s="533"/>
      <c r="F20" s="533"/>
      <c r="G20" s="540"/>
      <c r="H20" s="540"/>
      <c r="I20" s="540"/>
      <c r="J20" s="532"/>
      <c r="K20" s="540"/>
    </row>
    <row r="21" spans="1:11" ht="15.95" customHeight="1" x14ac:dyDescent="0.25">
      <c r="A21" s="666" t="s">
        <v>46</v>
      </c>
      <c r="B21" s="498"/>
      <c r="C21" s="498"/>
      <c r="D21" s="484"/>
      <c r="E21" s="484"/>
      <c r="F21" s="484"/>
      <c r="G21" s="481"/>
      <c r="H21" s="481"/>
      <c r="I21" s="481"/>
      <c r="J21" s="480"/>
      <c r="K21" s="481">
        <f>SUM(K22:K29)</f>
        <v>2110066.9299999997</v>
      </c>
    </row>
    <row r="22" spans="1:11" ht="15.95" customHeight="1" x14ac:dyDescent="0.25">
      <c r="A22" s="547" t="s">
        <v>2441</v>
      </c>
      <c r="B22" s="505" t="s">
        <v>2442</v>
      </c>
      <c r="C22" s="505"/>
      <c r="D22" s="506"/>
      <c r="E22" s="506"/>
      <c r="F22" s="506"/>
      <c r="G22" s="507"/>
      <c r="H22" s="672">
        <v>30</v>
      </c>
      <c r="I22" s="672">
        <v>65</v>
      </c>
      <c r="J22" s="522" t="s">
        <v>2433</v>
      </c>
      <c r="K22" s="507">
        <v>1061940</v>
      </c>
    </row>
    <row r="23" spans="1:11" ht="15.95" customHeight="1" x14ac:dyDescent="0.25">
      <c r="A23" s="547" t="s">
        <v>428</v>
      </c>
      <c r="B23" s="505" t="s">
        <v>2443</v>
      </c>
      <c r="C23" s="505"/>
      <c r="D23" s="506"/>
      <c r="E23" s="506"/>
      <c r="F23" s="506"/>
      <c r="G23" s="507"/>
      <c r="H23" s="672">
        <v>80</v>
      </c>
      <c r="I23" s="672">
        <v>1600</v>
      </c>
      <c r="J23" s="522" t="s">
        <v>2433</v>
      </c>
      <c r="K23" s="507">
        <v>577786.04</v>
      </c>
    </row>
    <row r="24" spans="1:11" ht="15.95" customHeight="1" x14ac:dyDescent="0.25">
      <c r="A24" s="547" t="s">
        <v>1966</v>
      </c>
      <c r="B24" s="505" t="s">
        <v>2444</v>
      </c>
      <c r="C24" s="505"/>
      <c r="D24" s="506"/>
      <c r="E24" s="506"/>
      <c r="F24" s="506"/>
      <c r="G24" s="507"/>
      <c r="H24" s="672">
        <v>4375</v>
      </c>
      <c r="I24" s="672">
        <v>11000</v>
      </c>
      <c r="J24" s="522" t="s">
        <v>2433</v>
      </c>
      <c r="K24" s="507">
        <v>276480.94</v>
      </c>
    </row>
    <row r="25" spans="1:11" ht="15.95" customHeight="1" x14ac:dyDescent="0.25">
      <c r="A25" s="547" t="s">
        <v>2445</v>
      </c>
      <c r="B25" s="505" t="s">
        <v>2446</v>
      </c>
      <c r="C25" s="505"/>
      <c r="D25" s="506"/>
      <c r="E25" s="506"/>
      <c r="F25" s="506"/>
      <c r="G25" s="507"/>
      <c r="H25" s="672">
        <v>35000</v>
      </c>
      <c r="I25" s="672">
        <v>150000</v>
      </c>
      <c r="J25" s="522" t="s">
        <v>2433</v>
      </c>
      <c r="K25" s="507">
        <v>0</v>
      </c>
    </row>
    <row r="26" spans="1:11" ht="15.95" customHeight="1" x14ac:dyDescent="0.25">
      <c r="A26" s="547" t="s">
        <v>2447</v>
      </c>
      <c r="B26" s="505" t="s">
        <v>2448</v>
      </c>
      <c r="C26" s="505"/>
      <c r="D26" s="506"/>
      <c r="E26" s="506"/>
      <c r="F26" s="506"/>
      <c r="G26" s="507"/>
      <c r="H26" s="672">
        <v>3500</v>
      </c>
      <c r="I26" s="672">
        <v>3500</v>
      </c>
      <c r="J26" s="522" t="s">
        <v>2433</v>
      </c>
      <c r="K26" s="507">
        <v>133001.60999999999</v>
      </c>
    </row>
    <row r="27" spans="1:11" ht="15.95" customHeight="1" x14ac:dyDescent="0.25">
      <c r="A27" s="547" t="s">
        <v>2449</v>
      </c>
      <c r="B27" s="505" t="s">
        <v>2448</v>
      </c>
      <c r="C27" s="505"/>
      <c r="D27" s="506"/>
      <c r="E27" s="506"/>
      <c r="F27" s="506"/>
      <c r="G27" s="507"/>
      <c r="H27" s="672">
        <v>4000</v>
      </c>
      <c r="I27" s="672">
        <v>4000</v>
      </c>
      <c r="J27" s="522" t="s">
        <v>2433</v>
      </c>
      <c r="K27" s="507">
        <v>43628.34</v>
      </c>
    </row>
    <row r="28" spans="1:11" ht="15.95" customHeight="1" x14ac:dyDescent="0.25">
      <c r="A28" s="547" t="s">
        <v>412</v>
      </c>
      <c r="B28" s="505" t="s">
        <v>366</v>
      </c>
      <c r="C28" s="505"/>
      <c r="D28" s="506"/>
      <c r="E28" s="506"/>
      <c r="F28" s="506"/>
      <c r="G28" s="507"/>
      <c r="H28" s="672">
        <v>130</v>
      </c>
      <c r="I28" s="672">
        <v>220</v>
      </c>
      <c r="J28" s="522" t="s">
        <v>2433</v>
      </c>
      <c r="K28" s="507">
        <v>17230</v>
      </c>
    </row>
    <row r="29" spans="1:11" ht="15.95" customHeight="1" x14ac:dyDescent="0.25">
      <c r="A29" s="547" t="s">
        <v>460</v>
      </c>
      <c r="B29" s="505" t="s">
        <v>366</v>
      </c>
      <c r="C29" s="505"/>
      <c r="D29" s="506"/>
      <c r="E29" s="506"/>
      <c r="F29" s="506"/>
      <c r="G29" s="507"/>
      <c r="H29" s="672">
        <v>400</v>
      </c>
      <c r="I29" s="672">
        <v>1250</v>
      </c>
      <c r="J29" s="522" t="s">
        <v>2433</v>
      </c>
      <c r="K29" s="507">
        <v>0</v>
      </c>
    </row>
    <row r="30" spans="1:11" ht="15.95" customHeight="1" x14ac:dyDescent="0.25">
      <c r="A30" s="547"/>
      <c r="B30" s="505"/>
      <c r="C30" s="505"/>
      <c r="D30" s="506"/>
      <c r="E30" s="506"/>
      <c r="F30" s="506"/>
      <c r="G30" s="507"/>
      <c r="H30" s="672"/>
      <c r="I30" s="672"/>
      <c r="J30" s="522"/>
      <c r="K30" s="507"/>
    </row>
    <row r="31" spans="1:11" ht="15.95" customHeight="1" x14ac:dyDescent="0.25">
      <c r="A31" s="666" t="s">
        <v>47</v>
      </c>
      <c r="B31" s="498"/>
      <c r="C31" s="498"/>
      <c r="D31" s="484"/>
      <c r="E31" s="484"/>
      <c r="F31" s="484"/>
      <c r="G31" s="481"/>
      <c r="H31" s="481"/>
      <c r="I31" s="481"/>
      <c r="J31" s="480"/>
      <c r="K31" s="481">
        <f>SUM(K32:K33)</f>
        <v>22600</v>
      </c>
    </row>
    <row r="32" spans="1:11" ht="15.95" customHeight="1" x14ac:dyDescent="0.25">
      <c r="A32" s="547" t="s">
        <v>2450</v>
      </c>
      <c r="B32" s="505" t="s">
        <v>2451</v>
      </c>
      <c r="C32" s="505"/>
      <c r="D32" s="506"/>
      <c r="E32" s="506"/>
      <c r="F32" s="506"/>
      <c r="G32" s="507"/>
      <c r="H32" s="507">
        <v>600</v>
      </c>
      <c r="I32" s="507">
        <v>16000</v>
      </c>
      <c r="J32" s="522" t="s">
        <v>2433</v>
      </c>
      <c r="K32" s="507">
        <v>14100</v>
      </c>
    </row>
    <row r="33" spans="1:11" ht="15.95" customHeight="1" x14ac:dyDescent="0.25">
      <c r="A33" s="547" t="s">
        <v>2452</v>
      </c>
      <c r="B33" s="505" t="s">
        <v>2453</v>
      </c>
      <c r="C33" s="505"/>
      <c r="D33" s="506"/>
      <c r="E33" s="506"/>
      <c r="F33" s="506"/>
      <c r="G33" s="507"/>
      <c r="H33" s="507">
        <v>400</v>
      </c>
      <c r="I33" s="507">
        <v>3000</v>
      </c>
      <c r="J33" s="522" t="s">
        <v>2433</v>
      </c>
      <c r="K33" s="507">
        <v>8500</v>
      </c>
    </row>
    <row r="34" spans="1:11" ht="15.95" customHeight="1" x14ac:dyDescent="0.25">
      <c r="A34" s="547"/>
      <c r="B34" s="505"/>
      <c r="C34" s="505"/>
      <c r="D34" s="506"/>
      <c r="E34" s="506"/>
      <c r="F34" s="506"/>
      <c r="G34" s="507"/>
      <c r="H34" s="507"/>
      <c r="I34" s="507"/>
      <c r="J34" s="522"/>
      <c r="K34" s="507"/>
    </row>
    <row r="35" spans="1:11" ht="15.95" customHeight="1" x14ac:dyDescent="0.25">
      <c r="A35" s="666" t="s">
        <v>48</v>
      </c>
      <c r="B35" s="498"/>
      <c r="C35" s="498"/>
      <c r="D35" s="484"/>
      <c r="E35" s="484"/>
      <c r="F35" s="484"/>
      <c r="G35" s="481"/>
      <c r="H35" s="481"/>
      <c r="I35" s="481"/>
      <c r="J35" s="480"/>
      <c r="K35" s="481">
        <f>SUM(K36:K38)</f>
        <v>357583.5</v>
      </c>
    </row>
    <row r="36" spans="1:11" ht="15.95" customHeight="1" x14ac:dyDescent="0.25">
      <c r="A36" s="547" t="s">
        <v>2454</v>
      </c>
      <c r="B36" s="505" t="s">
        <v>2455</v>
      </c>
      <c r="C36" s="505"/>
      <c r="D36" s="506"/>
      <c r="E36" s="549">
        <v>1.4999999999999999E-2</v>
      </c>
      <c r="F36" s="549">
        <v>1.4999999999999999E-2</v>
      </c>
      <c r="G36" s="507"/>
      <c r="H36" s="507"/>
      <c r="I36" s="507"/>
      <c r="J36" s="522" t="s">
        <v>2433</v>
      </c>
      <c r="K36" s="507">
        <v>267649.59999999998</v>
      </c>
    </row>
    <row r="37" spans="1:11" ht="15.95" customHeight="1" x14ac:dyDescent="0.25">
      <c r="A37" s="547" t="s">
        <v>1270</v>
      </c>
      <c r="B37" s="505" t="s">
        <v>2456</v>
      </c>
      <c r="C37" s="505"/>
      <c r="D37" s="506"/>
      <c r="E37" s="506" t="s">
        <v>2457</v>
      </c>
      <c r="F37" s="506" t="s">
        <v>2458</v>
      </c>
      <c r="G37" s="507"/>
      <c r="H37" s="507"/>
      <c r="I37" s="507"/>
      <c r="J37" s="522" t="s">
        <v>2433</v>
      </c>
      <c r="K37" s="507">
        <v>89933.9</v>
      </c>
    </row>
    <row r="38" spans="1:11" ht="15.95" customHeight="1" x14ac:dyDescent="0.25">
      <c r="A38" s="547" t="s">
        <v>2459</v>
      </c>
      <c r="B38" s="505" t="s">
        <v>2460</v>
      </c>
      <c r="C38" s="505"/>
      <c r="D38" s="506"/>
      <c r="E38" s="506">
        <v>0.02</v>
      </c>
      <c r="F38" s="506">
        <v>0.02</v>
      </c>
      <c r="G38" s="507"/>
      <c r="H38" s="507"/>
      <c r="I38" s="507"/>
      <c r="J38" s="522" t="s">
        <v>2433</v>
      </c>
      <c r="K38" s="507">
        <v>0</v>
      </c>
    </row>
    <row r="39" spans="1:11" ht="15.95" customHeight="1" x14ac:dyDescent="0.25">
      <c r="A39" s="547"/>
      <c r="B39" s="505"/>
      <c r="C39" s="505"/>
      <c r="D39" s="506"/>
      <c r="E39" s="506"/>
      <c r="F39" s="506"/>
      <c r="G39" s="507"/>
      <c r="H39" s="507"/>
      <c r="I39" s="507"/>
      <c r="J39" s="522"/>
      <c r="K39" s="507"/>
    </row>
    <row r="40" spans="1:11" s="16" customFormat="1" ht="15.95" customHeight="1" x14ac:dyDescent="0.25">
      <c r="A40" s="667" t="s">
        <v>49</v>
      </c>
      <c r="B40" s="501"/>
      <c r="C40" s="501"/>
      <c r="D40" s="488"/>
      <c r="E40" s="488"/>
      <c r="F40" s="488"/>
      <c r="G40" s="489"/>
      <c r="H40" s="489"/>
      <c r="I40" s="489"/>
      <c r="J40" s="528"/>
      <c r="K40" s="489">
        <f>SUM(K41)</f>
        <v>150000</v>
      </c>
    </row>
    <row r="41" spans="1:11" s="16" customFormat="1" ht="15.95" customHeight="1" x14ac:dyDescent="0.25">
      <c r="A41" s="668" t="s">
        <v>2461</v>
      </c>
      <c r="B41" s="509"/>
      <c r="C41" s="509"/>
      <c r="D41" s="533"/>
      <c r="E41" s="533"/>
      <c r="F41" s="533"/>
      <c r="G41" s="540"/>
      <c r="H41" s="540"/>
      <c r="I41" s="540"/>
      <c r="J41" s="522" t="s">
        <v>2433</v>
      </c>
      <c r="K41" s="540">
        <v>150000</v>
      </c>
    </row>
    <row r="42" spans="1:11" s="16" customFormat="1" ht="15.95" customHeight="1" x14ac:dyDescent="0.25">
      <c r="A42" s="668"/>
      <c r="B42" s="509"/>
      <c r="C42" s="509"/>
      <c r="D42" s="533"/>
      <c r="E42" s="533"/>
      <c r="F42" s="533"/>
      <c r="G42" s="540"/>
      <c r="H42" s="540"/>
      <c r="I42" s="540"/>
      <c r="J42" s="522"/>
      <c r="K42" s="540"/>
    </row>
    <row r="43" spans="1:11" ht="15.95" customHeight="1" x14ac:dyDescent="0.25">
      <c r="A43" s="666" t="s">
        <v>50</v>
      </c>
      <c r="B43" s="498"/>
      <c r="C43" s="498"/>
      <c r="D43" s="484"/>
      <c r="E43" s="484"/>
      <c r="F43" s="484"/>
      <c r="G43" s="481"/>
      <c r="H43" s="481"/>
      <c r="I43" s="481"/>
      <c r="J43" s="480"/>
      <c r="K43" s="481">
        <f>SUM(K44:K48)</f>
        <v>3388594.16</v>
      </c>
    </row>
    <row r="44" spans="1:11" ht="15.95" customHeight="1" x14ac:dyDescent="0.25">
      <c r="A44" s="547" t="s">
        <v>2462</v>
      </c>
      <c r="B44" s="505" t="s">
        <v>2463</v>
      </c>
      <c r="C44" s="505"/>
      <c r="D44" s="506"/>
      <c r="E44" s="506"/>
      <c r="F44" s="506"/>
      <c r="G44" s="507"/>
      <c r="H44" s="507"/>
      <c r="I44" s="507"/>
      <c r="J44" s="522" t="s">
        <v>2433</v>
      </c>
      <c r="K44" s="507">
        <v>1175658.0900000001</v>
      </c>
    </row>
    <row r="45" spans="1:11" ht="15.95" customHeight="1" x14ac:dyDescent="0.25">
      <c r="A45" s="547" t="s">
        <v>2464</v>
      </c>
      <c r="B45" s="505" t="s">
        <v>2465</v>
      </c>
      <c r="C45" s="505"/>
      <c r="D45" s="506"/>
      <c r="E45" s="506"/>
      <c r="F45" s="506"/>
      <c r="G45" s="507"/>
      <c r="H45" s="507"/>
      <c r="I45" s="507"/>
      <c r="J45" s="522" t="s">
        <v>2433</v>
      </c>
      <c r="K45" s="507">
        <v>2068424.64</v>
      </c>
    </row>
    <row r="46" spans="1:11" ht="15.95" customHeight="1" x14ac:dyDescent="0.25">
      <c r="A46" s="547" t="s">
        <v>2466</v>
      </c>
      <c r="B46" s="505" t="s">
        <v>2467</v>
      </c>
      <c r="C46" s="505"/>
      <c r="D46" s="506"/>
      <c r="E46" s="506"/>
      <c r="F46" s="506"/>
      <c r="G46" s="507"/>
      <c r="H46" s="507"/>
      <c r="I46" s="507"/>
      <c r="J46" s="522" t="s">
        <v>2433</v>
      </c>
      <c r="K46" s="507">
        <v>139162.01999999999</v>
      </c>
    </row>
    <row r="47" spans="1:11" ht="15.95" customHeight="1" x14ac:dyDescent="0.25">
      <c r="A47" s="547" t="s">
        <v>2468</v>
      </c>
      <c r="B47" s="505" t="s">
        <v>2453</v>
      </c>
      <c r="C47" s="505"/>
      <c r="D47" s="506"/>
      <c r="E47" s="506"/>
      <c r="F47" s="506"/>
      <c r="G47" s="507"/>
      <c r="H47" s="507"/>
      <c r="I47" s="507"/>
      <c r="J47" s="522" t="s">
        <v>2433</v>
      </c>
      <c r="K47" s="507">
        <v>0</v>
      </c>
    </row>
    <row r="48" spans="1:11" ht="15.95" customHeight="1" x14ac:dyDescent="0.25">
      <c r="A48" s="547" t="s">
        <v>2469</v>
      </c>
      <c r="B48" s="505" t="s">
        <v>2470</v>
      </c>
      <c r="C48" s="499"/>
      <c r="D48" s="482"/>
      <c r="E48" s="482"/>
      <c r="F48" s="482"/>
      <c r="G48" s="483"/>
      <c r="H48" s="483"/>
      <c r="I48" s="483"/>
      <c r="J48" s="522" t="s">
        <v>2433</v>
      </c>
      <c r="K48" s="507">
        <v>5349.41</v>
      </c>
    </row>
    <row r="49" spans="1:11" ht="15.95" customHeight="1" x14ac:dyDescent="0.25">
      <c r="A49" s="547"/>
      <c r="B49" s="505"/>
      <c r="C49" s="499"/>
      <c r="D49" s="482"/>
      <c r="E49" s="482"/>
      <c r="F49" s="482"/>
      <c r="G49" s="483"/>
      <c r="H49" s="483"/>
      <c r="I49" s="483"/>
      <c r="J49" s="522"/>
      <c r="K49" s="483"/>
    </row>
    <row r="50" spans="1:11" ht="15.95" customHeight="1" x14ac:dyDescent="0.25">
      <c r="A50" s="669" t="s">
        <v>51</v>
      </c>
      <c r="B50" s="503"/>
      <c r="C50" s="503"/>
      <c r="D50" s="495"/>
      <c r="E50" s="495"/>
      <c r="F50" s="495"/>
      <c r="G50" s="496"/>
      <c r="H50" s="496"/>
      <c r="I50" s="496"/>
      <c r="J50" s="594"/>
      <c r="K50" s="496">
        <f>+K9+K11+K18+K21+K31+K35+K40+K43</f>
        <v>13431194.899999999</v>
      </c>
    </row>
    <row r="51" spans="1:11" x14ac:dyDescent="0.25">
      <c r="B51" s="391"/>
      <c r="C51" s="391"/>
      <c r="D51" s="73"/>
      <c r="E51" s="73"/>
      <c r="F51" s="73"/>
      <c r="G51" s="349"/>
      <c r="H51" s="349"/>
      <c r="I51" s="349"/>
      <c r="J51" s="73"/>
      <c r="K51" s="349"/>
    </row>
    <row r="52" spans="1:11" ht="45" x14ac:dyDescent="0.25">
      <c r="A52" s="670" t="s">
        <v>2471</v>
      </c>
    </row>
    <row r="53" spans="1:11" x14ac:dyDescent="0.25">
      <c r="A53" s="660" t="s">
        <v>2472</v>
      </c>
    </row>
    <row r="54" spans="1:11" ht="30" x14ac:dyDescent="0.25">
      <c r="A54" s="597" t="s">
        <v>2473</v>
      </c>
    </row>
    <row r="55" spans="1:11" x14ac:dyDescent="0.25">
      <c r="A55" s="597" t="s">
        <v>2474</v>
      </c>
    </row>
    <row r="56" spans="1:11" ht="30" x14ac:dyDescent="0.25">
      <c r="A56" s="597" t="s">
        <v>2475</v>
      </c>
    </row>
  </sheetData>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520"/>
  <sheetViews>
    <sheetView showGridLines="0" zoomScale="80" zoomScaleNormal="80" workbookViewId="0">
      <selection activeCell="A12" sqref="A12:XFD12"/>
    </sheetView>
  </sheetViews>
  <sheetFormatPr baseColWidth="10" defaultRowHeight="15" x14ac:dyDescent="0.25"/>
  <cols>
    <col min="1" max="1" width="71.28515625" style="877" bestFit="1" customWidth="1"/>
    <col min="2" max="2" width="22.140625" style="392" bestFit="1" customWidth="1"/>
    <col min="3" max="3" width="17.7109375" style="392" customWidth="1"/>
    <col min="4" max="4" width="17.7109375" style="877" customWidth="1"/>
    <col min="5" max="9" width="13.7109375" style="877" bestFit="1" customWidth="1"/>
    <col min="10" max="10" width="21.5703125" style="877" bestFit="1" customWidth="1"/>
    <col min="11" max="11" width="19.140625" style="631" bestFit="1" customWidth="1"/>
    <col min="12" max="12" width="1.28515625" style="877" customWidth="1"/>
    <col min="13" max="256" width="11.42578125" style="877"/>
    <col min="257" max="257" width="57.85546875" style="877" customWidth="1"/>
    <col min="258" max="267" width="17.7109375" style="877" customWidth="1"/>
    <col min="268" max="268" width="1.28515625" style="877" customWidth="1"/>
    <col min="269" max="512" width="11.42578125" style="877"/>
    <col min="513" max="513" width="57.85546875" style="877" customWidth="1"/>
    <col min="514" max="523" width="17.7109375" style="877" customWidth="1"/>
    <col min="524" max="524" width="1.28515625" style="877" customWidth="1"/>
    <col min="525" max="768" width="11.42578125" style="877"/>
    <col min="769" max="769" width="57.85546875" style="877" customWidth="1"/>
    <col min="770" max="779" width="17.7109375" style="877" customWidth="1"/>
    <col min="780" max="780" width="1.28515625" style="877" customWidth="1"/>
    <col min="781" max="1024" width="11.42578125" style="877"/>
    <col min="1025" max="1025" width="57.85546875" style="877" customWidth="1"/>
    <col min="1026" max="1035" width="17.7109375" style="877" customWidth="1"/>
    <col min="1036" max="1036" width="1.28515625" style="877" customWidth="1"/>
    <col min="1037" max="1280" width="11.42578125" style="877"/>
    <col min="1281" max="1281" width="57.85546875" style="877" customWidth="1"/>
    <col min="1282" max="1291" width="17.7109375" style="877" customWidth="1"/>
    <col min="1292" max="1292" width="1.28515625" style="877" customWidth="1"/>
    <col min="1293" max="1536" width="11.42578125" style="877"/>
    <col min="1537" max="1537" width="57.85546875" style="877" customWidth="1"/>
    <col min="1538" max="1547" width="17.7109375" style="877" customWidth="1"/>
    <col min="1548" max="1548" width="1.28515625" style="877" customWidth="1"/>
    <col min="1549" max="1792" width="11.42578125" style="877"/>
    <col min="1793" max="1793" width="57.85546875" style="877" customWidth="1"/>
    <col min="1794" max="1803" width="17.7109375" style="877" customWidth="1"/>
    <col min="1804" max="1804" width="1.28515625" style="877" customWidth="1"/>
    <col min="1805" max="2048" width="11.42578125" style="877"/>
    <col min="2049" max="2049" width="57.85546875" style="877" customWidth="1"/>
    <col min="2050" max="2059" width="17.7109375" style="877" customWidth="1"/>
    <col min="2060" max="2060" width="1.28515625" style="877" customWidth="1"/>
    <col min="2061" max="2304" width="11.42578125" style="877"/>
    <col min="2305" max="2305" width="57.85546875" style="877" customWidth="1"/>
    <col min="2306" max="2315" width="17.7109375" style="877" customWidth="1"/>
    <col min="2316" max="2316" width="1.28515625" style="877" customWidth="1"/>
    <col min="2317" max="2560" width="11.42578125" style="877"/>
    <col min="2561" max="2561" width="57.85546875" style="877" customWidth="1"/>
    <col min="2562" max="2571" width="17.7109375" style="877" customWidth="1"/>
    <col min="2572" max="2572" width="1.28515625" style="877" customWidth="1"/>
    <col min="2573" max="2816" width="11.42578125" style="877"/>
    <col min="2817" max="2817" width="57.85546875" style="877" customWidth="1"/>
    <col min="2818" max="2827" width="17.7109375" style="877" customWidth="1"/>
    <col min="2828" max="2828" width="1.28515625" style="877" customWidth="1"/>
    <col min="2829" max="3072" width="11.42578125" style="877"/>
    <col min="3073" max="3073" width="57.85546875" style="877" customWidth="1"/>
    <col min="3074" max="3083" width="17.7109375" style="877" customWidth="1"/>
    <col min="3084" max="3084" width="1.28515625" style="877" customWidth="1"/>
    <col min="3085" max="3328" width="11.42578125" style="877"/>
    <col min="3329" max="3329" width="57.85546875" style="877" customWidth="1"/>
    <col min="3330" max="3339" width="17.7109375" style="877" customWidth="1"/>
    <col min="3340" max="3340" width="1.28515625" style="877" customWidth="1"/>
    <col min="3341" max="3584" width="11.42578125" style="877"/>
    <col min="3585" max="3585" width="57.85546875" style="877" customWidth="1"/>
    <col min="3586" max="3595" width="17.7109375" style="877" customWidth="1"/>
    <col min="3596" max="3596" width="1.28515625" style="877" customWidth="1"/>
    <col min="3597" max="3840" width="11.42578125" style="877"/>
    <col min="3841" max="3841" width="57.85546875" style="877" customWidth="1"/>
    <col min="3842" max="3851" width="17.7109375" style="877" customWidth="1"/>
    <col min="3852" max="3852" width="1.28515625" style="877" customWidth="1"/>
    <col min="3853" max="4096" width="11.42578125" style="877"/>
    <col min="4097" max="4097" width="57.85546875" style="877" customWidth="1"/>
    <col min="4098" max="4107" width="17.7109375" style="877" customWidth="1"/>
    <col min="4108" max="4108" width="1.28515625" style="877" customWidth="1"/>
    <col min="4109" max="4352" width="11.42578125" style="877"/>
    <col min="4353" max="4353" width="57.85546875" style="877" customWidth="1"/>
    <col min="4354" max="4363" width="17.7109375" style="877" customWidth="1"/>
    <col min="4364" max="4364" width="1.28515625" style="877" customWidth="1"/>
    <col min="4365" max="4608" width="11.42578125" style="877"/>
    <col min="4609" max="4609" width="57.85546875" style="877" customWidth="1"/>
    <col min="4610" max="4619" width="17.7109375" style="877" customWidth="1"/>
    <col min="4620" max="4620" width="1.28515625" style="877" customWidth="1"/>
    <col min="4621" max="4864" width="11.42578125" style="877"/>
    <col min="4865" max="4865" width="57.85546875" style="877" customWidth="1"/>
    <col min="4866" max="4875" width="17.7109375" style="877" customWidth="1"/>
    <col min="4876" max="4876" width="1.28515625" style="877" customWidth="1"/>
    <col min="4877" max="5120" width="11.42578125" style="877"/>
    <col min="5121" max="5121" width="57.85546875" style="877" customWidth="1"/>
    <col min="5122" max="5131" width="17.7109375" style="877" customWidth="1"/>
    <col min="5132" max="5132" width="1.28515625" style="877" customWidth="1"/>
    <col min="5133" max="5376" width="11.42578125" style="877"/>
    <col min="5377" max="5377" width="57.85546875" style="877" customWidth="1"/>
    <col min="5378" max="5387" width="17.7109375" style="877" customWidth="1"/>
    <col min="5388" max="5388" width="1.28515625" style="877" customWidth="1"/>
    <col min="5389" max="5632" width="11.42578125" style="877"/>
    <col min="5633" max="5633" width="57.85546875" style="877" customWidth="1"/>
    <col min="5634" max="5643" width="17.7109375" style="877" customWidth="1"/>
    <col min="5644" max="5644" width="1.28515625" style="877" customWidth="1"/>
    <col min="5645" max="5888" width="11.42578125" style="877"/>
    <col min="5889" max="5889" width="57.85546875" style="877" customWidth="1"/>
    <col min="5890" max="5899" width="17.7109375" style="877" customWidth="1"/>
    <col min="5900" max="5900" width="1.28515625" style="877" customWidth="1"/>
    <col min="5901" max="6144" width="11.42578125" style="877"/>
    <col min="6145" max="6145" width="57.85546875" style="877" customWidth="1"/>
    <col min="6146" max="6155" width="17.7109375" style="877" customWidth="1"/>
    <col min="6156" max="6156" width="1.28515625" style="877" customWidth="1"/>
    <col min="6157" max="6400" width="11.42578125" style="877"/>
    <col min="6401" max="6401" width="57.85546875" style="877" customWidth="1"/>
    <col min="6402" max="6411" width="17.7109375" style="877" customWidth="1"/>
    <col min="6412" max="6412" width="1.28515625" style="877" customWidth="1"/>
    <col min="6413" max="6656" width="11.42578125" style="877"/>
    <col min="6657" max="6657" width="57.85546875" style="877" customWidth="1"/>
    <col min="6658" max="6667" width="17.7109375" style="877" customWidth="1"/>
    <col min="6668" max="6668" width="1.28515625" style="877" customWidth="1"/>
    <col min="6669" max="6912" width="11.42578125" style="877"/>
    <col min="6913" max="6913" width="57.85546875" style="877" customWidth="1"/>
    <col min="6914" max="6923" width="17.7109375" style="877" customWidth="1"/>
    <col min="6924" max="6924" width="1.28515625" style="877" customWidth="1"/>
    <col min="6925" max="7168" width="11.42578125" style="877"/>
    <col min="7169" max="7169" width="57.85546875" style="877" customWidth="1"/>
    <col min="7170" max="7179" width="17.7109375" style="877" customWidth="1"/>
    <col min="7180" max="7180" width="1.28515625" style="877" customWidth="1"/>
    <col min="7181" max="7424" width="11.42578125" style="877"/>
    <col min="7425" max="7425" width="57.85546875" style="877" customWidth="1"/>
    <col min="7426" max="7435" width="17.7109375" style="877" customWidth="1"/>
    <col min="7436" max="7436" width="1.28515625" style="877" customWidth="1"/>
    <col min="7437" max="7680" width="11.42578125" style="877"/>
    <col min="7681" max="7681" width="57.85546875" style="877" customWidth="1"/>
    <col min="7682" max="7691" width="17.7109375" style="877" customWidth="1"/>
    <col min="7692" max="7692" width="1.28515625" style="877" customWidth="1"/>
    <col min="7693" max="7936" width="11.42578125" style="877"/>
    <col min="7937" max="7937" width="57.85546875" style="877" customWidth="1"/>
    <col min="7938" max="7947" width="17.7109375" style="877" customWidth="1"/>
    <col min="7948" max="7948" width="1.28515625" style="877" customWidth="1"/>
    <col min="7949" max="8192" width="11.42578125" style="877"/>
    <col min="8193" max="8193" width="57.85546875" style="877" customWidth="1"/>
    <col min="8194" max="8203" width="17.7109375" style="877" customWidth="1"/>
    <col min="8204" max="8204" width="1.28515625" style="877" customWidth="1"/>
    <col min="8205" max="8448" width="11.42578125" style="877"/>
    <col min="8449" max="8449" width="57.85546875" style="877" customWidth="1"/>
    <col min="8450" max="8459" width="17.7109375" style="877" customWidth="1"/>
    <col min="8460" max="8460" width="1.28515625" style="877" customWidth="1"/>
    <col min="8461" max="8704" width="11.42578125" style="877"/>
    <col min="8705" max="8705" width="57.85546875" style="877" customWidth="1"/>
    <col min="8706" max="8715" width="17.7109375" style="877" customWidth="1"/>
    <col min="8716" max="8716" width="1.28515625" style="877" customWidth="1"/>
    <col min="8717" max="8960" width="11.42578125" style="877"/>
    <col min="8961" max="8961" width="57.85546875" style="877" customWidth="1"/>
    <col min="8962" max="8971" width="17.7109375" style="877" customWidth="1"/>
    <col min="8972" max="8972" width="1.28515625" style="877" customWidth="1"/>
    <col min="8973" max="9216" width="11.42578125" style="877"/>
    <col min="9217" max="9217" width="57.85546875" style="877" customWidth="1"/>
    <col min="9218" max="9227" width="17.7109375" style="877" customWidth="1"/>
    <col min="9228" max="9228" width="1.28515625" style="877" customWidth="1"/>
    <col min="9229" max="9472" width="11.42578125" style="877"/>
    <col min="9473" max="9473" width="57.85546875" style="877" customWidth="1"/>
    <col min="9474" max="9483" width="17.7109375" style="877" customWidth="1"/>
    <col min="9484" max="9484" width="1.28515625" style="877" customWidth="1"/>
    <col min="9485" max="9728" width="11.42578125" style="877"/>
    <col min="9729" max="9729" width="57.85546875" style="877" customWidth="1"/>
    <col min="9730" max="9739" width="17.7109375" style="877" customWidth="1"/>
    <col min="9740" max="9740" width="1.28515625" style="877" customWidth="1"/>
    <col min="9741" max="9984" width="11.42578125" style="877"/>
    <col min="9985" max="9985" width="57.85546875" style="877" customWidth="1"/>
    <col min="9986" max="9995" width="17.7109375" style="877" customWidth="1"/>
    <col min="9996" max="9996" width="1.28515625" style="877" customWidth="1"/>
    <col min="9997" max="10240" width="11.42578125" style="877"/>
    <col min="10241" max="10241" width="57.85546875" style="877" customWidth="1"/>
    <col min="10242" max="10251" width="17.7109375" style="877" customWidth="1"/>
    <col min="10252" max="10252" width="1.28515625" style="877" customWidth="1"/>
    <col min="10253" max="10496" width="11.42578125" style="877"/>
    <col min="10497" max="10497" width="57.85546875" style="877" customWidth="1"/>
    <col min="10498" max="10507" width="17.7109375" style="877" customWidth="1"/>
    <col min="10508" max="10508" width="1.28515625" style="877" customWidth="1"/>
    <col min="10509" max="10752" width="11.42578125" style="877"/>
    <col min="10753" max="10753" width="57.85546875" style="877" customWidth="1"/>
    <col min="10754" max="10763" width="17.7109375" style="877" customWidth="1"/>
    <col min="10764" max="10764" width="1.28515625" style="877" customWidth="1"/>
    <col min="10765" max="11008" width="11.42578125" style="877"/>
    <col min="11009" max="11009" width="57.85546875" style="877" customWidth="1"/>
    <col min="11010" max="11019" width="17.7109375" style="877" customWidth="1"/>
    <col min="11020" max="11020" width="1.28515625" style="877" customWidth="1"/>
    <col min="11021" max="11264" width="11.42578125" style="877"/>
    <col min="11265" max="11265" width="57.85546875" style="877" customWidth="1"/>
    <col min="11266" max="11275" width="17.7109375" style="877" customWidth="1"/>
    <col min="11276" max="11276" width="1.28515625" style="877" customWidth="1"/>
    <col min="11277" max="11520" width="11.42578125" style="877"/>
    <col min="11521" max="11521" width="57.85546875" style="877" customWidth="1"/>
    <col min="11522" max="11531" width="17.7109375" style="877" customWidth="1"/>
    <col min="11532" max="11532" width="1.28515625" style="877" customWidth="1"/>
    <col min="11533" max="11776" width="11.42578125" style="877"/>
    <col min="11777" max="11777" width="57.85546875" style="877" customWidth="1"/>
    <col min="11778" max="11787" width="17.7109375" style="877" customWidth="1"/>
    <col min="11788" max="11788" width="1.28515625" style="877" customWidth="1"/>
    <col min="11789" max="12032" width="11.42578125" style="877"/>
    <col min="12033" max="12033" width="57.85546875" style="877" customWidth="1"/>
    <col min="12034" max="12043" width="17.7109375" style="877" customWidth="1"/>
    <col min="12044" max="12044" width="1.28515625" style="877" customWidth="1"/>
    <col min="12045" max="12288" width="11.42578125" style="877"/>
    <col min="12289" max="12289" width="57.85546875" style="877" customWidth="1"/>
    <col min="12290" max="12299" width="17.7109375" style="877" customWidth="1"/>
    <col min="12300" max="12300" width="1.28515625" style="877" customWidth="1"/>
    <col min="12301" max="12544" width="11.42578125" style="877"/>
    <col min="12545" max="12545" width="57.85546875" style="877" customWidth="1"/>
    <col min="12546" max="12555" width="17.7109375" style="877" customWidth="1"/>
    <col min="12556" max="12556" width="1.28515625" style="877" customWidth="1"/>
    <col min="12557" max="12800" width="11.42578125" style="877"/>
    <col min="12801" max="12801" width="57.85546875" style="877" customWidth="1"/>
    <col min="12802" max="12811" width="17.7109375" style="877" customWidth="1"/>
    <col min="12812" max="12812" width="1.28515625" style="877" customWidth="1"/>
    <col min="12813" max="13056" width="11.42578125" style="877"/>
    <col min="13057" max="13057" width="57.85546875" style="877" customWidth="1"/>
    <col min="13058" max="13067" width="17.7109375" style="877" customWidth="1"/>
    <col min="13068" max="13068" width="1.28515625" style="877" customWidth="1"/>
    <col min="13069" max="13312" width="11.42578125" style="877"/>
    <col min="13313" max="13313" width="57.85546875" style="877" customWidth="1"/>
    <col min="13314" max="13323" width="17.7109375" style="877" customWidth="1"/>
    <col min="13324" max="13324" width="1.28515625" style="877" customWidth="1"/>
    <col min="13325" max="13568" width="11.42578125" style="877"/>
    <col min="13569" max="13569" width="57.85546875" style="877" customWidth="1"/>
    <col min="13570" max="13579" width="17.7109375" style="877" customWidth="1"/>
    <col min="13580" max="13580" width="1.28515625" style="877" customWidth="1"/>
    <col min="13581" max="13824" width="11.42578125" style="877"/>
    <col min="13825" max="13825" width="57.85546875" style="877" customWidth="1"/>
    <col min="13826" max="13835" width="17.7109375" style="877" customWidth="1"/>
    <col min="13836" max="13836" width="1.28515625" style="877" customWidth="1"/>
    <col min="13837" max="14080" width="11.42578125" style="877"/>
    <col min="14081" max="14081" width="57.85546875" style="877" customWidth="1"/>
    <col min="14082" max="14091" width="17.7109375" style="877" customWidth="1"/>
    <col min="14092" max="14092" width="1.28515625" style="877" customWidth="1"/>
    <col min="14093" max="14336" width="11.42578125" style="877"/>
    <col min="14337" max="14337" width="57.85546875" style="877" customWidth="1"/>
    <col min="14338" max="14347" width="17.7109375" style="877" customWidth="1"/>
    <col min="14348" max="14348" width="1.28515625" style="877" customWidth="1"/>
    <col min="14349" max="14592" width="11.42578125" style="877"/>
    <col min="14593" max="14593" width="57.85546875" style="877" customWidth="1"/>
    <col min="14594" max="14603" width="17.7109375" style="877" customWidth="1"/>
    <col min="14604" max="14604" width="1.28515625" style="877" customWidth="1"/>
    <col min="14605" max="14848" width="11.42578125" style="877"/>
    <col min="14849" max="14849" width="57.85546875" style="877" customWidth="1"/>
    <col min="14850" max="14859" width="17.7109375" style="877" customWidth="1"/>
    <col min="14860" max="14860" width="1.28515625" style="877" customWidth="1"/>
    <col min="14861" max="15104" width="11.42578125" style="877"/>
    <col min="15105" max="15105" width="57.85546875" style="877" customWidth="1"/>
    <col min="15106" max="15115" width="17.7109375" style="877" customWidth="1"/>
    <col min="15116" max="15116" width="1.28515625" style="877" customWidth="1"/>
    <col min="15117" max="15360" width="11.42578125" style="877"/>
    <col min="15361" max="15361" width="57.85546875" style="877" customWidth="1"/>
    <col min="15362" max="15371" width="17.7109375" style="877" customWidth="1"/>
    <col min="15372" max="15372" width="1.28515625" style="877" customWidth="1"/>
    <col min="15373" max="15616" width="11.42578125" style="877"/>
    <col min="15617" max="15617" width="57.85546875" style="877" customWidth="1"/>
    <col min="15618" max="15627" width="17.7109375" style="877" customWidth="1"/>
    <col min="15628" max="15628" width="1.28515625" style="877" customWidth="1"/>
    <col min="15629" max="15872" width="11.42578125" style="877"/>
    <col min="15873" max="15873" width="57.85546875" style="877" customWidth="1"/>
    <col min="15874" max="15883" width="17.7109375" style="877" customWidth="1"/>
    <col min="15884" max="15884" width="1.28515625" style="877" customWidth="1"/>
    <col min="15885" max="16128" width="11.42578125" style="877"/>
    <col min="16129" max="16129" width="57.85546875" style="877" customWidth="1"/>
    <col min="16130" max="16139" width="17.7109375" style="877" customWidth="1"/>
    <col min="16140" max="16140" width="1.28515625" style="877" customWidth="1"/>
    <col min="16141" max="16384" width="11.42578125" style="877"/>
  </cols>
  <sheetData>
    <row r="1" spans="1:11" s="875" customFormat="1" x14ac:dyDescent="0.25">
      <c r="B1" s="386"/>
      <c r="C1" s="386"/>
      <c r="K1" s="1123"/>
    </row>
    <row r="2" spans="1:11" s="875" customFormat="1" x14ac:dyDescent="0.25">
      <c r="A2" s="663" t="s">
        <v>42</v>
      </c>
      <c r="B2" s="385"/>
      <c r="C2" s="385"/>
      <c r="D2" s="18"/>
      <c r="E2" s="18"/>
      <c r="F2" s="18"/>
      <c r="G2" s="18"/>
      <c r="H2" s="18"/>
      <c r="I2" s="18"/>
      <c r="J2" s="18"/>
      <c r="K2" s="344" t="s">
        <v>19</v>
      </c>
    </row>
    <row r="3" spans="1:11" s="875" customFormat="1" x14ac:dyDescent="0.25">
      <c r="A3" s="664" t="s">
        <v>863</v>
      </c>
      <c r="B3" s="385"/>
      <c r="C3" s="385"/>
      <c r="D3" s="18"/>
      <c r="E3" s="18"/>
      <c r="F3" s="18"/>
      <c r="G3" s="18"/>
      <c r="H3" s="18"/>
      <c r="I3" s="18"/>
      <c r="J3" s="18"/>
      <c r="K3" s="345"/>
    </row>
    <row r="4" spans="1:11" s="875" customFormat="1" x14ac:dyDescent="0.25">
      <c r="A4" s="663" t="s">
        <v>2875</v>
      </c>
      <c r="B4" s="385"/>
      <c r="C4" s="385"/>
      <c r="D4" s="18"/>
      <c r="E4" s="18"/>
      <c r="F4" s="18"/>
      <c r="G4" s="18"/>
      <c r="H4" s="18"/>
      <c r="I4" s="18"/>
      <c r="J4" s="18"/>
      <c r="K4" s="345"/>
    </row>
    <row r="5" spans="1:11" s="875" customFormat="1" ht="7.5" customHeight="1" x14ac:dyDescent="0.25">
      <c r="B5" s="386"/>
      <c r="C5" s="386"/>
      <c r="K5" s="1123"/>
    </row>
    <row r="6" spans="1:11" s="875" customFormat="1" x14ac:dyDescent="0.25">
      <c r="A6" s="844" t="s">
        <v>20</v>
      </c>
      <c r="B6" s="856" t="s">
        <v>21</v>
      </c>
      <c r="C6" s="856" t="s">
        <v>22</v>
      </c>
      <c r="D6" s="844"/>
      <c r="E6" s="1412" t="s">
        <v>23</v>
      </c>
      <c r="F6" s="1412"/>
      <c r="G6" s="844" t="s">
        <v>24</v>
      </c>
      <c r="H6" s="1417" t="s">
        <v>25</v>
      </c>
      <c r="I6" s="1417"/>
      <c r="J6" s="844" t="s">
        <v>26</v>
      </c>
      <c r="K6" s="859" t="s">
        <v>27</v>
      </c>
    </row>
    <row r="7" spans="1:11" s="876" customFormat="1" ht="22.5" customHeight="1" x14ac:dyDescent="0.25">
      <c r="A7" s="1418" t="s">
        <v>28</v>
      </c>
      <c r="B7" s="1415" t="s">
        <v>29</v>
      </c>
      <c r="C7" s="1415" t="s">
        <v>30</v>
      </c>
      <c r="D7" s="1415" t="s">
        <v>31</v>
      </c>
      <c r="E7" s="1415" t="s">
        <v>32</v>
      </c>
      <c r="F7" s="1415"/>
      <c r="G7" s="1415" t="s">
        <v>33</v>
      </c>
      <c r="H7" s="1415" t="s">
        <v>34</v>
      </c>
      <c r="I7" s="1415"/>
      <c r="J7" s="1415" t="s">
        <v>211</v>
      </c>
      <c r="K7" s="1443" t="s">
        <v>35</v>
      </c>
    </row>
    <row r="8" spans="1:11" s="876" customFormat="1" x14ac:dyDescent="0.25">
      <c r="A8" s="1418"/>
      <c r="B8" s="1415"/>
      <c r="C8" s="1415"/>
      <c r="D8" s="1415"/>
      <c r="E8" s="855" t="s">
        <v>36</v>
      </c>
      <c r="F8" s="855" t="s">
        <v>37</v>
      </c>
      <c r="G8" s="1415"/>
      <c r="H8" s="855" t="s">
        <v>36</v>
      </c>
      <c r="I8" s="855" t="s">
        <v>37</v>
      </c>
      <c r="J8" s="1415"/>
      <c r="K8" s="1443"/>
    </row>
    <row r="9" spans="1:11" x14ac:dyDescent="0.25">
      <c r="A9" s="666" t="s">
        <v>266</v>
      </c>
      <c r="B9" s="498"/>
      <c r="C9" s="498"/>
      <c r="D9" s="480"/>
      <c r="E9" s="480"/>
      <c r="F9" s="480"/>
      <c r="G9" s="481"/>
      <c r="H9" s="481"/>
      <c r="I9" s="481"/>
      <c r="J9" s="480"/>
      <c r="K9" s="481">
        <f>SUM(K10)</f>
        <v>0</v>
      </c>
    </row>
    <row r="10" spans="1:11" ht="15.95" customHeight="1" x14ac:dyDescent="0.25">
      <c r="A10" s="795"/>
      <c r="B10" s="1121"/>
      <c r="C10" s="1121"/>
      <c r="D10" s="550"/>
      <c r="E10" s="550"/>
      <c r="F10" s="550"/>
      <c r="G10" s="550"/>
      <c r="H10" s="550"/>
      <c r="I10" s="550"/>
      <c r="J10" s="550"/>
      <c r="K10" s="1124"/>
    </row>
    <row r="11" spans="1:11" ht="15.95" customHeight="1" x14ac:dyDescent="0.25">
      <c r="A11" s="666" t="s">
        <v>268</v>
      </c>
      <c r="B11" s="498"/>
      <c r="C11" s="498"/>
      <c r="D11" s="480"/>
      <c r="E11" s="480"/>
      <c r="F11" s="480"/>
      <c r="G11" s="481"/>
      <c r="H11" s="481"/>
      <c r="I11" s="481"/>
      <c r="J11" s="480"/>
      <c r="K11" s="481" t="s">
        <v>2876</v>
      </c>
    </row>
    <row r="12" spans="1:11" ht="45" x14ac:dyDescent="0.25">
      <c r="A12" s="547" t="s">
        <v>2044</v>
      </c>
      <c r="B12" s="738" t="s">
        <v>908</v>
      </c>
      <c r="C12" s="738" t="s">
        <v>52</v>
      </c>
      <c r="D12" s="548" t="s">
        <v>2797</v>
      </c>
      <c r="E12" s="548" t="s">
        <v>2798</v>
      </c>
      <c r="F12" s="548" t="s">
        <v>2798</v>
      </c>
      <c r="G12" s="548" t="s">
        <v>2798</v>
      </c>
      <c r="H12" s="548" t="s">
        <v>2798</v>
      </c>
      <c r="I12" s="548" t="s">
        <v>2798</v>
      </c>
      <c r="J12" s="548" t="s">
        <v>2799</v>
      </c>
      <c r="K12" s="1125">
        <v>140170634</v>
      </c>
    </row>
    <row r="13" spans="1:11" ht="45" x14ac:dyDescent="0.25">
      <c r="A13" s="547" t="s">
        <v>2800</v>
      </c>
      <c r="B13" s="738" t="s">
        <v>2801</v>
      </c>
      <c r="C13" s="738" t="s">
        <v>52</v>
      </c>
      <c r="D13" s="548" t="s">
        <v>2802</v>
      </c>
      <c r="E13" s="548" t="s">
        <v>2798</v>
      </c>
      <c r="F13" s="548" t="s">
        <v>2798</v>
      </c>
      <c r="G13" s="548" t="s">
        <v>2798</v>
      </c>
      <c r="H13" s="548" t="s">
        <v>2798</v>
      </c>
      <c r="I13" s="548" t="s">
        <v>2798</v>
      </c>
      <c r="J13" s="548" t="s">
        <v>2799</v>
      </c>
      <c r="K13" s="1125">
        <v>126291326</v>
      </c>
    </row>
    <row r="14" spans="1:11" ht="30" x14ac:dyDescent="0.25">
      <c r="A14" s="547" t="s">
        <v>451</v>
      </c>
      <c r="B14" s="738" t="s">
        <v>2803</v>
      </c>
      <c r="C14" s="738" t="s">
        <v>60</v>
      </c>
      <c r="D14" s="548" t="s">
        <v>2804</v>
      </c>
      <c r="E14" s="548" t="s">
        <v>2805</v>
      </c>
      <c r="F14" s="548" t="s">
        <v>2806</v>
      </c>
      <c r="G14" s="548" t="s">
        <v>2798</v>
      </c>
      <c r="H14" s="548" t="s">
        <v>2798</v>
      </c>
      <c r="I14" s="548" t="s">
        <v>2798</v>
      </c>
      <c r="J14" s="548" t="s">
        <v>2799</v>
      </c>
      <c r="K14" s="1125">
        <v>490886763</v>
      </c>
    </row>
    <row r="15" spans="1:11" ht="30" x14ac:dyDescent="0.25">
      <c r="A15" s="547" t="s">
        <v>454</v>
      </c>
      <c r="B15" s="738" t="s">
        <v>2807</v>
      </c>
      <c r="C15" s="738" t="s">
        <v>60</v>
      </c>
      <c r="D15" s="548" t="s">
        <v>2808</v>
      </c>
      <c r="E15" s="548" t="s">
        <v>2798</v>
      </c>
      <c r="F15" s="548" t="s">
        <v>2798</v>
      </c>
      <c r="G15" s="548" t="s">
        <v>2798</v>
      </c>
      <c r="H15" s="548" t="s">
        <v>2798</v>
      </c>
      <c r="I15" s="548" t="s">
        <v>2798</v>
      </c>
      <c r="J15" s="548" t="s">
        <v>2799</v>
      </c>
      <c r="K15" s="1125">
        <v>100653874</v>
      </c>
    </row>
    <row r="16" spans="1:11" ht="60" x14ac:dyDescent="0.25">
      <c r="A16" s="547" t="s">
        <v>1044</v>
      </c>
      <c r="B16" s="738" t="s">
        <v>2809</v>
      </c>
      <c r="C16" s="738" t="s">
        <v>2148</v>
      </c>
      <c r="D16" s="548" t="s">
        <v>2798</v>
      </c>
      <c r="E16" s="548" t="s">
        <v>2798</v>
      </c>
      <c r="F16" s="548" t="s">
        <v>2798</v>
      </c>
      <c r="G16" s="548" t="s">
        <v>2798</v>
      </c>
      <c r="H16" s="548" t="s">
        <v>2798</v>
      </c>
      <c r="I16" s="548" t="s">
        <v>2798</v>
      </c>
      <c r="J16" s="548" t="s">
        <v>2799</v>
      </c>
      <c r="K16" s="1125">
        <v>16974070</v>
      </c>
    </row>
    <row r="17" spans="1:11" ht="90" x14ac:dyDescent="0.25">
      <c r="A17" s="547" t="s">
        <v>2810</v>
      </c>
      <c r="B17" s="738" t="s">
        <v>2811</v>
      </c>
      <c r="C17" s="738" t="s">
        <v>2812</v>
      </c>
      <c r="D17" s="548" t="s">
        <v>2813</v>
      </c>
      <c r="E17" s="548" t="s">
        <v>2798</v>
      </c>
      <c r="F17" s="548" t="s">
        <v>2798</v>
      </c>
      <c r="G17" s="548" t="s">
        <v>2798</v>
      </c>
      <c r="H17" s="548" t="s">
        <v>2798</v>
      </c>
      <c r="I17" s="548" t="s">
        <v>2798</v>
      </c>
      <c r="J17" s="548" t="s">
        <v>2799</v>
      </c>
      <c r="K17" s="1125">
        <v>92347342</v>
      </c>
    </row>
    <row r="18" spans="1:11" ht="60" x14ac:dyDescent="0.25">
      <c r="A18" s="547" t="s">
        <v>2814</v>
      </c>
      <c r="B18" s="738" t="s">
        <v>2815</v>
      </c>
      <c r="C18" s="738" t="s">
        <v>52</v>
      </c>
      <c r="D18" s="548" t="s">
        <v>2816</v>
      </c>
      <c r="E18" s="548" t="s">
        <v>2798</v>
      </c>
      <c r="F18" s="548" t="s">
        <v>2798</v>
      </c>
      <c r="G18" s="548" t="s">
        <v>2798</v>
      </c>
      <c r="H18" s="548" t="s">
        <v>2798</v>
      </c>
      <c r="I18" s="548" t="s">
        <v>2798</v>
      </c>
      <c r="J18" s="548" t="s">
        <v>2799</v>
      </c>
      <c r="K18" s="1125">
        <v>24232900</v>
      </c>
    </row>
    <row r="19" spans="1:11" x14ac:dyDescent="0.25">
      <c r="A19" s="547"/>
      <c r="B19" s="738"/>
      <c r="C19" s="738"/>
      <c r="D19" s="548"/>
      <c r="E19" s="548"/>
      <c r="F19" s="548"/>
      <c r="G19" s="548"/>
      <c r="H19" s="548"/>
      <c r="I19" s="548"/>
      <c r="J19" s="548"/>
      <c r="K19" s="1125"/>
    </row>
    <row r="20" spans="1:11" s="875" customFormat="1" x14ac:dyDescent="0.25">
      <c r="A20" s="666" t="s">
        <v>291</v>
      </c>
      <c r="B20" s="498"/>
      <c r="C20" s="498"/>
      <c r="D20" s="480"/>
      <c r="E20" s="480"/>
      <c r="F20" s="480"/>
      <c r="G20" s="481"/>
      <c r="H20" s="481"/>
      <c r="I20" s="481"/>
      <c r="J20" s="480"/>
      <c r="K20" s="481">
        <f>SUM(K21:K22)</f>
        <v>76730875</v>
      </c>
    </row>
    <row r="21" spans="1:11" s="879" customFormat="1" ht="90" x14ac:dyDescent="0.25">
      <c r="A21" s="668" t="s">
        <v>2817</v>
      </c>
      <c r="B21" s="567" t="s">
        <v>2818</v>
      </c>
      <c r="C21" s="738" t="s">
        <v>2148</v>
      </c>
      <c r="D21" s="548" t="s">
        <v>2798</v>
      </c>
      <c r="E21" s="548" t="s">
        <v>2798</v>
      </c>
      <c r="F21" s="548" t="s">
        <v>2798</v>
      </c>
      <c r="G21" s="548" t="s">
        <v>2798</v>
      </c>
      <c r="H21" s="548" t="s">
        <v>2798</v>
      </c>
      <c r="I21" s="548" t="s">
        <v>2798</v>
      </c>
      <c r="J21" s="548" t="s">
        <v>2799</v>
      </c>
      <c r="K21" s="1125">
        <v>167817</v>
      </c>
    </row>
    <row r="22" spans="1:11" s="879" customFormat="1" ht="60" x14ac:dyDescent="0.25">
      <c r="A22" s="668" t="s">
        <v>2819</v>
      </c>
      <c r="B22" s="738" t="s">
        <v>2807</v>
      </c>
      <c r="C22" s="738" t="s">
        <v>60</v>
      </c>
      <c r="D22" s="553" t="s">
        <v>2820</v>
      </c>
      <c r="E22" s="548" t="s">
        <v>2798</v>
      </c>
      <c r="F22" s="548" t="s">
        <v>2798</v>
      </c>
      <c r="G22" s="548" t="s">
        <v>2798</v>
      </c>
      <c r="H22" s="548" t="s">
        <v>2798</v>
      </c>
      <c r="I22" s="548" t="s">
        <v>2798</v>
      </c>
      <c r="J22" s="553" t="s">
        <v>2821</v>
      </c>
      <c r="K22" s="1125">
        <v>76563058</v>
      </c>
    </row>
    <row r="23" spans="1:11" s="875" customFormat="1" x14ac:dyDescent="0.25">
      <c r="A23" s="795"/>
      <c r="B23" s="1122"/>
      <c r="C23" s="1122"/>
      <c r="D23" s="475"/>
      <c r="E23" s="475"/>
      <c r="F23" s="475"/>
      <c r="G23" s="475"/>
      <c r="H23" s="475"/>
      <c r="I23" s="475"/>
      <c r="J23" s="475"/>
      <c r="K23" s="1126"/>
    </row>
    <row r="24" spans="1:11" x14ac:dyDescent="0.25">
      <c r="A24" s="666" t="s">
        <v>300</v>
      </c>
      <c r="B24" s="498"/>
      <c r="C24" s="498"/>
      <c r="D24" s="480"/>
      <c r="E24" s="480"/>
      <c r="F24" s="480"/>
      <c r="G24" s="481"/>
      <c r="H24" s="481"/>
      <c r="I24" s="481"/>
      <c r="J24" s="480"/>
      <c r="K24" s="481">
        <f>SUM(K25:K32)</f>
        <v>15572812</v>
      </c>
    </row>
    <row r="25" spans="1:11" ht="30" x14ac:dyDescent="0.25">
      <c r="A25" s="547" t="s">
        <v>2822</v>
      </c>
      <c r="B25" s="738" t="s">
        <v>2823</v>
      </c>
      <c r="C25" s="738" t="s">
        <v>60</v>
      </c>
      <c r="D25" s="548" t="s">
        <v>2798</v>
      </c>
      <c r="E25" s="548" t="s">
        <v>2798</v>
      </c>
      <c r="F25" s="548" t="s">
        <v>2798</v>
      </c>
      <c r="G25" s="548" t="s">
        <v>2798</v>
      </c>
      <c r="H25" s="548" t="s">
        <v>2798</v>
      </c>
      <c r="I25" s="548" t="s">
        <v>2798</v>
      </c>
      <c r="J25" s="548" t="s">
        <v>2799</v>
      </c>
      <c r="K25" s="1125">
        <v>765929</v>
      </c>
    </row>
    <row r="26" spans="1:11" ht="30" x14ac:dyDescent="0.25">
      <c r="A26" s="547" t="s">
        <v>2824</v>
      </c>
      <c r="B26" s="738" t="s">
        <v>2825</v>
      </c>
      <c r="C26" s="738" t="s">
        <v>2148</v>
      </c>
      <c r="D26" s="548" t="s">
        <v>2798</v>
      </c>
      <c r="E26" s="548" t="s">
        <v>2798</v>
      </c>
      <c r="F26" s="548" t="s">
        <v>2798</v>
      </c>
      <c r="G26" s="548" t="s">
        <v>2798</v>
      </c>
      <c r="H26" s="548" t="s">
        <v>2798</v>
      </c>
      <c r="I26" s="548" t="s">
        <v>2798</v>
      </c>
      <c r="J26" s="548" t="s">
        <v>2799</v>
      </c>
      <c r="K26" s="1125">
        <v>0</v>
      </c>
    </row>
    <row r="27" spans="1:11" ht="45" x14ac:dyDescent="0.25">
      <c r="A27" s="547" t="s">
        <v>2826</v>
      </c>
      <c r="B27" s="738" t="s">
        <v>2827</v>
      </c>
      <c r="C27" s="738" t="s">
        <v>2828</v>
      </c>
      <c r="D27" s="548" t="s">
        <v>2798</v>
      </c>
      <c r="E27" s="548" t="s">
        <v>2798</v>
      </c>
      <c r="F27" s="548" t="s">
        <v>2798</v>
      </c>
      <c r="G27" s="548" t="s">
        <v>2798</v>
      </c>
      <c r="H27" s="548" t="s">
        <v>2798</v>
      </c>
      <c r="I27" s="548" t="s">
        <v>2798</v>
      </c>
      <c r="J27" s="548" t="s">
        <v>2799</v>
      </c>
      <c r="K27" s="1125">
        <v>3025046</v>
      </c>
    </row>
    <row r="28" spans="1:11" ht="45" x14ac:dyDescent="0.25">
      <c r="A28" s="547" t="s">
        <v>2829</v>
      </c>
      <c r="B28" s="738" t="s">
        <v>2830</v>
      </c>
      <c r="C28" s="738" t="s">
        <v>2831</v>
      </c>
      <c r="D28" s="548" t="s">
        <v>2798</v>
      </c>
      <c r="E28" s="548" t="s">
        <v>2798</v>
      </c>
      <c r="F28" s="548" t="s">
        <v>2798</v>
      </c>
      <c r="G28" s="548" t="s">
        <v>2798</v>
      </c>
      <c r="H28" s="548" t="s">
        <v>2798</v>
      </c>
      <c r="I28" s="548" t="s">
        <v>2798</v>
      </c>
      <c r="J28" s="548" t="s">
        <v>2799</v>
      </c>
      <c r="K28" s="1125">
        <v>3429571</v>
      </c>
    </row>
    <row r="29" spans="1:11" ht="30" x14ac:dyDescent="0.25">
      <c r="A29" s="547" t="s">
        <v>2832</v>
      </c>
      <c r="B29" s="738" t="s">
        <v>2830</v>
      </c>
      <c r="C29" s="738" t="s">
        <v>60</v>
      </c>
      <c r="D29" s="548" t="s">
        <v>2798</v>
      </c>
      <c r="E29" s="548" t="s">
        <v>2798</v>
      </c>
      <c r="F29" s="548" t="s">
        <v>2798</v>
      </c>
      <c r="G29" s="548" t="s">
        <v>2798</v>
      </c>
      <c r="H29" s="548" t="s">
        <v>2798</v>
      </c>
      <c r="I29" s="548" t="s">
        <v>2798</v>
      </c>
      <c r="J29" s="548" t="s">
        <v>2799</v>
      </c>
      <c r="K29" s="1125">
        <v>5886485</v>
      </c>
    </row>
    <row r="30" spans="1:11" x14ac:dyDescent="0.25">
      <c r="A30" s="1119"/>
      <c r="B30" s="704"/>
      <c r="C30" s="704"/>
      <c r="D30" s="612"/>
      <c r="E30" s="612"/>
      <c r="F30" s="612"/>
      <c r="G30" s="612"/>
      <c r="H30" s="612"/>
      <c r="I30" s="612"/>
      <c r="J30" s="612"/>
      <c r="K30" s="1127"/>
    </row>
    <row r="31" spans="1:11" ht="60" x14ac:dyDescent="0.25">
      <c r="A31" s="547" t="s">
        <v>467</v>
      </c>
      <c r="B31" s="738" t="s">
        <v>2833</v>
      </c>
      <c r="C31" s="738" t="s">
        <v>2148</v>
      </c>
      <c r="D31" s="548" t="s">
        <v>2834</v>
      </c>
      <c r="E31" s="548" t="s">
        <v>2798</v>
      </c>
      <c r="F31" s="548" t="s">
        <v>2798</v>
      </c>
      <c r="G31" s="548" t="s">
        <v>2798</v>
      </c>
      <c r="H31" s="548" t="s">
        <v>2798</v>
      </c>
      <c r="I31" s="548" t="s">
        <v>2798</v>
      </c>
      <c r="J31" s="548" t="s">
        <v>2799</v>
      </c>
      <c r="K31" s="1125">
        <v>2433565</v>
      </c>
    </row>
    <row r="32" spans="1:11" ht="30" x14ac:dyDescent="0.25">
      <c r="A32" s="547" t="s">
        <v>2835</v>
      </c>
      <c r="B32" s="738" t="s">
        <v>2830</v>
      </c>
      <c r="C32" s="738" t="s">
        <v>2148</v>
      </c>
      <c r="D32" s="548" t="s">
        <v>2798</v>
      </c>
      <c r="E32" s="548" t="s">
        <v>2798</v>
      </c>
      <c r="F32" s="548" t="s">
        <v>2798</v>
      </c>
      <c r="G32" s="548" t="s">
        <v>2798</v>
      </c>
      <c r="H32" s="548" t="s">
        <v>2798</v>
      </c>
      <c r="I32" s="548" t="s">
        <v>2798</v>
      </c>
      <c r="J32" s="548" t="s">
        <v>2799</v>
      </c>
      <c r="K32" s="1125">
        <v>32216</v>
      </c>
    </row>
    <row r="33" spans="1:11" x14ac:dyDescent="0.25">
      <c r="A33" s="795"/>
      <c r="B33" s="1121"/>
      <c r="C33" s="1121"/>
      <c r="D33" s="550"/>
      <c r="E33" s="550"/>
      <c r="F33" s="550"/>
      <c r="G33" s="550"/>
      <c r="H33" s="550"/>
      <c r="I33" s="550"/>
      <c r="J33" s="550"/>
      <c r="K33" s="1126"/>
    </row>
    <row r="34" spans="1:11" x14ac:dyDescent="0.25">
      <c r="A34" s="666" t="s">
        <v>310</v>
      </c>
      <c r="B34" s="498"/>
      <c r="C34" s="498"/>
      <c r="D34" s="480"/>
      <c r="E34" s="480"/>
      <c r="F34" s="480"/>
      <c r="G34" s="481"/>
      <c r="H34" s="481"/>
      <c r="I34" s="481"/>
      <c r="J34" s="480"/>
      <c r="K34" s="481">
        <f>SUM(K35)</f>
        <v>0</v>
      </c>
    </row>
    <row r="35" spans="1:11" x14ac:dyDescent="0.25">
      <c r="A35" s="795"/>
      <c r="B35" s="1121"/>
      <c r="C35" s="1121"/>
      <c r="D35" s="550"/>
      <c r="E35" s="550"/>
      <c r="F35" s="550"/>
      <c r="G35" s="550"/>
      <c r="H35" s="550"/>
      <c r="I35" s="550"/>
      <c r="J35" s="550"/>
      <c r="K35" s="1126"/>
    </row>
    <row r="36" spans="1:11" x14ac:dyDescent="0.25">
      <c r="A36" s="666" t="s">
        <v>313</v>
      </c>
      <c r="B36" s="498"/>
      <c r="C36" s="498"/>
      <c r="D36" s="480"/>
      <c r="E36" s="480"/>
      <c r="F36" s="480"/>
      <c r="G36" s="481"/>
      <c r="H36" s="481"/>
      <c r="I36" s="481"/>
      <c r="J36" s="480"/>
      <c r="K36" s="481">
        <f>SUM(K37:K40)</f>
        <v>603983</v>
      </c>
    </row>
    <row r="37" spans="1:11" s="880" customFormat="1" ht="60" x14ac:dyDescent="0.25">
      <c r="A37" s="547" t="s">
        <v>2836</v>
      </c>
      <c r="B37" s="738" t="s">
        <v>2837</v>
      </c>
      <c r="C37" s="738" t="s">
        <v>2148</v>
      </c>
      <c r="D37" s="548" t="s">
        <v>2798</v>
      </c>
      <c r="E37" s="548" t="s">
        <v>2798</v>
      </c>
      <c r="F37" s="548" t="s">
        <v>2798</v>
      </c>
      <c r="G37" s="548" t="s">
        <v>2798</v>
      </c>
      <c r="H37" s="548" t="s">
        <v>2798</v>
      </c>
      <c r="I37" s="548" t="s">
        <v>2798</v>
      </c>
      <c r="J37" s="548" t="s">
        <v>2838</v>
      </c>
      <c r="K37" s="1125">
        <v>259099</v>
      </c>
    </row>
    <row r="38" spans="1:11" s="880" customFormat="1" ht="45" x14ac:dyDescent="0.25">
      <c r="A38" s="547" t="s">
        <v>2839</v>
      </c>
      <c r="B38" s="738" t="s">
        <v>2840</v>
      </c>
      <c r="C38" s="738" t="s">
        <v>2148</v>
      </c>
      <c r="D38" s="548" t="s">
        <v>2841</v>
      </c>
      <c r="E38" s="548" t="s">
        <v>2798</v>
      </c>
      <c r="F38" s="548" t="s">
        <v>2798</v>
      </c>
      <c r="G38" s="548" t="s">
        <v>2798</v>
      </c>
      <c r="H38" s="548" t="s">
        <v>2798</v>
      </c>
      <c r="I38" s="548" t="s">
        <v>2798</v>
      </c>
      <c r="J38" s="548" t="s">
        <v>2838</v>
      </c>
      <c r="K38" s="1125">
        <v>297982</v>
      </c>
    </row>
    <row r="39" spans="1:11" ht="45" x14ac:dyDescent="0.25">
      <c r="A39" s="547" t="s">
        <v>2842</v>
      </c>
      <c r="B39" s="738" t="s">
        <v>2840</v>
      </c>
      <c r="C39" s="738" t="s">
        <v>2148</v>
      </c>
      <c r="D39" s="548" t="s">
        <v>2843</v>
      </c>
      <c r="E39" s="548" t="s">
        <v>2798</v>
      </c>
      <c r="F39" s="548" t="s">
        <v>2798</v>
      </c>
      <c r="G39" s="548" t="s">
        <v>2798</v>
      </c>
      <c r="H39" s="548" t="s">
        <v>2798</v>
      </c>
      <c r="I39" s="548" t="s">
        <v>2798</v>
      </c>
      <c r="J39" s="548" t="s">
        <v>2838</v>
      </c>
      <c r="K39" s="1125" t="s">
        <v>1010</v>
      </c>
    </row>
    <row r="40" spans="1:11" ht="120" x14ac:dyDescent="0.25">
      <c r="A40" s="547" t="s">
        <v>2844</v>
      </c>
      <c r="B40" s="738" t="s">
        <v>2833</v>
      </c>
      <c r="C40" s="738" t="s">
        <v>2148</v>
      </c>
      <c r="D40" s="548" t="s">
        <v>2845</v>
      </c>
      <c r="E40" s="548" t="s">
        <v>2798</v>
      </c>
      <c r="F40" s="548" t="s">
        <v>2798</v>
      </c>
      <c r="G40" s="548" t="s">
        <v>2798</v>
      </c>
      <c r="H40" s="548" t="s">
        <v>2798</v>
      </c>
      <c r="I40" s="548" t="s">
        <v>2798</v>
      </c>
      <c r="J40" s="548" t="s">
        <v>2799</v>
      </c>
      <c r="K40" s="1125">
        <v>46902</v>
      </c>
    </row>
    <row r="41" spans="1:11" x14ac:dyDescent="0.25">
      <c r="A41" s="795"/>
      <c r="B41" s="1121"/>
      <c r="C41" s="1121"/>
      <c r="D41" s="550"/>
      <c r="E41" s="550"/>
      <c r="F41" s="550"/>
      <c r="G41" s="550"/>
      <c r="H41" s="550"/>
      <c r="I41" s="550"/>
      <c r="J41" s="550"/>
      <c r="K41" s="1126"/>
    </row>
    <row r="42" spans="1:11" s="875" customFormat="1" x14ac:dyDescent="0.25">
      <c r="A42" s="666" t="s">
        <v>314</v>
      </c>
      <c r="B42" s="498"/>
      <c r="C42" s="498"/>
      <c r="D42" s="480"/>
      <c r="E42" s="480"/>
      <c r="F42" s="480"/>
      <c r="G42" s="481"/>
      <c r="H42" s="481"/>
      <c r="I42" s="481"/>
      <c r="J42" s="480"/>
      <c r="K42" s="481">
        <f>SUM(K43:K45)</f>
        <v>3572885</v>
      </c>
    </row>
    <row r="43" spans="1:11" s="879" customFormat="1" ht="45" x14ac:dyDescent="0.25">
      <c r="A43" s="668" t="s">
        <v>2846</v>
      </c>
      <c r="B43" s="567" t="s">
        <v>2847</v>
      </c>
      <c r="C43" s="567" t="s">
        <v>787</v>
      </c>
      <c r="D43" s="548" t="s">
        <v>2798</v>
      </c>
      <c r="E43" s="548" t="s">
        <v>2798</v>
      </c>
      <c r="F43" s="548" t="s">
        <v>2798</v>
      </c>
      <c r="G43" s="548" t="s">
        <v>2798</v>
      </c>
      <c r="H43" s="548" t="s">
        <v>2798</v>
      </c>
      <c r="I43" s="548" t="s">
        <v>2798</v>
      </c>
      <c r="J43" s="553" t="s">
        <v>2848</v>
      </c>
      <c r="K43" s="1125">
        <v>551344</v>
      </c>
    </row>
    <row r="44" spans="1:11" ht="30" x14ac:dyDescent="0.25">
      <c r="A44" s="547" t="s">
        <v>2849</v>
      </c>
      <c r="B44" s="738" t="s">
        <v>2830</v>
      </c>
      <c r="C44" s="738" t="s">
        <v>60</v>
      </c>
      <c r="D44" s="548" t="s">
        <v>2798</v>
      </c>
      <c r="E44" s="548" t="s">
        <v>2798</v>
      </c>
      <c r="F44" s="548" t="s">
        <v>2798</v>
      </c>
      <c r="G44" s="548" t="s">
        <v>2798</v>
      </c>
      <c r="H44" s="548" t="s">
        <v>2798</v>
      </c>
      <c r="I44" s="548" t="s">
        <v>2798</v>
      </c>
      <c r="J44" s="548" t="s">
        <v>2850</v>
      </c>
      <c r="K44" s="1125">
        <v>554212</v>
      </c>
    </row>
    <row r="45" spans="1:11" s="879" customFormat="1" x14ac:dyDescent="0.25">
      <c r="A45" s="668" t="s">
        <v>2851</v>
      </c>
      <c r="B45" s="738" t="s">
        <v>2852</v>
      </c>
      <c r="C45" s="567" t="s">
        <v>2148</v>
      </c>
      <c r="D45" s="548" t="s">
        <v>2798</v>
      </c>
      <c r="E45" s="548" t="s">
        <v>2798</v>
      </c>
      <c r="F45" s="548" t="s">
        <v>2798</v>
      </c>
      <c r="G45" s="548" t="s">
        <v>2798</v>
      </c>
      <c r="H45" s="548" t="s">
        <v>2798</v>
      </c>
      <c r="I45" s="548" t="s">
        <v>2798</v>
      </c>
      <c r="J45" s="553"/>
      <c r="K45" s="1125">
        <v>2467329</v>
      </c>
    </row>
    <row r="46" spans="1:11" s="875" customFormat="1" x14ac:dyDescent="0.25">
      <c r="A46" s="1118"/>
      <c r="B46" s="1122"/>
      <c r="C46" s="1122"/>
      <c r="D46" s="475"/>
      <c r="E46" s="475"/>
      <c r="F46" s="475"/>
      <c r="G46" s="475"/>
      <c r="H46" s="475"/>
      <c r="I46" s="475"/>
      <c r="J46" s="475"/>
      <c r="K46" s="1126"/>
    </row>
    <row r="47" spans="1:11" x14ac:dyDescent="0.25">
      <c r="A47" s="666" t="s">
        <v>315</v>
      </c>
      <c r="B47" s="498"/>
      <c r="C47" s="498"/>
      <c r="D47" s="480"/>
      <c r="E47" s="480"/>
      <c r="F47" s="480"/>
      <c r="G47" s="481"/>
      <c r="H47" s="481"/>
      <c r="I47" s="481"/>
      <c r="J47" s="480"/>
      <c r="K47" s="481">
        <f>SUM(K48:K51)</f>
        <v>25712471</v>
      </c>
    </row>
    <row r="48" spans="1:11" s="879" customFormat="1" x14ac:dyDescent="0.25">
      <c r="A48" s="668" t="s">
        <v>2853</v>
      </c>
      <c r="B48" s="738" t="s">
        <v>2852</v>
      </c>
      <c r="C48" s="567" t="s">
        <v>2148</v>
      </c>
      <c r="D48" s="548" t="s">
        <v>2798</v>
      </c>
      <c r="E48" s="548" t="s">
        <v>2798</v>
      </c>
      <c r="F48" s="548" t="s">
        <v>2798</v>
      </c>
      <c r="G48" s="548" t="s">
        <v>2798</v>
      </c>
      <c r="H48" s="548" t="s">
        <v>2798</v>
      </c>
      <c r="I48" s="548" t="s">
        <v>2798</v>
      </c>
      <c r="J48" s="553" t="s">
        <v>2854</v>
      </c>
      <c r="K48" s="1125">
        <v>6341864</v>
      </c>
    </row>
    <row r="49" spans="1:11" s="879" customFormat="1" x14ac:dyDescent="0.25">
      <c r="A49" s="668" t="s">
        <v>2855</v>
      </c>
      <c r="B49" s="738" t="s">
        <v>2852</v>
      </c>
      <c r="C49" s="567" t="s">
        <v>2148</v>
      </c>
      <c r="D49" s="548" t="s">
        <v>2798</v>
      </c>
      <c r="E49" s="548" t="s">
        <v>2798</v>
      </c>
      <c r="F49" s="548" t="s">
        <v>2798</v>
      </c>
      <c r="G49" s="548" t="s">
        <v>2798</v>
      </c>
      <c r="H49" s="548" t="s">
        <v>2798</v>
      </c>
      <c r="I49" s="548" t="s">
        <v>2798</v>
      </c>
      <c r="J49" s="553" t="s">
        <v>2856</v>
      </c>
      <c r="K49" s="1125">
        <v>853388</v>
      </c>
    </row>
    <row r="50" spans="1:11" s="879" customFormat="1" x14ac:dyDescent="0.25">
      <c r="A50" s="668" t="s">
        <v>2857</v>
      </c>
      <c r="B50" s="738" t="s">
        <v>2852</v>
      </c>
      <c r="C50" s="567" t="s">
        <v>2148</v>
      </c>
      <c r="D50" s="548" t="s">
        <v>2798</v>
      </c>
      <c r="E50" s="548" t="s">
        <v>2798</v>
      </c>
      <c r="F50" s="548" t="s">
        <v>2798</v>
      </c>
      <c r="G50" s="548" t="s">
        <v>2798</v>
      </c>
      <c r="H50" s="548" t="s">
        <v>2798</v>
      </c>
      <c r="I50" s="548" t="s">
        <v>2798</v>
      </c>
      <c r="J50" s="553" t="s">
        <v>2856</v>
      </c>
      <c r="K50" s="1125">
        <v>3861980</v>
      </c>
    </row>
    <row r="51" spans="1:11" s="875" customFormat="1" x14ac:dyDescent="0.25">
      <c r="A51" s="1120" t="s">
        <v>2858</v>
      </c>
      <c r="B51" s="567" t="s">
        <v>2847</v>
      </c>
      <c r="C51" s="567" t="s">
        <v>2148</v>
      </c>
      <c r="D51" s="548" t="s">
        <v>2798</v>
      </c>
      <c r="E51" s="548" t="s">
        <v>2798</v>
      </c>
      <c r="F51" s="548" t="s">
        <v>2798</v>
      </c>
      <c r="G51" s="548" t="s">
        <v>2798</v>
      </c>
      <c r="H51" s="548" t="s">
        <v>2798</v>
      </c>
      <c r="I51" s="548" t="s">
        <v>2798</v>
      </c>
      <c r="J51" s="553" t="s">
        <v>1874</v>
      </c>
      <c r="K51" s="1125">
        <v>14655239</v>
      </c>
    </row>
    <row r="52" spans="1:11" ht="15.95" customHeight="1" x14ac:dyDescent="0.25">
      <c r="A52" s="492"/>
      <c r="B52" s="1121"/>
      <c r="C52" s="1121"/>
      <c r="D52" s="550"/>
      <c r="E52" s="550"/>
      <c r="F52" s="550"/>
      <c r="G52" s="550"/>
      <c r="H52" s="550"/>
      <c r="I52" s="550"/>
      <c r="J52" s="550"/>
      <c r="K52" s="1126"/>
    </row>
    <row r="53" spans="1:11" ht="15.95" customHeight="1" x14ac:dyDescent="0.25">
      <c r="A53" s="669" t="s">
        <v>51</v>
      </c>
      <c r="B53" s="503"/>
      <c r="C53" s="503"/>
      <c r="D53" s="857"/>
      <c r="E53" s="857"/>
      <c r="F53" s="857"/>
      <c r="G53" s="857"/>
      <c r="H53" s="857"/>
      <c r="I53" s="857"/>
      <c r="J53" s="857"/>
      <c r="K53" s="1128">
        <f>SUM(K9,K11,K20,K24,K34,K36,K42,K47)</f>
        <v>122193026</v>
      </c>
    </row>
    <row r="54" spans="1:11" x14ac:dyDescent="0.25">
      <c r="A54" s="72"/>
      <c r="B54" s="391"/>
      <c r="C54" s="391"/>
      <c r="D54" s="73"/>
      <c r="E54" s="73"/>
      <c r="F54" s="73"/>
      <c r="G54" s="73"/>
      <c r="H54" s="73"/>
      <c r="I54" s="73"/>
      <c r="J54" s="73"/>
      <c r="K54" s="577"/>
    </row>
    <row r="55" spans="1:11" x14ac:dyDescent="0.25">
      <c r="K55" s="1123"/>
    </row>
    <row r="56" spans="1:11" x14ac:dyDescent="0.25">
      <c r="K56" s="1123"/>
    </row>
    <row r="57" spans="1:11" x14ac:dyDescent="0.25">
      <c r="K57" s="1123"/>
    </row>
    <row r="58" spans="1:11" x14ac:dyDescent="0.25">
      <c r="K58" s="1123"/>
    </row>
    <row r="59" spans="1:11" x14ac:dyDescent="0.25">
      <c r="K59" s="1123"/>
    </row>
    <row r="60" spans="1:11" x14ac:dyDescent="0.25">
      <c r="K60" s="1123"/>
    </row>
    <row r="61" spans="1:11" x14ac:dyDescent="0.25">
      <c r="K61" s="1123"/>
    </row>
    <row r="65520" spans="10:10" x14ac:dyDescent="0.25">
      <c r="J65520" s="878"/>
    </row>
  </sheetData>
  <mergeCells count="11">
    <mergeCell ref="J7:J8"/>
    <mergeCell ref="K7:K8"/>
    <mergeCell ref="H6:I6"/>
    <mergeCell ref="A7:A8"/>
    <mergeCell ref="B7:B8"/>
    <mergeCell ref="C7:C8"/>
    <mergeCell ref="D7:D8"/>
    <mergeCell ref="E7:F7"/>
    <mergeCell ref="G7:G8"/>
    <mergeCell ref="H7:I7"/>
    <mergeCell ref="E6:F6"/>
  </mergeCells>
  <pageMargins left="0.19685039370078741" right="0.19685039370078741" top="0.39370078740157483" bottom="0.39370078740157483" header="0.19685039370078741" footer="0.19685039370078741"/>
  <pageSetup paperSize="9" scale="60" fitToHeight="0" orientation="landscape" r:id="rId1"/>
  <headerFooter>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2" sqref="A2:A4"/>
    </sheetView>
  </sheetViews>
  <sheetFormatPr baseColWidth="10" defaultRowHeight="15" x14ac:dyDescent="0.25"/>
  <cols>
    <col min="1" max="1" width="67.42578125" customWidth="1"/>
    <col min="2" max="2" width="22.28515625" style="392" bestFit="1" customWidth="1"/>
    <col min="3" max="3" width="13.140625" style="392" bestFit="1" customWidth="1"/>
    <col min="4" max="4" width="17.7109375" customWidth="1"/>
    <col min="5" max="6" width="12" bestFit="1" customWidth="1"/>
    <col min="7" max="7" width="12.42578125" style="384" bestFit="1" customWidth="1"/>
    <col min="8" max="8" width="8.42578125" bestFit="1" customWidth="1"/>
    <col min="9" max="9" width="8.85546875" bestFit="1" customWidth="1"/>
    <col min="10" max="10" width="25" bestFit="1" customWidth="1"/>
    <col min="11" max="11" width="15.140625" style="384" bestFit="1" customWidth="1"/>
    <col min="257" max="257" width="67.42578125" customWidth="1"/>
    <col min="258" max="258" width="21.5703125" customWidth="1"/>
    <col min="259" max="262" width="17.7109375" customWidth="1"/>
    <col min="263" max="263" width="19.42578125" customWidth="1"/>
    <col min="264" max="267" width="17.7109375" customWidth="1"/>
    <col min="513" max="513" width="67.42578125" customWidth="1"/>
    <col min="514" max="514" width="21.5703125" customWidth="1"/>
    <col min="515" max="518" width="17.7109375" customWidth="1"/>
    <col min="519" max="519" width="19.42578125" customWidth="1"/>
    <col min="520" max="523" width="17.7109375" customWidth="1"/>
    <col min="769" max="769" width="67.42578125" customWidth="1"/>
    <col min="770" max="770" width="21.5703125" customWidth="1"/>
    <col min="771" max="774" width="17.7109375" customWidth="1"/>
    <col min="775" max="775" width="19.42578125" customWidth="1"/>
    <col min="776" max="779" width="17.7109375" customWidth="1"/>
    <col min="1025" max="1025" width="67.42578125" customWidth="1"/>
    <col min="1026" max="1026" width="21.5703125" customWidth="1"/>
    <col min="1027" max="1030" width="17.7109375" customWidth="1"/>
    <col min="1031" max="1031" width="19.42578125" customWidth="1"/>
    <col min="1032" max="1035" width="17.7109375" customWidth="1"/>
    <col min="1281" max="1281" width="67.42578125" customWidth="1"/>
    <col min="1282" max="1282" width="21.5703125" customWidth="1"/>
    <col min="1283" max="1286" width="17.7109375" customWidth="1"/>
    <col min="1287" max="1287" width="19.42578125" customWidth="1"/>
    <col min="1288" max="1291" width="17.7109375" customWidth="1"/>
    <col min="1537" max="1537" width="67.42578125" customWidth="1"/>
    <col min="1538" max="1538" width="21.5703125" customWidth="1"/>
    <col min="1539" max="1542" width="17.7109375" customWidth="1"/>
    <col min="1543" max="1543" width="19.42578125" customWidth="1"/>
    <col min="1544" max="1547" width="17.7109375" customWidth="1"/>
    <col min="1793" max="1793" width="67.42578125" customWidth="1"/>
    <col min="1794" max="1794" width="21.5703125" customWidth="1"/>
    <col min="1795" max="1798" width="17.7109375" customWidth="1"/>
    <col min="1799" max="1799" width="19.42578125" customWidth="1"/>
    <col min="1800" max="1803" width="17.7109375" customWidth="1"/>
    <col min="2049" max="2049" width="67.42578125" customWidth="1"/>
    <col min="2050" max="2050" width="21.5703125" customWidth="1"/>
    <col min="2051" max="2054" width="17.7109375" customWidth="1"/>
    <col min="2055" max="2055" width="19.42578125" customWidth="1"/>
    <col min="2056" max="2059" width="17.7109375" customWidth="1"/>
    <col min="2305" max="2305" width="67.42578125" customWidth="1"/>
    <col min="2306" max="2306" width="21.5703125" customWidth="1"/>
    <col min="2307" max="2310" width="17.7109375" customWidth="1"/>
    <col min="2311" max="2311" width="19.42578125" customWidth="1"/>
    <col min="2312" max="2315" width="17.7109375" customWidth="1"/>
    <col min="2561" max="2561" width="67.42578125" customWidth="1"/>
    <col min="2562" max="2562" width="21.5703125" customWidth="1"/>
    <col min="2563" max="2566" width="17.7109375" customWidth="1"/>
    <col min="2567" max="2567" width="19.42578125" customWidth="1"/>
    <col min="2568" max="2571" width="17.7109375" customWidth="1"/>
    <col min="2817" max="2817" width="67.42578125" customWidth="1"/>
    <col min="2818" max="2818" width="21.5703125" customWidth="1"/>
    <col min="2819" max="2822" width="17.7109375" customWidth="1"/>
    <col min="2823" max="2823" width="19.42578125" customWidth="1"/>
    <col min="2824" max="2827" width="17.7109375" customWidth="1"/>
    <col min="3073" max="3073" width="67.42578125" customWidth="1"/>
    <col min="3074" max="3074" width="21.5703125" customWidth="1"/>
    <col min="3075" max="3078" width="17.7109375" customWidth="1"/>
    <col min="3079" max="3079" width="19.42578125" customWidth="1"/>
    <col min="3080" max="3083" width="17.7109375" customWidth="1"/>
    <col min="3329" max="3329" width="67.42578125" customWidth="1"/>
    <col min="3330" max="3330" width="21.5703125" customWidth="1"/>
    <col min="3331" max="3334" width="17.7109375" customWidth="1"/>
    <col min="3335" max="3335" width="19.42578125" customWidth="1"/>
    <col min="3336" max="3339" width="17.7109375" customWidth="1"/>
    <col min="3585" max="3585" width="67.42578125" customWidth="1"/>
    <col min="3586" max="3586" width="21.5703125" customWidth="1"/>
    <col min="3587" max="3590" width="17.7109375" customWidth="1"/>
    <col min="3591" max="3591" width="19.42578125" customWidth="1"/>
    <col min="3592" max="3595" width="17.7109375" customWidth="1"/>
    <col min="3841" max="3841" width="67.42578125" customWidth="1"/>
    <col min="3842" max="3842" width="21.5703125" customWidth="1"/>
    <col min="3843" max="3846" width="17.7109375" customWidth="1"/>
    <col min="3847" max="3847" width="19.42578125" customWidth="1"/>
    <col min="3848" max="3851" width="17.7109375" customWidth="1"/>
    <col min="4097" max="4097" width="67.42578125" customWidth="1"/>
    <col min="4098" max="4098" width="21.5703125" customWidth="1"/>
    <col min="4099" max="4102" width="17.7109375" customWidth="1"/>
    <col min="4103" max="4103" width="19.42578125" customWidth="1"/>
    <col min="4104" max="4107" width="17.7109375" customWidth="1"/>
    <col min="4353" max="4353" width="67.42578125" customWidth="1"/>
    <col min="4354" max="4354" width="21.5703125" customWidth="1"/>
    <col min="4355" max="4358" width="17.7109375" customWidth="1"/>
    <col min="4359" max="4359" width="19.42578125" customWidth="1"/>
    <col min="4360" max="4363" width="17.7109375" customWidth="1"/>
    <col min="4609" max="4609" width="67.42578125" customWidth="1"/>
    <col min="4610" max="4610" width="21.5703125" customWidth="1"/>
    <col min="4611" max="4614" width="17.7109375" customWidth="1"/>
    <col min="4615" max="4615" width="19.42578125" customWidth="1"/>
    <col min="4616" max="4619" width="17.7109375" customWidth="1"/>
    <col min="4865" max="4865" width="67.42578125" customWidth="1"/>
    <col min="4866" max="4866" width="21.5703125" customWidth="1"/>
    <col min="4867" max="4870" width="17.7109375" customWidth="1"/>
    <col min="4871" max="4871" width="19.42578125" customWidth="1"/>
    <col min="4872" max="4875" width="17.7109375" customWidth="1"/>
    <col min="5121" max="5121" width="67.42578125" customWidth="1"/>
    <col min="5122" max="5122" width="21.5703125" customWidth="1"/>
    <col min="5123" max="5126" width="17.7109375" customWidth="1"/>
    <col min="5127" max="5127" width="19.42578125" customWidth="1"/>
    <col min="5128" max="5131" width="17.7109375" customWidth="1"/>
    <col min="5377" max="5377" width="67.42578125" customWidth="1"/>
    <col min="5378" max="5378" width="21.5703125" customWidth="1"/>
    <col min="5379" max="5382" width="17.7109375" customWidth="1"/>
    <col min="5383" max="5383" width="19.42578125" customWidth="1"/>
    <col min="5384" max="5387" width="17.7109375" customWidth="1"/>
    <col min="5633" max="5633" width="67.42578125" customWidth="1"/>
    <col min="5634" max="5634" width="21.5703125" customWidth="1"/>
    <col min="5635" max="5638" width="17.7109375" customWidth="1"/>
    <col min="5639" max="5639" width="19.42578125" customWidth="1"/>
    <col min="5640" max="5643" width="17.7109375" customWidth="1"/>
    <col min="5889" max="5889" width="67.42578125" customWidth="1"/>
    <col min="5890" max="5890" width="21.5703125" customWidth="1"/>
    <col min="5891" max="5894" width="17.7109375" customWidth="1"/>
    <col min="5895" max="5895" width="19.42578125" customWidth="1"/>
    <col min="5896" max="5899" width="17.7109375" customWidth="1"/>
    <col min="6145" max="6145" width="67.42578125" customWidth="1"/>
    <col min="6146" max="6146" width="21.5703125" customWidth="1"/>
    <col min="6147" max="6150" width="17.7109375" customWidth="1"/>
    <col min="6151" max="6151" width="19.42578125" customWidth="1"/>
    <col min="6152" max="6155" width="17.7109375" customWidth="1"/>
    <col min="6401" max="6401" width="67.42578125" customWidth="1"/>
    <col min="6402" max="6402" width="21.5703125" customWidth="1"/>
    <col min="6403" max="6406" width="17.7109375" customWidth="1"/>
    <col min="6407" max="6407" width="19.42578125" customWidth="1"/>
    <col min="6408" max="6411" width="17.7109375" customWidth="1"/>
    <col min="6657" max="6657" width="67.42578125" customWidth="1"/>
    <col min="6658" max="6658" width="21.5703125" customWidth="1"/>
    <col min="6659" max="6662" width="17.7109375" customWidth="1"/>
    <col min="6663" max="6663" width="19.42578125" customWidth="1"/>
    <col min="6664" max="6667" width="17.7109375" customWidth="1"/>
    <col min="6913" max="6913" width="67.42578125" customWidth="1"/>
    <col min="6914" max="6914" width="21.5703125" customWidth="1"/>
    <col min="6915" max="6918" width="17.7109375" customWidth="1"/>
    <col min="6919" max="6919" width="19.42578125" customWidth="1"/>
    <col min="6920" max="6923" width="17.7109375" customWidth="1"/>
    <col min="7169" max="7169" width="67.42578125" customWidth="1"/>
    <col min="7170" max="7170" width="21.5703125" customWidth="1"/>
    <col min="7171" max="7174" width="17.7109375" customWidth="1"/>
    <col min="7175" max="7175" width="19.42578125" customWidth="1"/>
    <col min="7176" max="7179" width="17.7109375" customWidth="1"/>
    <col min="7425" max="7425" width="67.42578125" customWidth="1"/>
    <col min="7426" max="7426" width="21.5703125" customWidth="1"/>
    <col min="7427" max="7430" width="17.7109375" customWidth="1"/>
    <col min="7431" max="7431" width="19.42578125" customWidth="1"/>
    <col min="7432" max="7435" width="17.7109375" customWidth="1"/>
    <col min="7681" max="7681" width="67.42578125" customWidth="1"/>
    <col min="7682" max="7682" width="21.5703125" customWidth="1"/>
    <col min="7683" max="7686" width="17.7109375" customWidth="1"/>
    <col min="7687" max="7687" width="19.42578125" customWidth="1"/>
    <col min="7688" max="7691" width="17.7109375" customWidth="1"/>
    <col min="7937" max="7937" width="67.42578125" customWidth="1"/>
    <col min="7938" max="7938" width="21.5703125" customWidth="1"/>
    <col min="7939" max="7942" width="17.7109375" customWidth="1"/>
    <col min="7943" max="7943" width="19.42578125" customWidth="1"/>
    <col min="7944" max="7947" width="17.7109375" customWidth="1"/>
    <col min="8193" max="8193" width="67.42578125" customWidth="1"/>
    <col min="8194" max="8194" width="21.5703125" customWidth="1"/>
    <col min="8195" max="8198" width="17.7109375" customWidth="1"/>
    <col min="8199" max="8199" width="19.42578125" customWidth="1"/>
    <col min="8200" max="8203" width="17.7109375" customWidth="1"/>
    <col min="8449" max="8449" width="67.42578125" customWidth="1"/>
    <col min="8450" max="8450" width="21.5703125" customWidth="1"/>
    <col min="8451" max="8454" width="17.7109375" customWidth="1"/>
    <col min="8455" max="8455" width="19.42578125" customWidth="1"/>
    <col min="8456" max="8459" width="17.7109375" customWidth="1"/>
    <col min="8705" max="8705" width="67.42578125" customWidth="1"/>
    <col min="8706" max="8706" width="21.5703125" customWidth="1"/>
    <col min="8707" max="8710" width="17.7109375" customWidth="1"/>
    <col min="8711" max="8711" width="19.42578125" customWidth="1"/>
    <col min="8712" max="8715" width="17.7109375" customWidth="1"/>
    <col min="8961" max="8961" width="67.42578125" customWidth="1"/>
    <col min="8962" max="8962" width="21.5703125" customWidth="1"/>
    <col min="8963" max="8966" width="17.7109375" customWidth="1"/>
    <col min="8967" max="8967" width="19.42578125" customWidth="1"/>
    <col min="8968" max="8971" width="17.7109375" customWidth="1"/>
    <col min="9217" max="9217" width="67.42578125" customWidth="1"/>
    <col min="9218" max="9218" width="21.5703125" customWidth="1"/>
    <col min="9219" max="9222" width="17.7109375" customWidth="1"/>
    <col min="9223" max="9223" width="19.42578125" customWidth="1"/>
    <col min="9224" max="9227" width="17.7109375" customWidth="1"/>
    <col min="9473" max="9473" width="67.42578125" customWidth="1"/>
    <col min="9474" max="9474" width="21.5703125" customWidth="1"/>
    <col min="9475" max="9478" width="17.7109375" customWidth="1"/>
    <col min="9479" max="9479" width="19.42578125" customWidth="1"/>
    <col min="9480" max="9483" width="17.7109375" customWidth="1"/>
    <col min="9729" max="9729" width="67.42578125" customWidth="1"/>
    <col min="9730" max="9730" width="21.5703125" customWidth="1"/>
    <col min="9731" max="9734" width="17.7109375" customWidth="1"/>
    <col min="9735" max="9735" width="19.42578125" customWidth="1"/>
    <col min="9736" max="9739" width="17.7109375" customWidth="1"/>
    <col min="9985" max="9985" width="67.42578125" customWidth="1"/>
    <col min="9986" max="9986" width="21.5703125" customWidth="1"/>
    <col min="9987" max="9990" width="17.7109375" customWidth="1"/>
    <col min="9991" max="9991" width="19.42578125" customWidth="1"/>
    <col min="9992" max="9995" width="17.7109375" customWidth="1"/>
    <col min="10241" max="10241" width="67.42578125" customWidth="1"/>
    <col min="10242" max="10242" width="21.5703125" customWidth="1"/>
    <col min="10243" max="10246" width="17.7109375" customWidth="1"/>
    <col min="10247" max="10247" width="19.42578125" customWidth="1"/>
    <col min="10248" max="10251" width="17.7109375" customWidth="1"/>
    <col min="10497" max="10497" width="67.42578125" customWidth="1"/>
    <col min="10498" max="10498" width="21.5703125" customWidth="1"/>
    <col min="10499" max="10502" width="17.7109375" customWidth="1"/>
    <col min="10503" max="10503" width="19.42578125" customWidth="1"/>
    <col min="10504" max="10507" width="17.7109375" customWidth="1"/>
    <col min="10753" max="10753" width="67.42578125" customWidth="1"/>
    <col min="10754" max="10754" width="21.5703125" customWidth="1"/>
    <col min="10755" max="10758" width="17.7109375" customWidth="1"/>
    <col min="10759" max="10759" width="19.42578125" customWidth="1"/>
    <col min="10760" max="10763" width="17.7109375" customWidth="1"/>
    <col min="11009" max="11009" width="67.42578125" customWidth="1"/>
    <col min="11010" max="11010" width="21.5703125" customWidth="1"/>
    <col min="11011" max="11014" width="17.7109375" customWidth="1"/>
    <col min="11015" max="11015" width="19.42578125" customWidth="1"/>
    <col min="11016" max="11019" width="17.7109375" customWidth="1"/>
    <col min="11265" max="11265" width="67.42578125" customWidth="1"/>
    <col min="11266" max="11266" width="21.5703125" customWidth="1"/>
    <col min="11267" max="11270" width="17.7109375" customWidth="1"/>
    <col min="11271" max="11271" width="19.42578125" customWidth="1"/>
    <col min="11272" max="11275" width="17.7109375" customWidth="1"/>
    <col min="11521" max="11521" width="67.42578125" customWidth="1"/>
    <col min="11522" max="11522" width="21.5703125" customWidth="1"/>
    <col min="11523" max="11526" width="17.7109375" customWidth="1"/>
    <col min="11527" max="11527" width="19.42578125" customWidth="1"/>
    <col min="11528" max="11531" width="17.7109375" customWidth="1"/>
    <col min="11777" max="11777" width="67.42578125" customWidth="1"/>
    <col min="11778" max="11778" width="21.5703125" customWidth="1"/>
    <col min="11779" max="11782" width="17.7109375" customWidth="1"/>
    <col min="11783" max="11783" width="19.42578125" customWidth="1"/>
    <col min="11784" max="11787" width="17.7109375" customWidth="1"/>
    <col min="12033" max="12033" width="67.42578125" customWidth="1"/>
    <col min="12034" max="12034" width="21.5703125" customWidth="1"/>
    <col min="12035" max="12038" width="17.7109375" customWidth="1"/>
    <col min="12039" max="12039" width="19.42578125" customWidth="1"/>
    <col min="12040" max="12043" width="17.7109375" customWidth="1"/>
    <col min="12289" max="12289" width="67.42578125" customWidth="1"/>
    <col min="12290" max="12290" width="21.5703125" customWidth="1"/>
    <col min="12291" max="12294" width="17.7109375" customWidth="1"/>
    <col min="12295" max="12295" width="19.42578125" customWidth="1"/>
    <col min="12296" max="12299" width="17.7109375" customWidth="1"/>
    <col min="12545" max="12545" width="67.42578125" customWidth="1"/>
    <col min="12546" max="12546" width="21.5703125" customWidth="1"/>
    <col min="12547" max="12550" width="17.7109375" customWidth="1"/>
    <col min="12551" max="12551" width="19.42578125" customWidth="1"/>
    <col min="12552" max="12555" width="17.7109375" customWidth="1"/>
    <col min="12801" max="12801" width="67.42578125" customWidth="1"/>
    <col min="12802" max="12802" width="21.5703125" customWidth="1"/>
    <col min="12803" max="12806" width="17.7109375" customWidth="1"/>
    <col min="12807" max="12807" width="19.42578125" customWidth="1"/>
    <col min="12808" max="12811" width="17.7109375" customWidth="1"/>
    <col min="13057" max="13057" width="67.42578125" customWidth="1"/>
    <col min="13058" max="13058" width="21.5703125" customWidth="1"/>
    <col min="13059" max="13062" width="17.7109375" customWidth="1"/>
    <col min="13063" max="13063" width="19.42578125" customWidth="1"/>
    <col min="13064" max="13067" width="17.7109375" customWidth="1"/>
    <col min="13313" max="13313" width="67.42578125" customWidth="1"/>
    <col min="13314" max="13314" width="21.5703125" customWidth="1"/>
    <col min="13315" max="13318" width="17.7109375" customWidth="1"/>
    <col min="13319" max="13319" width="19.42578125" customWidth="1"/>
    <col min="13320" max="13323" width="17.7109375" customWidth="1"/>
    <col min="13569" max="13569" width="67.42578125" customWidth="1"/>
    <col min="13570" max="13570" width="21.5703125" customWidth="1"/>
    <col min="13571" max="13574" width="17.7109375" customWidth="1"/>
    <col min="13575" max="13575" width="19.42578125" customWidth="1"/>
    <col min="13576" max="13579" width="17.7109375" customWidth="1"/>
    <col min="13825" max="13825" width="67.42578125" customWidth="1"/>
    <col min="13826" max="13826" width="21.5703125" customWidth="1"/>
    <col min="13827" max="13830" width="17.7109375" customWidth="1"/>
    <col min="13831" max="13831" width="19.42578125" customWidth="1"/>
    <col min="13832" max="13835" width="17.7109375" customWidth="1"/>
    <col min="14081" max="14081" width="67.42578125" customWidth="1"/>
    <col min="14082" max="14082" width="21.5703125" customWidth="1"/>
    <col min="14083" max="14086" width="17.7109375" customWidth="1"/>
    <col min="14087" max="14087" width="19.42578125" customWidth="1"/>
    <col min="14088" max="14091" width="17.7109375" customWidth="1"/>
    <col min="14337" max="14337" width="67.42578125" customWidth="1"/>
    <col min="14338" max="14338" width="21.5703125" customWidth="1"/>
    <col min="14339" max="14342" width="17.7109375" customWidth="1"/>
    <col min="14343" max="14343" width="19.42578125" customWidth="1"/>
    <col min="14344" max="14347" width="17.7109375" customWidth="1"/>
    <col min="14593" max="14593" width="67.42578125" customWidth="1"/>
    <col min="14594" max="14594" width="21.5703125" customWidth="1"/>
    <col min="14595" max="14598" width="17.7109375" customWidth="1"/>
    <col min="14599" max="14599" width="19.42578125" customWidth="1"/>
    <col min="14600" max="14603" width="17.7109375" customWidth="1"/>
    <col min="14849" max="14849" width="67.42578125" customWidth="1"/>
    <col min="14850" max="14850" width="21.5703125" customWidth="1"/>
    <col min="14851" max="14854" width="17.7109375" customWidth="1"/>
    <col min="14855" max="14855" width="19.42578125" customWidth="1"/>
    <col min="14856" max="14859" width="17.7109375" customWidth="1"/>
    <col min="15105" max="15105" width="67.42578125" customWidth="1"/>
    <col min="15106" max="15106" width="21.5703125" customWidth="1"/>
    <col min="15107" max="15110" width="17.7109375" customWidth="1"/>
    <col min="15111" max="15111" width="19.42578125" customWidth="1"/>
    <col min="15112" max="15115" width="17.7109375" customWidth="1"/>
    <col min="15361" max="15361" width="67.42578125" customWidth="1"/>
    <col min="15362" max="15362" width="21.5703125" customWidth="1"/>
    <col min="15363" max="15366" width="17.7109375" customWidth="1"/>
    <col min="15367" max="15367" width="19.42578125" customWidth="1"/>
    <col min="15368" max="15371" width="17.7109375" customWidth="1"/>
    <col min="15617" max="15617" width="67.42578125" customWidth="1"/>
    <col min="15618" max="15618" width="21.5703125" customWidth="1"/>
    <col min="15619" max="15622" width="17.7109375" customWidth="1"/>
    <col min="15623" max="15623" width="19.42578125" customWidth="1"/>
    <col min="15624" max="15627" width="17.7109375" customWidth="1"/>
    <col min="15873" max="15873" width="67.42578125" customWidth="1"/>
    <col min="15874" max="15874" width="21.5703125" customWidth="1"/>
    <col min="15875" max="15878" width="17.7109375" customWidth="1"/>
    <col min="15879" max="15879" width="19.42578125" customWidth="1"/>
    <col min="15880" max="15883" width="17.7109375" customWidth="1"/>
    <col min="16129" max="16129" width="67.42578125" customWidth="1"/>
    <col min="16130" max="16130" width="21.5703125" customWidth="1"/>
    <col min="16131" max="16134" width="17.7109375" customWidth="1"/>
    <col min="16135" max="16135" width="19.42578125" customWidth="1"/>
    <col min="16136" max="16139" width="17.7109375" customWidth="1"/>
  </cols>
  <sheetData>
    <row r="1" spans="1:11" s="16" customFormat="1" x14ac:dyDescent="0.25">
      <c r="B1" s="386"/>
      <c r="C1" s="386"/>
      <c r="G1" s="343"/>
      <c r="K1" s="343"/>
    </row>
    <row r="2" spans="1:11" s="16" customFormat="1" x14ac:dyDescent="0.25">
      <c r="A2" s="17" t="s">
        <v>42</v>
      </c>
      <c r="B2" s="385"/>
      <c r="C2" s="385"/>
      <c r="D2" s="18"/>
      <c r="E2" s="18"/>
      <c r="F2" s="18"/>
      <c r="G2" s="345"/>
      <c r="H2" s="18"/>
      <c r="I2" s="18"/>
      <c r="J2" s="18"/>
      <c r="K2" s="344" t="s">
        <v>19</v>
      </c>
    </row>
    <row r="3" spans="1:11" s="16" customFormat="1" x14ac:dyDescent="0.25">
      <c r="A3" s="134" t="s">
        <v>863</v>
      </c>
      <c r="B3" s="385"/>
      <c r="C3" s="385"/>
      <c r="D3" s="18"/>
      <c r="E3" s="18"/>
      <c r="F3" s="18"/>
      <c r="G3" s="345"/>
      <c r="H3" s="18"/>
      <c r="I3" s="18"/>
      <c r="J3" s="18"/>
      <c r="K3" s="345"/>
    </row>
    <row r="4" spans="1:11" s="16" customFormat="1" x14ac:dyDescent="0.25">
      <c r="A4" s="17" t="s">
        <v>1570</v>
      </c>
      <c r="B4" s="385"/>
      <c r="C4" s="385"/>
      <c r="D4" s="18"/>
      <c r="E4" s="18"/>
      <c r="F4" s="18"/>
      <c r="G4" s="345"/>
      <c r="H4" s="18"/>
      <c r="I4" s="18"/>
      <c r="J4" s="18"/>
      <c r="K4" s="345"/>
    </row>
    <row r="5" spans="1:11" s="16" customFormat="1" x14ac:dyDescent="0.25">
      <c r="A5" s="17"/>
      <c r="B5" s="385"/>
      <c r="C5" s="385"/>
      <c r="D5" s="18"/>
      <c r="E5" s="18"/>
      <c r="F5" s="18"/>
      <c r="G5" s="345"/>
      <c r="H5" s="18"/>
      <c r="I5" s="18"/>
      <c r="J5" s="18"/>
      <c r="K5" s="345"/>
    </row>
    <row r="6" spans="1:11" s="16" customFormat="1" x14ac:dyDescent="0.25">
      <c r="A6" s="322" t="s">
        <v>20</v>
      </c>
      <c r="B6" s="856" t="s">
        <v>21</v>
      </c>
      <c r="C6" s="856" t="s">
        <v>22</v>
      </c>
      <c r="D6" s="322"/>
      <c r="E6" s="1412" t="s">
        <v>23</v>
      </c>
      <c r="F6" s="1412"/>
      <c r="G6" s="859" t="s">
        <v>24</v>
      </c>
      <c r="H6" s="1417" t="s">
        <v>25</v>
      </c>
      <c r="I6" s="1417"/>
      <c r="J6" s="322" t="s">
        <v>26</v>
      </c>
      <c r="K6" s="859" t="s">
        <v>27</v>
      </c>
    </row>
    <row r="7" spans="1:11" s="52" customFormat="1" x14ac:dyDescent="0.25">
      <c r="A7" s="1426" t="s">
        <v>28</v>
      </c>
      <c r="B7" s="1423" t="s">
        <v>29</v>
      </c>
      <c r="C7" s="1423" t="s">
        <v>30</v>
      </c>
      <c r="D7" s="1423" t="s">
        <v>31</v>
      </c>
      <c r="E7" s="1423" t="s">
        <v>32</v>
      </c>
      <c r="F7" s="1423"/>
      <c r="G7" s="1424" t="s">
        <v>33</v>
      </c>
      <c r="H7" s="1423" t="s">
        <v>34</v>
      </c>
      <c r="I7" s="1423"/>
      <c r="J7" s="1423" t="s">
        <v>211</v>
      </c>
      <c r="K7" s="1444" t="s">
        <v>35</v>
      </c>
    </row>
    <row r="8" spans="1:11" s="52" customFormat="1" x14ac:dyDescent="0.25">
      <c r="A8" s="1426"/>
      <c r="B8" s="1423"/>
      <c r="C8" s="1423"/>
      <c r="D8" s="1423"/>
      <c r="E8" s="321" t="s">
        <v>36</v>
      </c>
      <c r="F8" s="321" t="s">
        <v>37</v>
      </c>
      <c r="G8" s="1424"/>
      <c r="H8" s="321" t="s">
        <v>36</v>
      </c>
      <c r="I8" s="321" t="s">
        <v>37</v>
      </c>
      <c r="J8" s="1423"/>
      <c r="K8" s="1444"/>
    </row>
    <row r="9" spans="1:11" ht="15.95" customHeight="1" x14ac:dyDescent="0.25">
      <c r="A9" s="54" t="s">
        <v>43</v>
      </c>
      <c r="B9" s="513"/>
      <c r="C9" s="513"/>
      <c r="D9" s="55"/>
      <c r="E9" s="55"/>
      <c r="F9" s="55"/>
      <c r="G9" s="56"/>
      <c r="H9" s="55"/>
      <c r="I9" s="55"/>
      <c r="J9" s="55"/>
      <c r="K9" s="56">
        <f>SUM(K10)</f>
        <v>0</v>
      </c>
    </row>
    <row r="10" spans="1:11" ht="19.5" customHeight="1" x14ac:dyDescent="0.25">
      <c r="A10" s="57"/>
      <c r="B10" s="389"/>
      <c r="C10" s="389"/>
      <c r="D10" s="59"/>
      <c r="E10" s="59"/>
      <c r="F10" s="59"/>
      <c r="G10" s="60"/>
      <c r="H10" s="58"/>
      <c r="I10" s="58"/>
      <c r="J10" s="58"/>
      <c r="K10" s="60"/>
    </row>
    <row r="11" spans="1:11" ht="15.95" customHeight="1" x14ac:dyDescent="0.25">
      <c r="A11" s="54" t="s">
        <v>44</v>
      </c>
      <c r="B11" s="513"/>
      <c r="C11" s="513"/>
      <c r="D11" s="61"/>
      <c r="E11" s="61"/>
      <c r="F11" s="61"/>
      <c r="G11" s="56"/>
      <c r="H11" s="55"/>
      <c r="I11" s="55"/>
      <c r="J11" s="55"/>
      <c r="K11" s="56">
        <f>SUM(K12:K14)</f>
        <v>2378956.88</v>
      </c>
    </row>
    <row r="12" spans="1:11" ht="24.95" customHeight="1" x14ac:dyDescent="0.25">
      <c r="A12" s="1134" t="s">
        <v>1545</v>
      </c>
      <c r="B12" s="525" t="s">
        <v>213</v>
      </c>
      <c r="C12" s="525" t="s">
        <v>214</v>
      </c>
      <c r="D12" s="1130">
        <v>9.2650000000000002E-6</v>
      </c>
      <c r="E12" s="1130">
        <v>4.2649999999999998E-6</v>
      </c>
      <c r="F12" s="1130">
        <v>9.2650000000000002E-6</v>
      </c>
      <c r="G12" s="697"/>
      <c r="H12" s="1131"/>
      <c r="I12" s="1129"/>
      <c r="J12" s="684" t="s">
        <v>1546</v>
      </c>
      <c r="K12" s="1139">
        <v>355996.89</v>
      </c>
    </row>
    <row r="13" spans="1:11" ht="24.95" customHeight="1" x14ac:dyDescent="0.25">
      <c r="A13" s="1134" t="s">
        <v>2877</v>
      </c>
      <c r="B13" s="525" t="s">
        <v>1547</v>
      </c>
      <c r="C13" s="525" t="s">
        <v>214</v>
      </c>
      <c r="D13" s="1132">
        <v>1.2E-2</v>
      </c>
      <c r="E13" s="1132">
        <v>8.0000000000000002E-3</v>
      </c>
      <c r="F13" s="1133">
        <v>0.02</v>
      </c>
      <c r="G13" s="697"/>
      <c r="H13" s="1131"/>
      <c r="I13" s="1129"/>
      <c r="J13" s="684" t="str">
        <f>J12</f>
        <v>ORDENANZA Nº 135/2018</v>
      </c>
      <c r="K13" s="1139">
        <v>1968359.99</v>
      </c>
    </row>
    <row r="14" spans="1:11" ht="24.95" customHeight="1" x14ac:dyDescent="0.25">
      <c r="A14" s="1134" t="s">
        <v>2878</v>
      </c>
      <c r="B14" s="525" t="s">
        <v>552</v>
      </c>
      <c r="C14" s="525" t="s">
        <v>228</v>
      </c>
      <c r="D14" s="1132"/>
      <c r="E14" s="1133"/>
      <c r="F14" s="1133"/>
      <c r="G14" s="697">
        <v>54600</v>
      </c>
      <c r="H14" s="1131"/>
      <c r="I14" s="1129"/>
      <c r="J14" s="684" t="str">
        <f>J12</f>
        <v>ORDENANZA Nº 135/2018</v>
      </c>
      <c r="K14" s="1139">
        <v>54600</v>
      </c>
    </row>
    <row r="15" spans="1:11" s="16" customFormat="1" ht="15.95" customHeight="1" x14ac:dyDescent="0.25">
      <c r="A15" s="21" t="s">
        <v>45</v>
      </c>
      <c r="B15" s="1023"/>
      <c r="C15" s="387"/>
      <c r="D15" s="175"/>
      <c r="E15" s="175"/>
      <c r="F15" s="175"/>
      <c r="G15" s="368"/>
      <c r="H15" s="138"/>
      <c r="I15" s="138"/>
      <c r="J15" s="138"/>
      <c r="K15" s="26">
        <f>SUM(K16:K19)</f>
        <v>815620.35</v>
      </c>
    </row>
    <row r="16" spans="1:11" ht="24.95" customHeight="1" x14ac:dyDescent="0.25">
      <c r="A16" s="1134" t="s">
        <v>2879</v>
      </c>
      <c r="B16" s="525" t="s">
        <v>1548</v>
      </c>
      <c r="C16" s="525" t="s">
        <v>270</v>
      </c>
      <c r="D16" s="1135">
        <v>8.5966000000000001E-2</v>
      </c>
      <c r="E16" s="1133"/>
      <c r="F16" s="1133"/>
      <c r="G16" s="697"/>
      <c r="H16" s="1131"/>
      <c r="I16" s="1129"/>
      <c r="J16" s="684"/>
      <c r="K16" s="1139">
        <v>737882.5</v>
      </c>
    </row>
    <row r="17" spans="1:11" ht="24.95" customHeight="1" x14ac:dyDescent="0.25">
      <c r="A17" s="1134" t="s">
        <v>1549</v>
      </c>
      <c r="B17" s="525" t="s">
        <v>1550</v>
      </c>
      <c r="C17" s="525" t="s">
        <v>1551</v>
      </c>
      <c r="D17" s="1132"/>
      <c r="E17" s="1133"/>
      <c r="F17" s="1133"/>
      <c r="G17" s="697"/>
      <c r="H17" s="1131"/>
      <c r="I17" s="1129"/>
      <c r="J17" s="684"/>
      <c r="K17" s="1139">
        <v>69025</v>
      </c>
    </row>
    <row r="18" spans="1:11" ht="24.95" customHeight="1" x14ac:dyDescent="0.25">
      <c r="A18" s="1134" t="s">
        <v>2880</v>
      </c>
      <c r="B18" s="525" t="s">
        <v>552</v>
      </c>
      <c r="C18" s="525" t="s">
        <v>1551</v>
      </c>
      <c r="D18" s="1132"/>
      <c r="E18" s="1133"/>
      <c r="F18" s="1133"/>
      <c r="G18" s="697">
        <v>390</v>
      </c>
      <c r="H18" s="1131"/>
      <c r="I18" s="1129"/>
      <c r="J18" s="684" t="str">
        <f>J12</f>
        <v>ORDENANZA Nº 135/2018</v>
      </c>
      <c r="K18" s="1139">
        <v>0</v>
      </c>
    </row>
    <row r="19" spans="1:11" ht="24.95" customHeight="1" x14ac:dyDescent="0.25">
      <c r="A19" s="1134" t="s">
        <v>1552</v>
      </c>
      <c r="B19" s="525" t="s">
        <v>1548</v>
      </c>
      <c r="C19" s="525" t="s">
        <v>214</v>
      </c>
      <c r="D19" s="1132"/>
      <c r="E19" s="1133"/>
      <c r="F19" s="1133"/>
      <c r="G19" s="697"/>
      <c r="H19" s="1131"/>
      <c r="I19" s="1129"/>
      <c r="J19" s="684"/>
      <c r="K19" s="1139">
        <v>8712.85</v>
      </c>
    </row>
    <row r="20" spans="1:11" ht="15.95" customHeight="1" x14ac:dyDescent="0.25">
      <c r="A20" s="54" t="s">
        <v>46</v>
      </c>
      <c r="B20" s="1137"/>
      <c r="C20" s="513"/>
      <c r="D20" s="324"/>
      <c r="E20" s="324"/>
      <c r="F20" s="324"/>
      <c r="G20" s="369"/>
      <c r="H20" s="137"/>
      <c r="I20" s="137"/>
      <c r="J20" s="137"/>
      <c r="K20" s="56">
        <f>SUM(K21:K28)</f>
        <v>980701.04</v>
      </c>
    </row>
    <row r="21" spans="1:11" ht="24.95" customHeight="1" x14ac:dyDescent="0.25">
      <c r="A21" s="1134" t="s">
        <v>411</v>
      </c>
      <c r="B21" s="525" t="s">
        <v>552</v>
      </c>
      <c r="C21" s="525" t="s">
        <v>228</v>
      </c>
      <c r="D21" s="1132"/>
      <c r="E21" s="1133"/>
      <c r="F21" s="1133"/>
      <c r="G21" s="697">
        <v>65</v>
      </c>
      <c r="H21" s="1131"/>
      <c r="I21" s="1129"/>
      <c r="J21" s="684" t="str">
        <f>J12</f>
        <v>ORDENANZA Nº 135/2018</v>
      </c>
      <c r="K21" s="1139">
        <v>17500</v>
      </c>
    </row>
    <row r="22" spans="1:11" ht="24.95" customHeight="1" x14ac:dyDescent="0.25">
      <c r="A22" s="1136" t="s">
        <v>1553</v>
      </c>
      <c r="B22" s="525" t="s">
        <v>1554</v>
      </c>
      <c r="C22" s="525" t="s">
        <v>1551</v>
      </c>
      <c r="D22" s="1132"/>
      <c r="E22" s="1133"/>
      <c r="F22" s="1133"/>
      <c r="G22" s="697"/>
      <c r="H22" s="1131"/>
      <c r="I22" s="1129"/>
      <c r="J22" s="684" t="str">
        <f>J12</f>
        <v>ORDENANZA Nº 135/2018</v>
      </c>
      <c r="K22" s="1139">
        <v>96020</v>
      </c>
    </row>
    <row r="23" spans="1:11" ht="24.95" customHeight="1" x14ac:dyDescent="0.25">
      <c r="A23" s="1134" t="s">
        <v>2881</v>
      </c>
      <c r="B23" s="525" t="s">
        <v>1555</v>
      </c>
      <c r="C23" s="389" t="s">
        <v>214</v>
      </c>
      <c r="D23" s="1133"/>
      <c r="E23" s="1133"/>
      <c r="F23" s="1133"/>
      <c r="G23" s="697"/>
      <c r="H23" s="1131"/>
      <c r="I23" s="1129"/>
      <c r="J23" s="1129"/>
      <c r="K23" s="1139">
        <v>22768.76</v>
      </c>
    </row>
    <row r="24" spans="1:11" ht="24.95" customHeight="1" x14ac:dyDescent="0.25">
      <c r="A24" s="1134" t="s">
        <v>2882</v>
      </c>
      <c r="B24" s="525" t="s">
        <v>1556</v>
      </c>
      <c r="C24" s="525" t="s">
        <v>270</v>
      </c>
      <c r="D24" s="1132">
        <v>3.5000000000000003E-2</v>
      </c>
      <c r="E24" s="1133"/>
      <c r="F24" s="1133"/>
      <c r="G24" s="697"/>
      <c r="H24" s="1131"/>
      <c r="I24" s="1129"/>
      <c r="J24" s="684" t="str">
        <f>J12</f>
        <v>ORDENANZA Nº 135/2018</v>
      </c>
      <c r="K24" s="1139">
        <v>319912.38</v>
      </c>
    </row>
    <row r="25" spans="1:11" ht="24.95" customHeight="1" x14ac:dyDescent="0.25">
      <c r="A25" s="1134" t="s">
        <v>1557</v>
      </c>
      <c r="B25" s="525" t="s">
        <v>1554</v>
      </c>
      <c r="C25" s="525" t="s">
        <v>1551</v>
      </c>
      <c r="D25" s="1132"/>
      <c r="E25" s="1133"/>
      <c r="F25" s="1133"/>
      <c r="G25" s="697"/>
      <c r="H25" s="1131"/>
      <c r="I25" s="1129"/>
      <c r="J25" s="684" t="str">
        <f>J13</f>
        <v>ORDENANZA Nº 135/2018</v>
      </c>
      <c r="K25" s="1139">
        <v>339415</v>
      </c>
    </row>
    <row r="26" spans="1:11" ht="24.95" customHeight="1" x14ac:dyDescent="0.25">
      <c r="A26" s="1134" t="s">
        <v>2883</v>
      </c>
      <c r="B26" s="525" t="s">
        <v>1558</v>
      </c>
      <c r="C26" s="525" t="s">
        <v>1551</v>
      </c>
      <c r="D26" s="1132"/>
      <c r="E26" s="1133"/>
      <c r="F26" s="1133"/>
      <c r="G26" s="697"/>
      <c r="H26" s="1131"/>
      <c r="I26" s="1129"/>
      <c r="J26" s="684" t="str">
        <f>J14</f>
        <v>ORDENANZA Nº 135/2018</v>
      </c>
      <c r="K26" s="1139">
        <v>10860</v>
      </c>
    </row>
    <row r="27" spans="1:11" ht="24.95" customHeight="1" x14ac:dyDescent="0.25">
      <c r="A27" s="1134" t="s">
        <v>1559</v>
      </c>
      <c r="B27" s="525" t="s">
        <v>552</v>
      </c>
      <c r="C27" s="525" t="s">
        <v>1551</v>
      </c>
      <c r="D27" s="1132"/>
      <c r="E27" s="1133"/>
      <c r="F27" s="1133"/>
      <c r="G27" s="697">
        <v>450</v>
      </c>
      <c r="H27" s="1131"/>
      <c r="I27" s="1129"/>
      <c r="J27" s="684" t="s">
        <v>1546</v>
      </c>
      <c r="K27" s="1139">
        <v>141155</v>
      </c>
    </row>
    <row r="28" spans="1:11" ht="24.95" customHeight="1" x14ac:dyDescent="0.25">
      <c r="A28" s="1134" t="s">
        <v>1560</v>
      </c>
      <c r="B28" s="525" t="s">
        <v>552</v>
      </c>
      <c r="C28" s="525" t="s">
        <v>214</v>
      </c>
      <c r="D28" s="1132"/>
      <c r="E28" s="1133"/>
      <c r="F28" s="1133"/>
      <c r="G28" s="697">
        <v>260</v>
      </c>
      <c r="H28" s="1131"/>
      <c r="I28" s="1129"/>
      <c r="J28" s="684" t="s">
        <v>1546</v>
      </c>
      <c r="K28" s="1139">
        <v>33069.9</v>
      </c>
    </row>
    <row r="29" spans="1:11" ht="15.95" customHeight="1" x14ac:dyDescent="0.25">
      <c r="A29" s="54" t="s">
        <v>47</v>
      </c>
      <c r="B29" s="1137"/>
      <c r="C29" s="513"/>
      <c r="D29" s="324"/>
      <c r="E29" s="324"/>
      <c r="F29" s="324"/>
      <c r="G29" s="369"/>
      <c r="H29" s="137"/>
      <c r="I29" s="137"/>
      <c r="J29" s="137"/>
      <c r="K29" s="56">
        <f>SUM(K30:K34)</f>
        <v>556152.5</v>
      </c>
    </row>
    <row r="30" spans="1:11" ht="24.95" customHeight="1" x14ac:dyDescent="0.25">
      <c r="A30" s="1134" t="s">
        <v>1561</v>
      </c>
      <c r="B30" s="525" t="s">
        <v>552</v>
      </c>
      <c r="C30" s="525" t="s">
        <v>214</v>
      </c>
      <c r="D30" s="1132"/>
      <c r="E30" s="1133"/>
      <c r="F30" s="1133"/>
      <c r="G30" s="697"/>
      <c r="H30" s="1131"/>
      <c r="I30" s="1129"/>
      <c r="J30" s="684" t="s">
        <v>1546</v>
      </c>
      <c r="K30" s="1139">
        <v>0</v>
      </c>
    </row>
    <row r="31" spans="1:11" ht="24.95" customHeight="1" x14ac:dyDescent="0.25">
      <c r="A31" s="1134" t="s">
        <v>2884</v>
      </c>
      <c r="B31" s="1016" t="s">
        <v>1562</v>
      </c>
      <c r="C31" s="525" t="s">
        <v>1551</v>
      </c>
      <c r="D31" s="1132"/>
      <c r="E31" s="1133"/>
      <c r="F31" s="1133"/>
      <c r="G31" s="697"/>
      <c r="H31" s="1131"/>
      <c r="I31" s="1129"/>
      <c r="J31" s="684" t="s">
        <v>1546</v>
      </c>
      <c r="K31" s="1139">
        <v>592.5</v>
      </c>
    </row>
    <row r="32" spans="1:11" ht="24.95" customHeight="1" x14ac:dyDescent="0.25">
      <c r="A32" s="1134" t="s">
        <v>1563</v>
      </c>
      <c r="B32" s="525" t="s">
        <v>552</v>
      </c>
      <c r="C32" s="525" t="s">
        <v>1551</v>
      </c>
      <c r="D32" s="1132"/>
      <c r="E32" s="1133"/>
      <c r="F32" s="1133"/>
      <c r="G32" s="697">
        <v>9000</v>
      </c>
      <c r="H32" s="1131"/>
      <c r="I32" s="1129"/>
      <c r="J32" s="684" t="s">
        <v>1546</v>
      </c>
      <c r="K32" s="1139">
        <v>9000</v>
      </c>
    </row>
    <row r="33" spans="1:11" ht="24.95" customHeight="1" x14ac:dyDescent="0.25">
      <c r="A33" s="1134" t="s">
        <v>1564</v>
      </c>
      <c r="B33" s="525" t="s">
        <v>1554</v>
      </c>
      <c r="C33" s="525" t="s">
        <v>1551</v>
      </c>
      <c r="D33" s="1132"/>
      <c r="E33" s="1133"/>
      <c r="F33" s="1133"/>
      <c r="G33" s="697"/>
      <c r="H33" s="1131"/>
      <c r="I33" s="1129"/>
      <c r="J33" s="684" t="s">
        <v>1546</v>
      </c>
      <c r="K33" s="1139">
        <v>31840</v>
      </c>
    </row>
    <row r="34" spans="1:11" ht="24.95" customHeight="1" x14ac:dyDescent="0.25">
      <c r="A34" s="1134" t="s">
        <v>1565</v>
      </c>
      <c r="B34" s="525" t="s">
        <v>1554</v>
      </c>
      <c r="C34" s="525" t="s">
        <v>1551</v>
      </c>
      <c r="D34" s="1132"/>
      <c r="E34" s="1133"/>
      <c r="F34" s="1133"/>
      <c r="G34" s="697"/>
      <c r="H34" s="1131"/>
      <c r="I34" s="1129"/>
      <c r="J34" s="684" t="s">
        <v>1546</v>
      </c>
      <c r="K34" s="1139">
        <v>514720</v>
      </c>
    </row>
    <row r="35" spans="1:11" ht="15.95" customHeight="1" x14ac:dyDescent="0.25">
      <c r="A35" s="54" t="s">
        <v>48</v>
      </c>
      <c r="B35" s="1137"/>
      <c r="C35" s="513"/>
      <c r="D35" s="324"/>
      <c r="E35" s="324"/>
      <c r="F35" s="324"/>
      <c r="G35" s="369"/>
      <c r="H35" s="137"/>
      <c r="I35" s="137"/>
      <c r="J35" s="137"/>
      <c r="K35" s="56">
        <f>SUM(K36:K37)</f>
        <v>65346.47</v>
      </c>
    </row>
    <row r="36" spans="1:11" ht="24.95" customHeight="1" x14ac:dyDescent="0.25">
      <c r="A36" s="1134" t="s">
        <v>1324</v>
      </c>
      <c r="B36" s="525" t="s">
        <v>1550</v>
      </c>
      <c r="C36" s="525" t="s">
        <v>1551</v>
      </c>
      <c r="D36" s="1133"/>
      <c r="E36" s="1133"/>
      <c r="F36" s="1133"/>
      <c r="G36" s="697"/>
      <c r="H36" s="1131"/>
      <c r="I36" s="1129"/>
      <c r="J36" s="1129"/>
      <c r="K36" s="1139">
        <v>1250</v>
      </c>
    </row>
    <row r="37" spans="1:11" ht="24.95" customHeight="1" x14ac:dyDescent="0.25">
      <c r="A37" s="1134" t="s">
        <v>2885</v>
      </c>
      <c r="B37" s="525" t="s">
        <v>1566</v>
      </c>
      <c r="C37" s="525" t="s">
        <v>1551</v>
      </c>
      <c r="D37" s="1132"/>
      <c r="E37" s="1133"/>
      <c r="F37" s="1133"/>
      <c r="G37" s="697"/>
      <c r="H37" s="1131"/>
      <c r="I37" s="1129"/>
      <c r="J37" s="684" t="s">
        <v>1546</v>
      </c>
      <c r="K37" s="1139">
        <v>64096.47</v>
      </c>
    </row>
    <row r="38" spans="1:11" s="16" customFormat="1" ht="15.95" customHeight="1" x14ac:dyDescent="0.25">
      <c r="A38" s="21" t="s">
        <v>49</v>
      </c>
      <c r="B38" s="1023"/>
      <c r="C38" s="387"/>
      <c r="D38" s="175"/>
      <c r="E38" s="175"/>
      <c r="F38" s="175"/>
      <c r="G38" s="368"/>
      <c r="H38" s="138"/>
      <c r="I38" s="138"/>
      <c r="J38" s="138"/>
      <c r="K38" s="26">
        <f>K39</f>
        <v>11281.5</v>
      </c>
    </row>
    <row r="39" spans="1:11" ht="24.95" customHeight="1" x14ac:dyDescent="0.25">
      <c r="A39" s="1134" t="s">
        <v>1567</v>
      </c>
      <c r="B39" s="525" t="s">
        <v>1555</v>
      </c>
      <c r="C39" s="525" t="s">
        <v>214</v>
      </c>
      <c r="D39" s="1133"/>
      <c r="E39" s="1133"/>
      <c r="F39" s="1133"/>
      <c r="G39" s="697"/>
      <c r="H39" s="1131"/>
      <c r="I39" s="1129"/>
      <c r="J39" s="1129"/>
      <c r="K39" s="1139">
        <v>11281.5</v>
      </c>
    </row>
    <row r="40" spans="1:11" ht="15.95" customHeight="1" x14ac:dyDescent="0.25">
      <c r="A40" s="54" t="s">
        <v>50</v>
      </c>
      <c r="B40" s="1137"/>
      <c r="C40" s="513"/>
      <c r="D40" s="324"/>
      <c r="E40" s="324"/>
      <c r="F40" s="324"/>
      <c r="G40" s="369"/>
      <c r="H40" s="137"/>
      <c r="I40" s="137"/>
      <c r="J40" s="137"/>
      <c r="K40" s="56">
        <f>SUM(K41:K44)</f>
        <v>49590</v>
      </c>
    </row>
    <row r="41" spans="1:11" ht="24.95" customHeight="1" x14ac:dyDescent="0.25">
      <c r="A41" s="1134" t="s">
        <v>1568</v>
      </c>
      <c r="B41" s="525" t="s">
        <v>1566</v>
      </c>
      <c r="C41" s="525" t="s">
        <v>1551</v>
      </c>
      <c r="D41" s="1132"/>
      <c r="E41" s="1133"/>
      <c r="F41" s="1133"/>
      <c r="G41" s="697"/>
      <c r="H41" s="1131"/>
      <c r="I41" s="1129"/>
      <c r="J41" s="684"/>
      <c r="K41" s="1139">
        <v>0</v>
      </c>
    </row>
    <row r="42" spans="1:11" ht="24.95" customHeight="1" x14ac:dyDescent="0.25">
      <c r="A42" s="1134" t="s">
        <v>1569</v>
      </c>
      <c r="B42" s="525" t="s">
        <v>1550</v>
      </c>
      <c r="C42" s="525" t="s">
        <v>1551</v>
      </c>
      <c r="D42" s="1132"/>
      <c r="E42" s="1133"/>
      <c r="F42" s="1133"/>
      <c r="G42" s="697"/>
      <c r="H42" s="1131"/>
      <c r="I42" s="1129"/>
      <c r="J42" s="684" t="s">
        <v>1546</v>
      </c>
      <c r="K42" s="1140">
        <v>6750</v>
      </c>
    </row>
    <row r="43" spans="1:11" ht="24.95" customHeight="1" x14ac:dyDescent="0.25">
      <c r="A43" s="1134" t="s">
        <v>2886</v>
      </c>
      <c r="B43" s="525" t="s">
        <v>552</v>
      </c>
      <c r="C43" s="525" t="s">
        <v>1551</v>
      </c>
      <c r="D43" s="1132"/>
      <c r="E43" s="1133"/>
      <c r="F43" s="1133"/>
      <c r="G43" s="697"/>
      <c r="H43" s="1131"/>
      <c r="I43" s="1129"/>
      <c r="J43" s="684" t="s">
        <v>1546</v>
      </c>
      <c r="K43" s="1139">
        <v>11260</v>
      </c>
    </row>
    <row r="44" spans="1:11" ht="24.95" customHeight="1" x14ac:dyDescent="0.25">
      <c r="A44" s="1134" t="s">
        <v>428</v>
      </c>
      <c r="B44" s="525" t="s">
        <v>552</v>
      </c>
      <c r="C44" s="525" t="s">
        <v>1551</v>
      </c>
      <c r="D44" s="1132"/>
      <c r="E44" s="1133"/>
      <c r="F44" s="1133"/>
      <c r="G44" s="697"/>
      <c r="H44" s="1131"/>
      <c r="I44" s="1129"/>
      <c r="J44" s="684" t="s">
        <v>1546</v>
      </c>
      <c r="K44" s="1139">
        <v>31580</v>
      </c>
    </row>
    <row r="45" spans="1:11" ht="15.95" customHeight="1" x14ac:dyDescent="0.25">
      <c r="A45" s="67" t="s">
        <v>51</v>
      </c>
      <c r="B45" s="1138"/>
      <c r="C45" s="388"/>
      <c r="D45" s="69"/>
      <c r="E45" s="69"/>
      <c r="F45" s="69"/>
      <c r="G45" s="864"/>
      <c r="H45" s="323"/>
      <c r="I45" s="323"/>
      <c r="J45" s="323"/>
      <c r="K45" s="864">
        <f>+K9+K11+K15+K20+K29+K35+K38+K40</f>
        <v>4857648.7399999993</v>
      </c>
    </row>
    <row r="46" spans="1:11" x14ac:dyDescent="0.25">
      <c r="A46" s="72"/>
      <c r="B46" s="391"/>
      <c r="C46" s="391"/>
      <c r="D46" s="73"/>
      <c r="E46" s="73"/>
      <c r="F46" s="73"/>
      <c r="G46" s="349"/>
      <c r="H46" s="73"/>
      <c r="I46" s="73"/>
      <c r="J46" s="73"/>
      <c r="K46" s="349"/>
    </row>
  </sheetData>
  <mergeCells count="11">
    <mergeCell ref="H7:I7"/>
    <mergeCell ref="J7:J8"/>
    <mergeCell ref="K7:K8"/>
    <mergeCell ref="H6:I6"/>
    <mergeCell ref="A7:A8"/>
    <mergeCell ref="B7:B8"/>
    <mergeCell ref="C7:C8"/>
    <mergeCell ref="D7:D8"/>
    <mergeCell ref="E7:F7"/>
    <mergeCell ref="G7:G8"/>
    <mergeCell ref="E6:F6"/>
  </mergeCells>
  <pageMargins left="0.70866141732283472" right="0.70866141732283472" top="0.74803149606299213" bottom="0.74803149606299213" header="0.31496062992125984" footer="0.31496062992125984"/>
  <pageSetup paperSize="9" scale="4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0" zoomScaleNormal="80" workbookViewId="0">
      <selection activeCell="B1" sqref="B1"/>
    </sheetView>
  </sheetViews>
  <sheetFormatPr baseColWidth="10" defaultRowHeight="15" x14ac:dyDescent="0.25"/>
  <cols>
    <col min="1" max="1" width="62.85546875" bestFit="1" customWidth="1"/>
    <col min="2" max="2" width="26" style="392" customWidth="1"/>
    <col min="3" max="3" width="19.28515625" style="392" bestFit="1" customWidth="1"/>
    <col min="4" max="4" width="17.7109375" style="872" customWidth="1"/>
    <col min="5" max="5" width="15.85546875" customWidth="1"/>
    <col min="6" max="6" width="12.85546875" customWidth="1"/>
    <col min="7" max="8" width="9.85546875" style="384" bestFit="1" customWidth="1"/>
    <col min="9" max="9" width="11.42578125" style="384" bestFit="1" customWidth="1"/>
    <col min="10" max="10" width="24.28515625" bestFit="1" customWidth="1"/>
    <col min="11" max="11" width="15.140625" style="384" bestFit="1" customWidth="1"/>
    <col min="257" max="257" width="65.140625" customWidth="1"/>
    <col min="258" max="258" width="22.5703125" customWidth="1"/>
    <col min="259" max="262" width="17.7109375" customWidth="1"/>
    <col min="263" max="263" width="19.42578125" customWidth="1"/>
    <col min="264" max="265" width="17.7109375" customWidth="1"/>
    <col min="266" max="266" width="20.85546875" customWidth="1"/>
    <col min="267" max="267" width="17.7109375" customWidth="1"/>
    <col min="513" max="513" width="65.140625" customWidth="1"/>
    <col min="514" max="514" width="22.5703125" customWidth="1"/>
    <col min="515" max="518" width="17.7109375" customWidth="1"/>
    <col min="519" max="519" width="19.42578125" customWidth="1"/>
    <col min="520" max="521" width="17.7109375" customWidth="1"/>
    <col min="522" max="522" width="20.85546875" customWidth="1"/>
    <col min="523" max="523" width="17.7109375" customWidth="1"/>
    <col min="769" max="769" width="65.140625" customWidth="1"/>
    <col min="770" max="770" width="22.5703125" customWidth="1"/>
    <col min="771" max="774" width="17.7109375" customWidth="1"/>
    <col min="775" max="775" width="19.42578125" customWidth="1"/>
    <col min="776" max="777" width="17.7109375" customWidth="1"/>
    <col min="778" max="778" width="20.85546875" customWidth="1"/>
    <col min="779" max="779" width="17.7109375" customWidth="1"/>
    <col min="1025" max="1025" width="65.140625" customWidth="1"/>
    <col min="1026" max="1026" width="22.5703125" customWidth="1"/>
    <col min="1027" max="1030" width="17.7109375" customWidth="1"/>
    <col min="1031" max="1031" width="19.42578125" customWidth="1"/>
    <col min="1032" max="1033" width="17.7109375" customWidth="1"/>
    <col min="1034" max="1034" width="20.85546875" customWidth="1"/>
    <col min="1035" max="1035" width="17.7109375" customWidth="1"/>
    <col min="1281" max="1281" width="65.140625" customWidth="1"/>
    <col min="1282" max="1282" width="22.5703125" customWidth="1"/>
    <col min="1283" max="1286" width="17.7109375" customWidth="1"/>
    <col min="1287" max="1287" width="19.42578125" customWidth="1"/>
    <col min="1288" max="1289" width="17.7109375" customWidth="1"/>
    <col min="1290" max="1290" width="20.85546875" customWidth="1"/>
    <col min="1291" max="1291" width="17.7109375" customWidth="1"/>
    <col min="1537" max="1537" width="65.140625" customWidth="1"/>
    <col min="1538" max="1538" width="22.5703125" customWidth="1"/>
    <col min="1539" max="1542" width="17.7109375" customWidth="1"/>
    <col min="1543" max="1543" width="19.42578125" customWidth="1"/>
    <col min="1544" max="1545" width="17.7109375" customWidth="1"/>
    <col min="1546" max="1546" width="20.85546875" customWidth="1"/>
    <col min="1547" max="1547" width="17.7109375" customWidth="1"/>
    <col min="1793" max="1793" width="65.140625" customWidth="1"/>
    <col min="1794" max="1794" width="22.5703125" customWidth="1"/>
    <col min="1795" max="1798" width="17.7109375" customWidth="1"/>
    <col min="1799" max="1799" width="19.42578125" customWidth="1"/>
    <col min="1800" max="1801" width="17.7109375" customWidth="1"/>
    <col min="1802" max="1802" width="20.85546875" customWidth="1"/>
    <col min="1803" max="1803" width="17.7109375" customWidth="1"/>
    <col min="2049" max="2049" width="65.140625" customWidth="1"/>
    <col min="2050" max="2050" width="22.5703125" customWidth="1"/>
    <col min="2051" max="2054" width="17.7109375" customWidth="1"/>
    <col min="2055" max="2055" width="19.42578125" customWidth="1"/>
    <col min="2056" max="2057" width="17.7109375" customWidth="1"/>
    <col min="2058" max="2058" width="20.85546875" customWidth="1"/>
    <col min="2059" max="2059" width="17.7109375" customWidth="1"/>
    <col min="2305" max="2305" width="65.140625" customWidth="1"/>
    <col min="2306" max="2306" width="22.5703125" customWidth="1"/>
    <col min="2307" max="2310" width="17.7109375" customWidth="1"/>
    <col min="2311" max="2311" width="19.42578125" customWidth="1"/>
    <col min="2312" max="2313" width="17.7109375" customWidth="1"/>
    <col min="2314" max="2314" width="20.85546875" customWidth="1"/>
    <col min="2315" max="2315" width="17.7109375" customWidth="1"/>
    <col min="2561" max="2561" width="65.140625" customWidth="1"/>
    <col min="2562" max="2562" width="22.5703125" customWidth="1"/>
    <col min="2563" max="2566" width="17.7109375" customWidth="1"/>
    <col min="2567" max="2567" width="19.42578125" customWidth="1"/>
    <col min="2568" max="2569" width="17.7109375" customWidth="1"/>
    <col min="2570" max="2570" width="20.85546875" customWidth="1"/>
    <col min="2571" max="2571" width="17.7109375" customWidth="1"/>
    <col min="2817" max="2817" width="65.140625" customWidth="1"/>
    <col min="2818" max="2818" width="22.5703125" customWidth="1"/>
    <col min="2819" max="2822" width="17.7109375" customWidth="1"/>
    <col min="2823" max="2823" width="19.42578125" customWidth="1"/>
    <col min="2824" max="2825" width="17.7109375" customWidth="1"/>
    <col min="2826" max="2826" width="20.85546875" customWidth="1"/>
    <col min="2827" max="2827" width="17.7109375" customWidth="1"/>
    <col min="3073" max="3073" width="65.140625" customWidth="1"/>
    <col min="3074" max="3074" width="22.5703125" customWidth="1"/>
    <col min="3075" max="3078" width="17.7109375" customWidth="1"/>
    <col min="3079" max="3079" width="19.42578125" customWidth="1"/>
    <col min="3080" max="3081" width="17.7109375" customWidth="1"/>
    <col min="3082" max="3082" width="20.85546875" customWidth="1"/>
    <col min="3083" max="3083" width="17.7109375" customWidth="1"/>
    <col min="3329" max="3329" width="65.140625" customWidth="1"/>
    <col min="3330" max="3330" width="22.5703125" customWidth="1"/>
    <col min="3331" max="3334" width="17.7109375" customWidth="1"/>
    <col min="3335" max="3335" width="19.42578125" customWidth="1"/>
    <col min="3336" max="3337" width="17.7109375" customWidth="1"/>
    <col min="3338" max="3338" width="20.85546875" customWidth="1"/>
    <col min="3339" max="3339" width="17.7109375" customWidth="1"/>
    <col min="3585" max="3585" width="65.140625" customWidth="1"/>
    <col min="3586" max="3586" width="22.5703125" customWidth="1"/>
    <col min="3587" max="3590" width="17.7109375" customWidth="1"/>
    <col min="3591" max="3591" width="19.42578125" customWidth="1"/>
    <col min="3592" max="3593" width="17.7109375" customWidth="1"/>
    <col min="3594" max="3594" width="20.85546875" customWidth="1"/>
    <col min="3595" max="3595" width="17.7109375" customWidth="1"/>
    <col min="3841" max="3841" width="65.140625" customWidth="1"/>
    <col min="3842" max="3842" width="22.5703125" customWidth="1"/>
    <col min="3843" max="3846" width="17.7109375" customWidth="1"/>
    <col min="3847" max="3847" width="19.42578125" customWidth="1"/>
    <col min="3848" max="3849" width="17.7109375" customWidth="1"/>
    <col min="3850" max="3850" width="20.85546875" customWidth="1"/>
    <col min="3851" max="3851" width="17.7109375" customWidth="1"/>
    <col min="4097" max="4097" width="65.140625" customWidth="1"/>
    <col min="4098" max="4098" width="22.5703125" customWidth="1"/>
    <col min="4099" max="4102" width="17.7109375" customWidth="1"/>
    <col min="4103" max="4103" width="19.42578125" customWidth="1"/>
    <col min="4104" max="4105" width="17.7109375" customWidth="1"/>
    <col min="4106" max="4106" width="20.85546875" customWidth="1"/>
    <col min="4107" max="4107" width="17.7109375" customWidth="1"/>
    <col min="4353" max="4353" width="65.140625" customWidth="1"/>
    <col min="4354" max="4354" width="22.5703125" customWidth="1"/>
    <col min="4355" max="4358" width="17.7109375" customWidth="1"/>
    <col min="4359" max="4359" width="19.42578125" customWidth="1"/>
    <col min="4360" max="4361" width="17.7109375" customWidth="1"/>
    <col min="4362" max="4362" width="20.85546875" customWidth="1"/>
    <col min="4363" max="4363" width="17.7109375" customWidth="1"/>
    <col min="4609" max="4609" width="65.140625" customWidth="1"/>
    <col min="4610" max="4610" width="22.5703125" customWidth="1"/>
    <col min="4611" max="4614" width="17.7109375" customWidth="1"/>
    <col min="4615" max="4615" width="19.42578125" customWidth="1"/>
    <col min="4616" max="4617" width="17.7109375" customWidth="1"/>
    <col min="4618" max="4618" width="20.85546875" customWidth="1"/>
    <col min="4619" max="4619" width="17.7109375" customWidth="1"/>
    <col min="4865" max="4865" width="65.140625" customWidth="1"/>
    <col min="4866" max="4866" width="22.5703125" customWidth="1"/>
    <col min="4867" max="4870" width="17.7109375" customWidth="1"/>
    <col min="4871" max="4871" width="19.42578125" customWidth="1"/>
    <col min="4872" max="4873" width="17.7109375" customWidth="1"/>
    <col min="4874" max="4874" width="20.85546875" customWidth="1"/>
    <col min="4875" max="4875" width="17.7109375" customWidth="1"/>
    <col min="5121" max="5121" width="65.140625" customWidth="1"/>
    <col min="5122" max="5122" width="22.5703125" customWidth="1"/>
    <col min="5123" max="5126" width="17.7109375" customWidth="1"/>
    <col min="5127" max="5127" width="19.42578125" customWidth="1"/>
    <col min="5128" max="5129" width="17.7109375" customWidth="1"/>
    <col min="5130" max="5130" width="20.85546875" customWidth="1"/>
    <col min="5131" max="5131" width="17.7109375" customWidth="1"/>
    <col min="5377" max="5377" width="65.140625" customWidth="1"/>
    <col min="5378" max="5378" width="22.5703125" customWidth="1"/>
    <col min="5379" max="5382" width="17.7109375" customWidth="1"/>
    <col min="5383" max="5383" width="19.42578125" customWidth="1"/>
    <col min="5384" max="5385" width="17.7109375" customWidth="1"/>
    <col min="5386" max="5386" width="20.85546875" customWidth="1"/>
    <col min="5387" max="5387" width="17.7109375" customWidth="1"/>
    <col min="5633" max="5633" width="65.140625" customWidth="1"/>
    <col min="5634" max="5634" width="22.5703125" customWidth="1"/>
    <col min="5635" max="5638" width="17.7109375" customWidth="1"/>
    <col min="5639" max="5639" width="19.42578125" customWidth="1"/>
    <col min="5640" max="5641" width="17.7109375" customWidth="1"/>
    <col min="5642" max="5642" width="20.85546875" customWidth="1"/>
    <col min="5643" max="5643" width="17.7109375" customWidth="1"/>
    <col min="5889" max="5889" width="65.140625" customWidth="1"/>
    <col min="5890" max="5890" width="22.5703125" customWidth="1"/>
    <col min="5891" max="5894" width="17.7109375" customWidth="1"/>
    <col min="5895" max="5895" width="19.42578125" customWidth="1"/>
    <col min="5896" max="5897" width="17.7109375" customWidth="1"/>
    <col min="5898" max="5898" width="20.85546875" customWidth="1"/>
    <col min="5899" max="5899" width="17.7109375" customWidth="1"/>
    <col min="6145" max="6145" width="65.140625" customWidth="1"/>
    <col min="6146" max="6146" width="22.5703125" customWidth="1"/>
    <col min="6147" max="6150" width="17.7109375" customWidth="1"/>
    <col min="6151" max="6151" width="19.42578125" customWidth="1"/>
    <col min="6152" max="6153" width="17.7109375" customWidth="1"/>
    <col min="6154" max="6154" width="20.85546875" customWidth="1"/>
    <col min="6155" max="6155" width="17.7109375" customWidth="1"/>
    <col min="6401" max="6401" width="65.140625" customWidth="1"/>
    <col min="6402" max="6402" width="22.5703125" customWidth="1"/>
    <col min="6403" max="6406" width="17.7109375" customWidth="1"/>
    <col min="6407" max="6407" width="19.42578125" customWidth="1"/>
    <col min="6408" max="6409" width="17.7109375" customWidth="1"/>
    <col min="6410" max="6410" width="20.85546875" customWidth="1"/>
    <col min="6411" max="6411" width="17.7109375" customWidth="1"/>
    <col min="6657" max="6657" width="65.140625" customWidth="1"/>
    <col min="6658" max="6658" width="22.5703125" customWidth="1"/>
    <col min="6659" max="6662" width="17.7109375" customWidth="1"/>
    <col min="6663" max="6663" width="19.42578125" customWidth="1"/>
    <col min="6664" max="6665" width="17.7109375" customWidth="1"/>
    <col min="6666" max="6666" width="20.85546875" customWidth="1"/>
    <col min="6667" max="6667" width="17.7109375" customWidth="1"/>
    <col min="6913" max="6913" width="65.140625" customWidth="1"/>
    <col min="6914" max="6914" width="22.5703125" customWidth="1"/>
    <col min="6915" max="6918" width="17.7109375" customWidth="1"/>
    <col min="6919" max="6919" width="19.42578125" customWidth="1"/>
    <col min="6920" max="6921" width="17.7109375" customWidth="1"/>
    <col min="6922" max="6922" width="20.85546875" customWidth="1"/>
    <col min="6923" max="6923" width="17.7109375" customWidth="1"/>
    <col min="7169" max="7169" width="65.140625" customWidth="1"/>
    <col min="7170" max="7170" width="22.5703125" customWidth="1"/>
    <col min="7171" max="7174" width="17.7109375" customWidth="1"/>
    <col min="7175" max="7175" width="19.42578125" customWidth="1"/>
    <col min="7176" max="7177" width="17.7109375" customWidth="1"/>
    <col min="7178" max="7178" width="20.85546875" customWidth="1"/>
    <col min="7179" max="7179" width="17.7109375" customWidth="1"/>
    <col min="7425" max="7425" width="65.140625" customWidth="1"/>
    <col min="7426" max="7426" width="22.5703125" customWidth="1"/>
    <col min="7427" max="7430" width="17.7109375" customWidth="1"/>
    <col min="7431" max="7431" width="19.42578125" customWidth="1"/>
    <col min="7432" max="7433" width="17.7109375" customWidth="1"/>
    <col min="7434" max="7434" width="20.85546875" customWidth="1"/>
    <col min="7435" max="7435" width="17.7109375" customWidth="1"/>
    <col min="7681" max="7681" width="65.140625" customWidth="1"/>
    <col min="7682" max="7682" width="22.5703125" customWidth="1"/>
    <col min="7683" max="7686" width="17.7109375" customWidth="1"/>
    <col min="7687" max="7687" width="19.42578125" customWidth="1"/>
    <col min="7688" max="7689" width="17.7109375" customWidth="1"/>
    <col min="7690" max="7690" width="20.85546875" customWidth="1"/>
    <col min="7691" max="7691" width="17.7109375" customWidth="1"/>
    <col min="7937" max="7937" width="65.140625" customWidth="1"/>
    <col min="7938" max="7938" width="22.5703125" customWidth="1"/>
    <col min="7939" max="7942" width="17.7109375" customWidth="1"/>
    <col min="7943" max="7943" width="19.42578125" customWidth="1"/>
    <col min="7944" max="7945" width="17.7109375" customWidth="1"/>
    <col min="7946" max="7946" width="20.85546875" customWidth="1"/>
    <col min="7947" max="7947" width="17.7109375" customWidth="1"/>
    <col min="8193" max="8193" width="65.140625" customWidth="1"/>
    <col min="8194" max="8194" width="22.5703125" customWidth="1"/>
    <col min="8195" max="8198" width="17.7109375" customWidth="1"/>
    <col min="8199" max="8199" width="19.42578125" customWidth="1"/>
    <col min="8200" max="8201" width="17.7109375" customWidth="1"/>
    <col min="8202" max="8202" width="20.85546875" customWidth="1"/>
    <col min="8203" max="8203" width="17.7109375" customWidth="1"/>
    <col min="8449" max="8449" width="65.140625" customWidth="1"/>
    <col min="8450" max="8450" width="22.5703125" customWidth="1"/>
    <col min="8451" max="8454" width="17.7109375" customWidth="1"/>
    <col min="8455" max="8455" width="19.42578125" customWidth="1"/>
    <col min="8456" max="8457" width="17.7109375" customWidth="1"/>
    <col min="8458" max="8458" width="20.85546875" customWidth="1"/>
    <col min="8459" max="8459" width="17.7109375" customWidth="1"/>
    <col min="8705" max="8705" width="65.140625" customWidth="1"/>
    <col min="8706" max="8706" width="22.5703125" customWidth="1"/>
    <col min="8707" max="8710" width="17.7109375" customWidth="1"/>
    <col min="8711" max="8711" width="19.42578125" customWidth="1"/>
    <col min="8712" max="8713" width="17.7109375" customWidth="1"/>
    <col min="8714" max="8714" width="20.85546875" customWidth="1"/>
    <col min="8715" max="8715" width="17.7109375" customWidth="1"/>
    <col min="8961" max="8961" width="65.140625" customWidth="1"/>
    <col min="8962" max="8962" width="22.5703125" customWidth="1"/>
    <col min="8963" max="8966" width="17.7109375" customWidth="1"/>
    <col min="8967" max="8967" width="19.42578125" customWidth="1"/>
    <col min="8968" max="8969" width="17.7109375" customWidth="1"/>
    <col min="8970" max="8970" width="20.85546875" customWidth="1"/>
    <col min="8971" max="8971" width="17.7109375" customWidth="1"/>
    <col min="9217" max="9217" width="65.140625" customWidth="1"/>
    <col min="9218" max="9218" width="22.5703125" customWidth="1"/>
    <col min="9219" max="9222" width="17.7109375" customWidth="1"/>
    <col min="9223" max="9223" width="19.42578125" customWidth="1"/>
    <col min="9224" max="9225" width="17.7109375" customWidth="1"/>
    <col min="9226" max="9226" width="20.85546875" customWidth="1"/>
    <col min="9227" max="9227" width="17.7109375" customWidth="1"/>
    <col min="9473" max="9473" width="65.140625" customWidth="1"/>
    <col min="9474" max="9474" width="22.5703125" customWidth="1"/>
    <col min="9475" max="9478" width="17.7109375" customWidth="1"/>
    <col min="9479" max="9479" width="19.42578125" customWidth="1"/>
    <col min="9480" max="9481" width="17.7109375" customWidth="1"/>
    <col min="9482" max="9482" width="20.85546875" customWidth="1"/>
    <col min="9483" max="9483" width="17.7109375" customWidth="1"/>
    <col min="9729" max="9729" width="65.140625" customWidth="1"/>
    <col min="9730" max="9730" width="22.5703125" customWidth="1"/>
    <col min="9731" max="9734" width="17.7109375" customWidth="1"/>
    <col min="9735" max="9735" width="19.42578125" customWidth="1"/>
    <col min="9736" max="9737" width="17.7109375" customWidth="1"/>
    <col min="9738" max="9738" width="20.85546875" customWidth="1"/>
    <col min="9739" max="9739" width="17.7109375" customWidth="1"/>
    <col min="9985" max="9985" width="65.140625" customWidth="1"/>
    <col min="9986" max="9986" width="22.5703125" customWidth="1"/>
    <col min="9987" max="9990" width="17.7109375" customWidth="1"/>
    <col min="9991" max="9991" width="19.42578125" customWidth="1"/>
    <col min="9992" max="9993" width="17.7109375" customWidth="1"/>
    <col min="9994" max="9994" width="20.85546875" customWidth="1"/>
    <col min="9995" max="9995" width="17.7109375" customWidth="1"/>
    <col min="10241" max="10241" width="65.140625" customWidth="1"/>
    <col min="10242" max="10242" width="22.5703125" customWidth="1"/>
    <col min="10243" max="10246" width="17.7109375" customWidth="1"/>
    <col min="10247" max="10247" width="19.42578125" customWidth="1"/>
    <col min="10248" max="10249" width="17.7109375" customWidth="1"/>
    <col min="10250" max="10250" width="20.85546875" customWidth="1"/>
    <col min="10251" max="10251" width="17.7109375" customWidth="1"/>
    <col min="10497" max="10497" width="65.140625" customWidth="1"/>
    <col min="10498" max="10498" width="22.5703125" customWidth="1"/>
    <col min="10499" max="10502" width="17.7109375" customWidth="1"/>
    <col min="10503" max="10503" width="19.42578125" customWidth="1"/>
    <col min="10504" max="10505" width="17.7109375" customWidth="1"/>
    <col min="10506" max="10506" width="20.85546875" customWidth="1"/>
    <col min="10507" max="10507" width="17.7109375" customWidth="1"/>
    <col min="10753" max="10753" width="65.140625" customWidth="1"/>
    <col min="10754" max="10754" width="22.5703125" customWidth="1"/>
    <col min="10755" max="10758" width="17.7109375" customWidth="1"/>
    <col min="10759" max="10759" width="19.42578125" customWidth="1"/>
    <col min="10760" max="10761" width="17.7109375" customWidth="1"/>
    <col min="10762" max="10762" width="20.85546875" customWidth="1"/>
    <col min="10763" max="10763" width="17.7109375" customWidth="1"/>
    <col min="11009" max="11009" width="65.140625" customWidth="1"/>
    <col min="11010" max="11010" width="22.5703125" customWidth="1"/>
    <col min="11011" max="11014" width="17.7109375" customWidth="1"/>
    <col min="11015" max="11015" width="19.42578125" customWidth="1"/>
    <col min="11016" max="11017" width="17.7109375" customWidth="1"/>
    <col min="11018" max="11018" width="20.85546875" customWidth="1"/>
    <col min="11019" max="11019" width="17.7109375" customWidth="1"/>
    <col min="11265" max="11265" width="65.140625" customWidth="1"/>
    <col min="11266" max="11266" width="22.5703125" customWidth="1"/>
    <col min="11267" max="11270" width="17.7109375" customWidth="1"/>
    <col min="11271" max="11271" width="19.42578125" customWidth="1"/>
    <col min="11272" max="11273" width="17.7109375" customWidth="1"/>
    <col min="11274" max="11274" width="20.85546875" customWidth="1"/>
    <col min="11275" max="11275" width="17.7109375" customWidth="1"/>
    <col min="11521" max="11521" width="65.140625" customWidth="1"/>
    <col min="11522" max="11522" width="22.5703125" customWidth="1"/>
    <col min="11523" max="11526" width="17.7109375" customWidth="1"/>
    <col min="11527" max="11527" width="19.42578125" customWidth="1"/>
    <col min="11528" max="11529" width="17.7109375" customWidth="1"/>
    <col min="11530" max="11530" width="20.85546875" customWidth="1"/>
    <col min="11531" max="11531" width="17.7109375" customWidth="1"/>
    <col min="11777" max="11777" width="65.140625" customWidth="1"/>
    <col min="11778" max="11778" width="22.5703125" customWidth="1"/>
    <col min="11779" max="11782" width="17.7109375" customWidth="1"/>
    <col min="11783" max="11783" width="19.42578125" customWidth="1"/>
    <col min="11784" max="11785" width="17.7109375" customWidth="1"/>
    <col min="11786" max="11786" width="20.85546875" customWidth="1"/>
    <col min="11787" max="11787" width="17.7109375" customWidth="1"/>
    <col min="12033" max="12033" width="65.140625" customWidth="1"/>
    <col min="12034" max="12034" width="22.5703125" customWidth="1"/>
    <col min="12035" max="12038" width="17.7109375" customWidth="1"/>
    <col min="12039" max="12039" width="19.42578125" customWidth="1"/>
    <col min="12040" max="12041" width="17.7109375" customWidth="1"/>
    <col min="12042" max="12042" width="20.85546875" customWidth="1"/>
    <col min="12043" max="12043" width="17.7109375" customWidth="1"/>
    <col min="12289" max="12289" width="65.140625" customWidth="1"/>
    <col min="12290" max="12290" width="22.5703125" customWidth="1"/>
    <col min="12291" max="12294" width="17.7109375" customWidth="1"/>
    <col min="12295" max="12295" width="19.42578125" customWidth="1"/>
    <col min="12296" max="12297" width="17.7109375" customWidth="1"/>
    <col min="12298" max="12298" width="20.85546875" customWidth="1"/>
    <col min="12299" max="12299" width="17.7109375" customWidth="1"/>
    <col min="12545" max="12545" width="65.140625" customWidth="1"/>
    <col min="12546" max="12546" width="22.5703125" customWidth="1"/>
    <col min="12547" max="12550" width="17.7109375" customWidth="1"/>
    <col min="12551" max="12551" width="19.42578125" customWidth="1"/>
    <col min="12552" max="12553" width="17.7109375" customWidth="1"/>
    <col min="12554" max="12554" width="20.85546875" customWidth="1"/>
    <col min="12555" max="12555" width="17.7109375" customWidth="1"/>
    <col min="12801" max="12801" width="65.140625" customWidth="1"/>
    <col min="12802" max="12802" width="22.5703125" customWidth="1"/>
    <col min="12803" max="12806" width="17.7109375" customWidth="1"/>
    <col min="12807" max="12807" width="19.42578125" customWidth="1"/>
    <col min="12808" max="12809" width="17.7109375" customWidth="1"/>
    <col min="12810" max="12810" width="20.85546875" customWidth="1"/>
    <col min="12811" max="12811" width="17.7109375" customWidth="1"/>
    <col min="13057" max="13057" width="65.140625" customWidth="1"/>
    <col min="13058" max="13058" width="22.5703125" customWidth="1"/>
    <col min="13059" max="13062" width="17.7109375" customWidth="1"/>
    <col min="13063" max="13063" width="19.42578125" customWidth="1"/>
    <col min="13064" max="13065" width="17.7109375" customWidth="1"/>
    <col min="13066" max="13066" width="20.85546875" customWidth="1"/>
    <col min="13067" max="13067" width="17.7109375" customWidth="1"/>
    <col min="13313" max="13313" width="65.140625" customWidth="1"/>
    <col min="13314" max="13314" width="22.5703125" customWidth="1"/>
    <col min="13315" max="13318" width="17.7109375" customWidth="1"/>
    <col min="13319" max="13319" width="19.42578125" customWidth="1"/>
    <col min="13320" max="13321" width="17.7109375" customWidth="1"/>
    <col min="13322" max="13322" width="20.85546875" customWidth="1"/>
    <col min="13323" max="13323" width="17.7109375" customWidth="1"/>
    <col min="13569" max="13569" width="65.140625" customWidth="1"/>
    <col min="13570" max="13570" width="22.5703125" customWidth="1"/>
    <col min="13571" max="13574" width="17.7109375" customWidth="1"/>
    <col min="13575" max="13575" width="19.42578125" customWidth="1"/>
    <col min="13576" max="13577" width="17.7109375" customWidth="1"/>
    <col min="13578" max="13578" width="20.85546875" customWidth="1"/>
    <col min="13579" max="13579" width="17.7109375" customWidth="1"/>
    <col min="13825" max="13825" width="65.140625" customWidth="1"/>
    <col min="13826" max="13826" width="22.5703125" customWidth="1"/>
    <col min="13827" max="13830" width="17.7109375" customWidth="1"/>
    <col min="13831" max="13831" width="19.42578125" customWidth="1"/>
    <col min="13832" max="13833" width="17.7109375" customWidth="1"/>
    <col min="13834" max="13834" width="20.85546875" customWidth="1"/>
    <col min="13835" max="13835" width="17.7109375" customWidth="1"/>
    <col min="14081" max="14081" width="65.140625" customWidth="1"/>
    <col min="14082" max="14082" width="22.5703125" customWidth="1"/>
    <col min="14083" max="14086" width="17.7109375" customWidth="1"/>
    <col min="14087" max="14087" width="19.42578125" customWidth="1"/>
    <col min="14088" max="14089" width="17.7109375" customWidth="1"/>
    <col min="14090" max="14090" width="20.85546875" customWidth="1"/>
    <col min="14091" max="14091" width="17.7109375" customWidth="1"/>
    <col min="14337" max="14337" width="65.140625" customWidth="1"/>
    <col min="14338" max="14338" width="22.5703125" customWidth="1"/>
    <col min="14339" max="14342" width="17.7109375" customWidth="1"/>
    <col min="14343" max="14343" width="19.42578125" customWidth="1"/>
    <col min="14344" max="14345" width="17.7109375" customWidth="1"/>
    <col min="14346" max="14346" width="20.85546875" customWidth="1"/>
    <col min="14347" max="14347" width="17.7109375" customWidth="1"/>
    <col min="14593" max="14593" width="65.140625" customWidth="1"/>
    <col min="14594" max="14594" width="22.5703125" customWidth="1"/>
    <col min="14595" max="14598" width="17.7109375" customWidth="1"/>
    <col min="14599" max="14599" width="19.42578125" customWidth="1"/>
    <col min="14600" max="14601" width="17.7109375" customWidth="1"/>
    <col min="14602" max="14602" width="20.85546875" customWidth="1"/>
    <col min="14603" max="14603" width="17.7109375" customWidth="1"/>
    <col min="14849" max="14849" width="65.140625" customWidth="1"/>
    <col min="14850" max="14850" width="22.5703125" customWidth="1"/>
    <col min="14851" max="14854" width="17.7109375" customWidth="1"/>
    <col min="14855" max="14855" width="19.42578125" customWidth="1"/>
    <col min="14856" max="14857" width="17.7109375" customWidth="1"/>
    <col min="14858" max="14858" width="20.85546875" customWidth="1"/>
    <col min="14859" max="14859" width="17.7109375" customWidth="1"/>
    <col min="15105" max="15105" width="65.140625" customWidth="1"/>
    <col min="15106" max="15106" width="22.5703125" customWidth="1"/>
    <col min="15107" max="15110" width="17.7109375" customWidth="1"/>
    <col min="15111" max="15111" width="19.42578125" customWidth="1"/>
    <col min="15112" max="15113" width="17.7109375" customWidth="1"/>
    <col min="15114" max="15114" width="20.85546875" customWidth="1"/>
    <col min="15115" max="15115" width="17.7109375" customWidth="1"/>
    <col min="15361" max="15361" width="65.140625" customWidth="1"/>
    <col min="15362" max="15362" width="22.5703125" customWidth="1"/>
    <col min="15363" max="15366" width="17.7109375" customWidth="1"/>
    <col min="15367" max="15367" width="19.42578125" customWidth="1"/>
    <col min="15368" max="15369" width="17.7109375" customWidth="1"/>
    <col min="15370" max="15370" width="20.85546875" customWidth="1"/>
    <col min="15371" max="15371" width="17.7109375" customWidth="1"/>
    <col min="15617" max="15617" width="65.140625" customWidth="1"/>
    <col min="15618" max="15618" width="22.5703125" customWidth="1"/>
    <col min="15619" max="15622" width="17.7109375" customWidth="1"/>
    <col min="15623" max="15623" width="19.42578125" customWidth="1"/>
    <col min="15624" max="15625" width="17.7109375" customWidth="1"/>
    <col min="15626" max="15626" width="20.85546875" customWidth="1"/>
    <col min="15627" max="15627" width="17.7109375" customWidth="1"/>
    <col min="15873" max="15873" width="65.140625" customWidth="1"/>
    <col min="15874" max="15874" width="22.5703125" customWidth="1"/>
    <col min="15875" max="15878" width="17.7109375" customWidth="1"/>
    <col min="15879" max="15879" width="19.42578125" customWidth="1"/>
    <col min="15880" max="15881" width="17.7109375" customWidth="1"/>
    <col min="15882" max="15882" width="20.85546875" customWidth="1"/>
    <col min="15883" max="15883" width="17.7109375" customWidth="1"/>
    <col min="16129" max="16129" width="65.140625" customWidth="1"/>
    <col min="16130" max="16130" width="22.5703125" customWidth="1"/>
    <col min="16131" max="16134" width="17.7109375" customWidth="1"/>
    <col min="16135" max="16135" width="19.42578125" customWidth="1"/>
    <col min="16136" max="16137" width="17.7109375" customWidth="1"/>
    <col min="16138" max="16138" width="20.85546875" customWidth="1"/>
    <col min="16139" max="16139" width="17.7109375" customWidth="1"/>
  </cols>
  <sheetData>
    <row r="1" spans="1:11" s="224" customFormat="1" ht="21" customHeight="1" x14ac:dyDescent="0.25">
      <c r="A1" s="755"/>
      <c r="B1" s="1148"/>
      <c r="C1" s="1090"/>
      <c r="D1" s="1156"/>
      <c r="G1" s="1101"/>
      <c r="H1" s="1101"/>
      <c r="I1" s="1101"/>
      <c r="K1" s="1101"/>
    </row>
    <row r="2" spans="1:11" s="224" customFormat="1" x14ac:dyDescent="0.25">
      <c r="A2" s="17" t="s">
        <v>42</v>
      </c>
      <c r="B2" s="1148"/>
      <c r="C2" s="1091"/>
      <c r="D2" s="1099"/>
      <c r="E2" s="226"/>
      <c r="F2" s="226"/>
      <c r="G2" s="1102"/>
      <c r="H2" s="1102"/>
      <c r="I2" s="1102"/>
      <c r="J2" s="226"/>
      <c r="K2" s="1110" t="s">
        <v>19</v>
      </c>
    </row>
    <row r="3" spans="1:11" s="224" customFormat="1" x14ac:dyDescent="0.25">
      <c r="A3" s="134" t="s">
        <v>863</v>
      </c>
      <c r="B3" s="1148"/>
      <c r="C3" s="1091"/>
      <c r="D3" s="1099"/>
      <c r="E3" s="226"/>
      <c r="F3" s="226"/>
      <c r="G3" s="1102"/>
      <c r="H3" s="1102"/>
      <c r="I3" s="1102"/>
      <c r="J3" s="226"/>
      <c r="K3" s="1102"/>
    </row>
    <row r="4" spans="1:11" s="224" customFormat="1" x14ac:dyDescent="0.25">
      <c r="A4" s="17" t="s">
        <v>2887</v>
      </c>
      <c r="B4" s="1148"/>
      <c r="C4" s="1091"/>
      <c r="D4" s="1099"/>
      <c r="E4" s="226"/>
      <c r="F4" s="226"/>
      <c r="G4" s="1102"/>
      <c r="H4" s="1102"/>
      <c r="I4" s="1102"/>
      <c r="J4" s="226"/>
      <c r="K4" s="1102"/>
    </row>
    <row r="5" spans="1:11" s="224" customFormat="1" x14ac:dyDescent="0.25">
      <c r="A5" s="225"/>
      <c r="B5" s="1148"/>
      <c r="C5" s="1091"/>
      <c r="D5" s="1099"/>
      <c r="E5" s="226"/>
      <c r="F5" s="226"/>
      <c r="G5" s="1102"/>
      <c r="H5" s="1102"/>
      <c r="I5" s="1102"/>
      <c r="J5" s="226"/>
      <c r="K5" s="1102"/>
    </row>
    <row r="6" spans="1:11" s="224" customFormat="1" x14ac:dyDescent="0.25">
      <c r="A6" s="227" t="s">
        <v>20</v>
      </c>
      <c r="B6" s="871" t="s">
        <v>21</v>
      </c>
      <c r="C6" s="871" t="s">
        <v>22</v>
      </c>
      <c r="D6" s="871"/>
      <c r="E6" s="1536" t="s">
        <v>23</v>
      </c>
      <c r="F6" s="1536"/>
      <c r="G6" s="1103" t="s">
        <v>24</v>
      </c>
      <c r="H6" s="1539" t="s">
        <v>25</v>
      </c>
      <c r="I6" s="1539"/>
      <c r="J6" s="227" t="s">
        <v>26</v>
      </c>
      <c r="K6" s="1103" t="s">
        <v>27</v>
      </c>
    </row>
    <row r="7" spans="1:11" s="228" customFormat="1" x14ac:dyDescent="0.25">
      <c r="A7" s="1540" t="s">
        <v>28</v>
      </c>
      <c r="B7" s="1537" t="s">
        <v>29</v>
      </c>
      <c r="C7" s="1537" t="s">
        <v>30</v>
      </c>
      <c r="D7" s="1537" t="s">
        <v>31</v>
      </c>
      <c r="E7" s="1537" t="s">
        <v>32</v>
      </c>
      <c r="F7" s="1537"/>
      <c r="G7" s="1541" t="s">
        <v>33</v>
      </c>
      <c r="H7" s="1537" t="s">
        <v>34</v>
      </c>
      <c r="I7" s="1537"/>
      <c r="J7" s="1537" t="s">
        <v>211</v>
      </c>
      <c r="K7" s="1538" t="s">
        <v>35</v>
      </c>
    </row>
    <row r="8" spans="1:11" s="228" customFormat="1" x14ac:dyDescent="0.25">
      <c r="A8" s="1540"/>
      <c r="B8" s="1537"/>
      <c r="C8" s="1537"/>
      <c r="D8" s="1537"/>
      <c r="E8" s="1165" t="s">
        <v>36</v>
      </c>
      <c r="F8" s="1165" t="s">
        <v>37</v>
      </c>
      <c r="G8" s="1541"/>
      <c r="H8" s="1166" t="s">
        <v>36</v>
      </c>
      <c r="I8" s="1166" t="s">
        <v>37</v>
      </c>
      <c r="J8" s="1537"/>
      <c r="K8" s="1538"/>
    </row>
    <row r="9" spans="1:11" ht="15.95" customHeight="1" x14ac:dyDescent="0.25">
      <c r="A9" s="756" t="s">
        <v>43</v>
      </c>
      <c r="B9" s="1114"/>
      <c r="C9" s="1114"/>
      <c r="D9" s="757"/>
      <c r="E9" s="757"/>
      <c r="F9" s="757"/>
      <c r="G9" s="1115"/>
      <c r="H9" s="1115"/>
      <c r="I9" s="1115"/>
      <c r="J9" s="757"/>
      <c r="K9" s="1115">
        <f>SUM(K10)</f>
        <v>0</v>
      </c>
    </row>
    <row r="10" spans="1:11" ht="19.5" customHeight="1" x14ac:dyDescent="0.25">
      <c r="A10" s="241" t="s">
        <v>238</v>
      </c>
      <c r="B10" s="1149"/>
      <c r="C10" s="1149"/>
      <c r="D10" s="1142"/>
      <c r="E10" s="1142"/>
      <c r="F10" s="1142"/>
      <c r="G10" s="1157"/>
      <c r="H10" s="1157"/>
      <c r="I10" s="1157"/>
      <c r="J10" s="1141"/>
      <c r="K10" s="1157"/>
    </row>
    <row r="11" spans="1:11" ht="15.95" customHeight="1" x14ac:dyDescent="0.25">
      <c r="A11" s="756" t="s">
        <v>44</v>
      </c>
      <c r="B11" s="1114"/>
      <c r="C11" s="1114"/>
      <c r="D11" s="760"/>
      <c r="E11" s="760"/>
      <c r="F11" s="760"/>
      <c r="G11" s="1115"/>
      <c r="H11" s="1115"/>
      <c r="I11" s="1115"/>
      <c r="J11" s="757"/>
      <c r="K11" s="1115">
        <f>SUM(K12:K17)</f>
        <v>6919248.0599999996</v>
      </c>
    </row>
    <row r="12" spans="1:11" ht="15.95" customHeight="1" x14ac:dyDescent="0.25">
      <c r="A12" s="1143" t="s">
        <v>212</v>
      </c>
      <c r="B12" s="1150" t="s">
        <v>463</v>
      </c>
      <c r="C12" s="1150" t="s">
        <v>270</v>
      </c>
      <c r="D12" s="1144"/>
      <c r="E12" s="1141"/>
      <c r="F12" s="1141"/>
      <c r="G12" s="1158"/>
      <c r="H12" s="1157">
        <v>379.69</v>
      </c>
      <c r="I12" s="1157">
        <v>1323.27</v>
      </c>
      <c r="J12" s="1141" t="s">
        <v>2517</v>
      </c>
      <c r="K12" s="947">
        <v>3238731.05</v>
      </c>
    </row>
    <row r="13" spans="1:11" ht="15.95" customHeight="1" x14ac:dyDescent="0.25">
      <c r="A13" s="1143" t="s">
        <v>2518</v>
      </c>
      <c r="B13" s="1150" t="s">
        <v>1212</v>
      </c>
      <c r="C13" s="1150" t="s">
        <v>214</v>
      </c>
      <c r="D13" s="1144">
        <v>1.5</v>
      </c>
      <c r="E13" s="1141">
        <v>0.25</v>
      </c>
      <c r="F13" s="1141">
        <v>5</v>
      </c>
      <c r="G13" s="1157"/>
      <c r="H13" s="1157"/>
      <c r="I13" s="1157"/>
      <c r="J13" s="1141" t="s">
        <v>2517</v>
      </c>
      <c r="K13" s="947">
        <v>652093.39</v>
      </c>
    </row>
    <row r="14" spans="1:11" ht="15.95" customHeight="1" x14ac:dyDescent="0.25">
      <c r="A14" s="1143" t="s">
        <v>2519</v>
      </c>
      <c r="B14" s="1150" t="s">
        <v>2520</v>
      </c>
      <c r="C14" s="1150" t="s">
        <v>214</v>
      </c>
      <c r="D14" s="1144">
        <v>8</v>
      </c>
      <c r="E14" s="1141" t="s">
        <v>2521</v>
      </c>
      <c r="F14" s="1141"/>
      <c r="G14" s="1157"/>
      <c r="H14" s="1157"/>
      <c r="I14" s="1157"/>
      <c r="J14" s="1141" t="s">
        <v>2517</v>
      </c>
      <c r="K14" s="947">
        <v>1023915.76</v>
      </c>
    </row>
    <row r="15" spans="1:11" ht="15.95" customHeight="1" x14ac:dyDescent="0.25">
      <c r="A15" s="1143" t="s">
        <v>2522</v>
      </c>
      <c r="B15" s="1150" t="s">
        <v>2520</v>
      </c>
      <c r="C15" s="1150" t="s">
        <v>214</v>
      </c>
      <c r="D15" s="1144">
        <v>8.6956000000000007</v>
      </c>
      <c r="E15" s="1141"/>
      <c r="F15" s="1141"/>
      <c r="G15" s="1157"/>
      <c r="H15" s="1157"/>
      <c r="I15" s="1157"/>
      <c r="J15" s="1141" t="s">
        <v>2517</v>
      </c>
      <c r="K15" s="947">
        <v>1002253.93</v>
      </c>
    </row>
    <row r="16" spans="1:11" ht="15.95" customHeight="1" x14ac:dyDescent="0.25">
      <c r="A16" s="1143" t="s">
        <v>2523</v>
      </c>
      <c r="B16" s="1150" t="s">
        <v>2524</v>
      </c>
      <c r="C16" s="1150" t="s">
        <v>2525</v>
      </c>
      <c r="D16" s="1144"/>
      <c r="E16" s="1141"/>
      <c r="F16" s="1141"/>
      <c r="G16" s="1157">
        <v>310</v>
      </c>
      <c r="H16" s="1157"/>
      <c r="I16" s="1157"/>
      <c r="J16" s="1141" t="s">
        <v>2517</v>
      </c>
      <c r="K16" s="947">
        <v>1002253.93</v>
      </c>
    </row>
    <row r="17" spans="1:11" ht="15.95" customHeight="1" x14ac:dyDescent="0.25">
      <c r="A17" s="761"/>
      <c r="B17" s="1151"/>
      <c r="C17" s="1151"/>
      <c r="D17" s="1142"/>
      <c r="E17" s="1142"/>
      <c r="F17" s="1142"/>
      <c r="G17" s="1157"/>
      <c r="H17" s="1157"/>
      <c r="I17" s="1157"/>
      <c r="J17" s="758"/>
      <c r="K17" s="1159"/>
    </row>
    <row r="18" spans="1:11" s="224" customFormat="1" ht="15.95" customHeight="1" x14ac:dyDescent="0.25">
      <c r="A18" s="762" t="s">
        <v>45</v>
      </c>
      <c r="B18" s="1152"/>
      <c r="C18" s="1152"/>
      <c r="D18" s="764"/>
      <c r="E18" s="764"/>
      <c r="F18" s="764"/>
      <c r="G18" s="1160"/>
      <c r="H18" s="1160"/>
      <c r="I18" s="1160"/>
      <c r="J18" s="763"/>
      <c r="K18" s="1160">
        <f>SUM(K19:K25)</f>
        <v>826816.04</v>
      </c>
    </row>
    <row r="19" spans="1:11" s="224" customFormat="1" ht="15.95" customHeight="1" x14ac:dyDescent="0.25">
      <c r="A19" s="1145" t="s">
        <v>2526</v>
      </c>
      <c r="B19" s="1153" t="s">
        <v>2527</v>
      </c>
      <c r="C19" s="1153" t="s">
        <v>214</v>
      </c>
      <c r="D19" s="765"/>
      <c r="E19" s="765"/>
      <c r="F19" s="765"/>
      <c r="G19" s="1161"/>
      <c r="H19" s="1161"/>
      <c r="I19" s="1161"/>
      <c r="J19" s="1146" t="s">
        <v>2528</v>
      </c>
      <c r="K19" s="1162">
        <v>29154.28</v>
      </c>
    </row>
    <row r="20" spans="1:11" s="224" customFormat="1" ht="15.95" customHeight="1" x14ac:dyDescent="0.25">
      <c r="A20" s="1145" t="s">
        <v>2529</v>
      </c>
      <c r="B20" s="1153" t="s">
        <v>2527</v>
      </c>
      <c r="C20" s="1153" t="s">
        <v>214</v>
      </c>
      <c r="D20" s="765"/>
      <c r="E20" s="765"/>
      <c r="F20" s="765"/>
      <c r="G20" s="1161"/>
      <c r="H20" s="1161"/>
      <c r="I20" s="1161"/>
      <c r="J20" s="1146" t="s">
        <v>2530</v>
      </c>
      <c r="K20" s="1162">
        <v>7591.39</v>
      </c>
    </row>
    <row r="21" spans="1:11" s="224" customFormat="1" ht="15.95" customHeight="1" x14ac:dyDescent="0.25">
      <c r="A21" s="1145" t="s">
        <v>2531</v>
      </c>
      <c r="B21" s="1153" t="s">
        <v>2527</v>
      </c>
      <c r="C21" s="1153" t="s">
        <v>214</v>
      </c>
      <c r="D21" s="765"/>
      <c r="E21" s="765"/>
      <c r="F21" s="765"/>
      <c r="G21" s="1161"/>
      <c r="H21" s="1161"/>
      <c r="I21" s="1161"/>
      <c r="J21" s="1146" t="s">
        <v>2532</v>
      </c>
      <c r="K21" s="1162">
        <v>490.2</v>
      </c>
    </row>
    <row r="22" spans="1:11" s="224" customFormat="1" ht="15.95" customHeight="1" x14ac:dyDescent="0.25">
      <c r="A22" s="1145" t="s">
        <v>2533</v>
      </c>
      <c r="B22" s="1153" t="s">
        <v>2527</v>
      </c>
      <c r="C22" s="1153" t="s">
        <v>214</v>
      </c>
      <c r="D22" s="765"/>
      <c r="E22" s="765"/>
      <c r="F22" s="765"/>
      <c r="G22" s="1161"/>
      <c r="H22" s="1161"/>
      <c r="I22" s="1161"/>
      <c r="J22" s="1146" t="s">
        <v>2534</v>
      </c>
      <c r="K22" s="1162">
        <v>637088.43000000005</v>
      </c>
    </row>
    <row r="23" spans="1:11" s="224" customFormat="1" ht="15.95" customHeight="1" x14ac:dyDescent="0.25">
      <c r="A23" s="1145" t="s">
        <v>2535</v>
      </c>
      <c r="B23" s="1153" t="s">
        <v>2527</v>
      </c>
      <c r="C23" s="1153" t="s">
        <v>214</v>
      </c>
      <c r="D23" s="765"/>
      <c r="E23" s="765"/>
      <c r="F23" s="765"/>
      <c r="G23" s="1161"/>
      <c r="H23" s="1161"/>
      <c r="I23" s="1161"/>
      <c r="J23" s="1146" t="s">
        <v>2536</v>
      </c>
      <c r="K23" s="1162">
        <v>8536.83</v>
      </c>
    </row>
    <row r="24" spans="1:11" s="224" customFormat="1" ht="15.95" customHeight="1" x14ac:dyDescent="0.25">
      <c r="A24" s="1145" t="s">
        <v>2537</v>
      </c>
      <c r="B24" s="1153" t="s">
        <v>2527</v>
      </c>
      <c r="C24" s="1153" t="s">
        <v>214</v>
      </c>
      <c r="D24" s="765"/>
      <c r="E24" s="765"/>
      <c r="F24" s="765"/>
      <c r="G24" s="1161"/>
      <c r="H24" s="1161"/>
      <c r="I24" s="1161"/>
      <c r="J24" s="1146" t="s">
        <v>2538</v>
      </c>
      <c r="K24" s="1163">
        <v>143954.91</v>
      </c>
    </row>
    <row r="25" spans="1:11" s="224" customFormat="1" ht="15.95" customHeight="1" x14ac:dyDescent="0.25">
      <c r="A25" s="761"/>
      <c r="B25" s="1154"/>
      <c r="C25" s="1154"/>
      <c r="D25" s="765"/>
      <c r="E25" s="765"/>
      <c r="F25" s="765"/>
      <c r="G25" s="1161"/>
      <c r="H25" s="1161"/>
      <c r="I25" s="1161"/>
      <c r="J25" s="766"/>
      <c r="K25" s="1161"/>
    </row>
    <row r="26" spans="1:11" ht="15.95" customHeight="1" x14ac:dyDescent="0.25">
      <c r="A26" s="756" t="s">
        <v>46</v>
      </c>
      <c r="B26" s="1114"/>
      <c r="C26" s="1114"/>
      <c r="D26" s="760"/>
      <c r="E26" s="760"/>
      <c r="F26" s="760"/>
      <c r="G26" s="1115"/>
      <c r="H26" s="1115"/>
      <c r="I26" s="1115"/>
      <c r="J26" s="757"/>
      <c r="K26" s="1115">
        <f>SUM(K27:K29)</f>
        <v>400960.19999999995</v>
      </c>
    </row>
    <row r="27" spans="1:11" ht="15.95" customHeight="1" x14ac:dyDescent="0.25">
      <c r="A27" s="1143" t="s">
        <v>40</v>
      </c>
      <c r="B27" s="1155" t="s">
        <v>2539</v>
      </c>
      <c r="C27" s="1150" t="s">
        <v>2540</v>
      </c>
      <c r="D27" s="1144"/>
      <c r="E27" s="758"/>
      <c r="F27" s="758"/>
      <c r="G27" s="1158"/>
      <c r="H27" s="1157">
        <v>45</v>
      </c>
      <c r="I27" s="1157">
        <v>895</v>
      </c>
      <c r="J27" s="1141" t="s">
        <v>2541</v>
      </c>
      <c r="K27" s="947">
        <v>296537.90999999997</v>
      </c>
    </row>
    <row r="28" spans="1:11" ht="15.95" customHeight="1" x14ac:dyDescent="0.25">
      <c r="A28" s="1143" t="s">
        <v>2542</v>
      </c>
      <c r="B28" s="1150" t="s">
        <v>2543</v>
      </c>
      <c r="C28" s="1150" t="s">
        <v>2540</v>
      </c>
      <c r="D28" s="1144">
        <v>0.5</v>
      </c>
      <c r="E28" s="758"/>
      <c r="F28" s="758"/>
      <c r="G28" s="1159"/>
      <c r="H28" s="1159"/>
      <c r="I28" s="1159"/>
      <c r="J28" s="1141" t="s">
        <v>2541</v>
      </c>
      <c r="K28" s="947">
        <v>104422.29</v>
      </c>
    </row>
    <row r="29" spans="1:11" ht="15.95" customHeight="1" x14ac:dyDescent="0.25">
      <c r="A29" s="761"/>
      <c r="B29" s="1151"/>
      <c r="C29" s="1151"/>
      <c r="D29" s="759"/>
      <c r="E29" s="759"/>
      <c r="F29" s="759"/>
      <c r="G29" s="1159"/>
      <c r="H29" s="1159"/>
      <c r="I29" s="1159"/>
      <c r="J29" s="758"/>
      <c r="K29" s="1159"/>
    </row>
    <row r="30" spans="1:11" ht="15.95" customHeight="1" x14ac:dyDescent="0.25">
      <c r="A30" s="756" t="s">
        <v>47</v>
      </c>
      <c r="B30" s="1114"/>
      <c r="C30" s="1114"/>
      <c r="D30" s="760"/>
      <c r="E30" s="760"/>
      <c r="F30" s="760"/>
      <c r="G30" s="1115"/>
      <c r="H30" s="1115"/>
      <c r="I30" s="1115"/>
      <c r="J30" s="757"/>
      <c r="K30" s="1115">
        <f>SUM(K31)</f>
        <v>0</v>
      </c>
    </row>
    <row r="31" spans="1:11" ht="15.95" customHeight="1" x14ac:dyDescent="0.25">
      <c r="A31" s="767"/>
      <c r="B31" s="1151"/>
      <c r="C31" s="1151"/>
      <c r="D31" s="759"/>
      <c r="E31" s="759"/>
      <c r="F31" s="759"/>
      <c r="G31" s="1159"/>
      <c r="H31" s="1159"/>
      <c r="I31" s="1159"/>
      <c r="J31" s="758"/>
      <c r="K31" s="1159"/>
    </row>
    <row r="32" spans="1:11" ht="15.95" customHeight="1" x14ac:dyDescent="0.25">
      <c r="A32" s="756" t="s">
        <v>48</v>
      </c>
      <c r="B32" s="1114"/>
      <c r="C32" s="1114"/>
      <c r="D32" s="760"/>
      <c r="E32" s="760"/>
      <c r="F32" s="760"/>
      <c r="G32" s="1115"/>
      <c r="H32" s="1115"/>
      <c r="I32" s="1115"/>
      <c r="J32" s="757"/>
      <c r="K32" s="1115">
        <f>SUM(K33)</f>
        <v>913689.01</v>
      </c>
    </row>
    <row r="33" spans="1:11" ht="15.95" customHeight="1" x14ac:dyDescent="0.25">
      <c r="A33" s="761" t="s">
        <v>1413</v>
      </c>
      <c r="B33" s="1149" t="s">
        <v>2544</v>
      </c>
      <c r="C33" s="1149"/>
      <c r="D33" s="1141"/>
      <c r="E33" s="1141"/>
      <c r="F33" s="1141"/>
      <c r="G33" s="1157"/>
      <c r="H33" s="1157"/>
      <c r="I33" s="1157"/>
      <c r="J33" s="1141" t="s">
        <v>2545</v>
      </c>
      <c r="K33" s="1164">
        <v>913689.01</v>
      </c>
    </row>
    <row r="34" spans="1:11" ht="15.95" customHeight="1" x14ac:dyDescent="0.25">
      <c r="A34" s="761"/>
      <c r="B34" s="1149"/>
      <c r="C34" s="1149"/>
      <c r="D34" s="1142"/>
      <c r="E34" s="1142"/>
      <c r="F34" s="1142"/>
      <c r="G34" s="1157"/>
      <c r="H34" s="1157"/>
      <c r="I34" s="1157"/>
      <c r="J34" s="1141"/>
      <c r="K34" s="1157"/>
    </row>
    <row r="35" spans="1:11" s="224" customFormat="1" ht="15.95" customHeight="1" x14ac:dyDescent="0.25">
      <c r="A35" s="762" t="s">
        <v>49</v>
      </c>
      <c r="B35" s="1152"/>
      <c r="C35" s="1152"/>
      <c r="D35" s="764"/>
      <c r="E35" s="764"/>
      <c r="F35" s="764"/>
      <c r="G35" s="1160"/>
      <c r="H35" s="1160"/>
      <c r="I35" s="1160"/>
      <c r="J35" s="763"/>
      <c r="K35" s="1160">
        <f>SUM(K36)</f>
        <v>0</v>
      </c>
    </row>
    <row r="36" spans="1:11" s="224" customFormat="1" ht="15.95" customHeight="1" x14ac:dyDescent="0.25">
      <c r="A36" s="241" t="s">
        <v>238</v>
      </c>
      <c r="B36" s="1154"/>
      <c r="C36" s="1154"/>
      <c r="D36" s="765"/>
      <c r="E36" s="765"/>
      <c r="F36" s="765"/>
      <c r="G36" s="1161"/>
      <c r="H36" s="1161"/>
      <c r="I36" s="1161"/>
      <c r="J36" s="766"/>
      <c r="K36" s="1161"/>
    </row>
    <row r="37" spans="1:11" ht="15.95" customHeight="1" x14ac:dyDescent="0.25">
      <c r="A37" s="756" t="s">
        <v>50</v>
      </c>
      <c r="B37" s="1114"/>
      <c r="C37" s="1114"/>
      <c r="D37" s="760"/>
      <c r="E37" s="760"/>
      <c r="F37" s="760"/>
      <c r="G37" s="1115"/>
      <c r="H37" s="1115"/>
      <c r="I37" s="1115"/>
      <c r="J37" s="757"/>
      <c r="K37" s="1115">
        <f>SUM(K38)</f>
        <v>0</v>
      </c>
    </row>
    <row r="38" spans="1:11" ht="15.95" customHeight="1" x14ac:dyDescent="0.25">
      <c r="A38" s="767"/>
      <c r="B38" s="1151"/>
      <c r="C38" s="1151"/>
      <c r="D38" s="759"/>
      <c r="E38" s="759"/>
      <c r="F38" s="759"/>
      <c r="G38" s="1159"/>
      <c r="H38" s="1159"/>
      <c r="I38" s="1159"/>
      <c r="J38" s="758"/>
      <c r="K38" s="1159"/>
    </row>
    <row r="39" spans="1:11" ht="15.95" customHeight="1" x14ac:dyDescent="0.25">
      <c r="A39" s="1168" t="s">
        <v>51</v>
      </c>
      <c r="B39" s="1169"/>
      <c r="C39" s="1169"/>
      <c r="D39" s="1170"/>
      <c r="E39" s="1170"/>
      <c r="F39" s="1170"/>
      <c r="G39" s="1171"/>
      <c r="H39" s="1171"/>
      <c r="I39" s="1171"/>
      <c r="J39" s="1167"/>
      <c r="K39" s="1171">
        <f>+K9+K11+K18+K26+K30+K32+K35+K37</f>
        <v>9060713.3100000005</v>
      </c>
    </row>
    <row r="40" spans="1:11" x14ac:dyDescent="0.25">
      <c r="A40" s="244"/>
      <c r="B40" s="1098"/>
      <c r="C40" s="1098"/>
      <c r="D40" s="1100"/>
      <c r="E40" s="241"/>
      <c r="F40" s="241"/>
      <c r="G40" s="1109"/>
      <c r="H40" s="1109"/>
      <c r="I40" s="1109"/>
      <c r="J40" s="241"/>
      <c r="K40" s="1109"/>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0" zoomScaleNormal="80" workbookViewId="0">
      <selection activeCell="B3" sqref="B3"/>
    </sheetView>
  </sheetViews>
  <sheetFormatPr baseColWidth="10" defaultRowHeight="15" x14ac:dyDescent="0.25"/>
  <cols>
    <col min="1" max="1" width="65.140625" customWidth="1"/>
    <col min="2" max="2" width="20" style="993" bestFit="1" customWidth="1"/>
    <col min="3" max="3" width="13.140625" style="392" bestFit="1" customWidth="1"/>
    <col min="4" max="4" width="13.7109375" customWidth="1"/>
    <col min="5" max="5" width="10.28515625" customWidth="1"/>
    <col min="6" max="6" width="10.42578125" customWidth="1"/>
    <col min="7" max="7" width="9.28515625" bestFit="1" customWidth="1"/>
    <col min="8" max="9" width="10.28515625" bestFit="1" customWidth="1"/>
    <col min="10" max="10" width="13.5703125" bestFit="1" customWidth="1"/>
    <col min="11" max="11" width="15.140625" bestFit="1"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6" customFormat="1" ht="21" customHeight="1" x14ac:dyDescent="0.25">
      <c r="A1"/>
      <c r="B1" s="1033"/>
      <c r="C1" s="386"/>
    </row>
    <row r="2" spans="1:11" s="16" customFormat="1" x14ac:dyDescent="0.25">
      <c r="A2" s="17" t="s">
        <v>42</v>
      </c>
      <c r="B2" s="1032"/>
      <c r="C2" s="385"/>
      <c r="D2" s="18"/>
      <c r="E2" s="18"/>
      <c r="F2" s="18"/>
      <c r="G2" s="18"/>
      <c r="H2" s="18"/>
      <c r="I2" s="18"/>
      <c r="J2" s="18"/>
      <c r="K2" s="19" t="s">
        <v>19</v>
      </c>
    </row>
    <row r="3" spans="1:11" s="16" customFormat="1" x14ac:dyDescent="0.25">
      <c r="A3" s="134" t="s">
        <v>863</v>
      </c>
      <c r="B3" s="1032"/>
      <c r="C3" s="385"/>
      <c r="D3" s="18"/>
      <c r="E3" s="18"/>
      <c r="F3" s="18"/>
      <c r="G3" s="18"/>
      <c r="H3" s="18"/>
      <c r="I3" s="18"/>
      <c r="J3" s="18"/>
      <c r="K3" s="18"/>
    </row>
    <row r="4" spans="1:11" s="16" customFormat="1" x14ac:dyDescent="0.25">
      <c r="A4" s="17" t="s">
        <v>2888</v>
      </c>
      <c r="B4" s="1032"/>
      <c r="C4" s="385"/>
      <c r="D4" s="18"/>
      <c r="E4" s="18"/>
      <c r="F4" s="18"/>
      <c r="G4" s="18"/>
      <c r="H4" s="18"/>
      <c r="I4" s="18"/>
      <c r="J4" s="18"/>
      <c r="K4" s="18"/>
    </row>
    <row r="5" spans="1:11" s="16" customFormat="1" x14ac:dyDescent="0.25">
      <c r="A5" s="17"/>
      <c r="B5" s="1032"/>
      <c r="C5" s="385"/>
      <c r="D5" s="18"/>
      <c r="E5" s="18"/>
      <c r="F5" s="18"/>
      <c r="G5" s="18"/>
      <c r="H5" s="18"/>
      <c r="I5" s="18"/>
      <c r="J5" s="18"/>
      <c r="K5" s="18"/>
    </row>
    <row r="6" spans="1:11" s="16" customFormat="1" x14ac:dyDescent="0.25">
      <c r="A6" s="773" t="s">
        <v>20</v>
      </c>
      <c r="B6" s="1173" t="s">
        <v>21</v>
      </c>
      <c r="C6" s="856" t="s">
        <v>22</v>
      </c>
      <c r="D6" s="773"/>
      <c r="E6" s="1412" t="s">
        <v>23</v>
      </c>
      <c r="F6" s="1412"/>
      <c r="G6" s="773" t="s">
        <v>24</v>
      </c>
      <c r="H6" s="1417" t="s">
        <v>25</v>
      </c>
      <c r="I6" s="1417"/>
      <c r="J6" s="773" t="s">
        <v>26</v>
      </c>
      <c r="K6" s="773" t="s">
        <v>27</v>
      </c>
    </row>
    <row r="7" spans="1:11" s="52" customFormat="1" x14ac:dyDescent="0.25">
      <c r="A7" s="1418" t="s">
        <v>28</v>
      </c>
      <c r="B7" s="1415" t="s">
        <v>29</v>
      </c>
      <c r="C7" s="1415" t="s">
        <v>30</v>
      </c>
      <c r="D7" s="1415" t="s">
        <v>31</v>
      </c>
      <c r="E7" s="1415" t="s">
        <v>32</v>
      </c>
      <c r="F7" s="1415"/>
      <c r="G7" s="1415" t="s">
        <v>33</v>
      </c>
      <c r="H7" s="1415" t="s">
        <v>34</v>
      </c>
      <c r="I7" s="1415"/>
      <c r="J7" s="1415" t="s">
        <v>211</v>
      </c>
      <c r="K7" s="1416" t="s">
        <v>35</v>
      </c>
    </row>
    <row r="8" spans="1:11" s="52" customFormat="1" x14ac:dyDescent="0.25">
      <c r="A8" s="1418"/>
      <c r="B8" s="1415"/>
      <c r="C8" s="1415"/>
      <c r="D8" s="1415"/>
      <c r="E8" s="772" t="s">
        <v>36</v>
      </c>
      <c r="F8" s="772" t="s">
        <v>37</v>
      </c>
      <c r="G8" s="1415"/>
      <c r="H8" s="772" t="s">
        <v>36</v>
      </c>
      <c r="I8" s="772" t="s">
        <v>37</v>
      </c>
      <c r="J8" s="1415"/>
      <c r="K8" s="1416"/>
    </row>
    <row r="9" spans="1:11" ht="15.95" customHeight="1" x14ac:dyDescent="0.25">
      <c r="A9" s="479" t="s">
        <v>43</v>
      </c>
      <c r="B9" s="988"/>
      <c r="C9" s="498"/>
      <c r="D9" s="480"/>
      <c r="E9" s="480"/>
      <c r="F9" s="480"/>
      <c r="G9" s="480"/>
      <c r="H9" s="480"/>
      <c r="I9" s="480"/>
      <c r="J9" s="480"/>
      <c r="K9" s="481">
        <f>SUM(K10)</f>
        <v>0</v>
      </c>
    </row>
    <row r="10" spans="1:11" ht="19.5" customHeight="1" x14ac:dyDescent="0.25">
      <c r="A10" s="473"/>
      <c r="B10" s="989"/>
      <c r="C10" s="499"/>
      <c r="D10" s="482"/>
      <c r="E10" s="482"/>
      <c r="F10" s="482"/>
      <c r="G10" s="471"/>
      <c r="H10" s="471"/>
      <c r="I10" s="471"/>
      <c r="J10" s="471"/>
      <c r="K10" s="483"/>
    </row>
    <row r="11" spans="1:11" ht="15.95" customHeight="1" x14ac:dyDescent="0.25">
      <c r="A11" s="479" t="s">
        <v>44</v>
      </c>
      <c r="B11" s="988"/>
      <c r="C11" s="498"/>
      <c r="D11" s="484"/>
      <c r="E11" s="484"/>
      <c r="F11" s="484"/>
      <c r="G11" s="480"/>
      <c r="H11" s="480"/>
      <c r="I11" s="480"/>
      <c r="J11" s="480"/>
      <c r="K11" s="481">
        <f>SUM(K12:K18)</f>
        <v>2191765.79</v>
      </c>
    </row>
    <row r="12" spans="1:11" ht="15.95" customHeight="1" x14ac:dyDescent="0.25">
      <c r="A12" s="473" t="s">
        <v>2184</v>
      </c>
      <c r="B12" s="796" t="s">
        <v>2626</v>
      </c>
      <c r="C12" s="505" t="s">
        <v>1011</v>
      </c>
      <c r="D12" s="549">
        <v>1.4999999999999999E-2</v>
      </c>
      <c r="E12" s="549"/>
      <c r="F12" s="549"/>
      <c r="G12" s="1172"/>
      <c r="H12" s="1172">
        <v>400</v>
      </c>
      <c r="I12" s="522"/>
      <c r="J12" s="522" t="s">
        <v>2627</v>
      </c>
      <c r="K12" s="507">
        <v>745952.89</v>
      </c>
    </row>
    <row r="13" spans="1:11" ht="15.95" customHeight="1" x14ac:dyDescent="0.25">
      <c r="A13" s="473" t="s">
        <v>970</v>
      </c>
      <c r="B13" s="796" t="s">
        <v>2628</v>
      </c>
      <c r="C13" s="505" t="s">
        <v>477</v>
      </c>
      <c r="D13" s="508">
        <v>8.6956000000000006E-2</v>
      </c>
      <c r="E13" s="506"/>
      <c r="F13" s="506"/>
      <c r="G13" s="1172"/>
      <c r="H13" s="1172"/>
      <c r="I13" s="522"/>
      <c r="J13" s="522" t="s">
        <v>2627</v>
      </c>
      <c r="K13" s="507">
        <v>676520.88</v>
      </c>
    </row>
    <row r="14" spans="1:11" ht="15.95" customHeight="1" x14ac:dyDescent="0.25">
      <c r="A14" s="473" t="s">
        <v>2435</v>
      </c>
      <c r="B14" s="796" t="s">
        <v>2629</v>
      </c>
      <c r="C14" s="505" t="s">
        <v>1011</v>
      </c>
      <c r="D14" s="506"/>
      <c r="E14" s="506"/>
      <c r="F14" s="506"/>
      <c r="G14" s="1172"/>
      <c r="H14" s="1172">
        <v>337.5</v>
      </c>
      <c r="I14" s="522" t="s">
        <v>2630</v>
      </c>
      <c r="J14" s="522" t="s">
        <v>2627</v>
      </c>
      <c r="K14" s="507">
        <v>460492.85</v>
      </c>
    </row>
    <row r="15" spans="1:11" ht="15.95" customHeight="1" x14ac:dyDescent="0.25">
      <c r="A15" s="473" t="s">
        <v>2191</v>
      </c>
      <c r="B15" s="796" t="s">
        <v>2631</v>
      </c>
      <c r="C15" s="505" t="s">
        <v>1011</v>
      </c>
      <c r="D15" s="549">
        <v>1.1999999999999999E-3</v>
      </c>
      <c r="E15" s="549">
        <v>1.1999999999999999E-3</v>
      </c>
      <c r="F15" s="549">
        <v>1.5E-3</v>
      </c>
      <c r="G15" s="1172"/>
      <c r="H15" s="1172">
        <v>87.75</v>
      </c>
      <c r="I15" s="522"/>
      <c r="J15" s="522" t="s">
        <v>2627</v>
      </c>
      <c r="K15" s="507">
        <v>308649.17</v>
      </c>
    </row>
    <row r="16" spans="1:11" ht="15.95" customHeight="1" x14ac:dyDescent="0.25">
      <c r="A16" s="473" t="s">
        <v>2632</v>
      </c>
      <c r="B16" s="796" t="s">
        <v>2633</v>
      </c>
      <c r="C16" s="505" t="s">
        <v>1011</v>
      </c>
      <c r="D16" s="506">
        <v>0.1</v>
      </c>
      <c r="E16" s="506"/>
      <c r="F16" s="506"/>
      <c r="G16" s="1172"/>
      <c r="H16" s="1172">
        <v>40</v>
      </c>
      <c r="I16" s="522"/>
      <c r="J16" s="522" t="s">
        <v>2627</v>
      </c>
      <c r="K16" s="507">
        <v>150</v>
      </c>
    </row>
    <row r="17" spans="1:11" ht="15.95" customHeight="1" x14ac:dyDescent="0.25">
      <c r="A17" s="473" t="s">
        <v>793</v>
      </c>
      <c r="B17" s="796" t="s">
        <v>2634</v>
      </c>
      <c r="C17" s="505"/>
      <c r="D17" s="506"/>
      <c r="E17" s="506"/>
      <c r="F17" s="506"/>
      <c r="G17" s="1172">
        <v>270</v>
      </c>
      <c r="H17" s="1172"/>
      <c r="I17" s="522"/>
      <c r="J17" s="522" t="s">
        <v>2627</v>
      </c>
      <c r="K17" s="507">
        <v>0</v>
      </c>
    </row>
    <row r="18" spans="1:11" ht="15.95" customHeight="1" x14ac:dyDescent="0.25">
      <c r="A18" s="473"/>
      <c r="B18" s="989"/>
      <c r="C18" s="499"/>
      <c r="D18" s="482"/>
      <c r="E18" s="482"/>
      <c r="F18" s="482"/>
      <c r="G18" s="471"/>
      <c r="H18" s="471"/>
      <c r="I18" s="471"/>
      <c r="J18" s="471"/>
      <c r="K18" s="483"/>
    </row>
    <row r="19" spans="1:11" s="16" customFormat="1" ht="15.95" customHeight="1" x14ac:dyDescent="0.25">
      <c r="A19" s="487" t="s">
        <v>45</v>
      </c>
      <c r="B19" s="990"/>
      <c r="C19" s="501"/>
      <c r="D19" s="488"/>
      <c r="E19" s="488"/>
      <c r="F19" s="488"/>
      <c r="G19" s="528"/>
      <c r="H19" s="528"/>
      <c r="I19" s="528"/>
      <c r="J19" s="528"/>
      <c r="K19" s="489">
        <f>SUM(K20:K20)</f>
        <v>0</v>
      </c>
    </row>
    <row r="20" spans="1:11" s="16" customFormat="1" ht="15.95" customHeight="1" x14ac:dyDescent="0.25">
      <c r="A20" s="473"/>
      <c r="B20" s="992"/>
      <c r="C20" s="502"/>
      <c r="D20" s="490"/>
      <c r="E20" s="490"/>
      <c r="F20" s="490"/>
      <c r="G20" s="474"/>
      <c r="H20" s="474"/>
      <c r="I20" s="474"/>
      <c r="J20" s="474"/>
      <c r="K20" s="491"/>
    </row>
    <row r="21" spans="1:11" ht="15.95" customHeight="1" x14ac:dyDescent="0.25">
      <c r="A21" s="479" t="s">
        <v>46</v>
      </c>
      <c r="B21" s="988"/>
      <c r="C21" s="498"/>
      <c r="D21" s="484"/>
      <c r="E21" s="484"/>
      <c r="F21" s="484"/>
      <c r="G21" s="480"/>
      <c r="H21" s="480"/>
      <c r="I21" s="480"/>
      <c r="J21" s="480"/>
      <c r="K21" s="481">
        <f>SUM(K22:K29)</f>
        <v>118353.37000000002</v>
      </c>
    </row>
    <row r="22" spans="1:11" ht="15.95" customHeight="1" x14ac:dyDescent="0.25">
      <c r="A22" s="473" t="s">
        <v>2635</v>
      </c>
      <c r="B22" s="796" t="s">
        <v>2636</v>
      </c>
      <c r="C22" s="505"/>
      <c r="D22" s="506"/>
      <c r="E22" s="506"/>
      <c r="F22" s="506"/>
      <c r="G22" s="1172"/>
      <c r="H22" s="1172"/>
      <c r="I22" s="522"/>
      <c r="J22" s="522" t="s">
        <v>2627</v>
      </c>
      <c r="K22" s="507">
        <v>51137.51</v>
      </c>
    </row>
    <row r="23" spans="1:11" ht="15.95" customHeight="1" x14ac:dyDescent="0.25">
      <c r="A23" s="473" t="s">
        <v>2637</v>
      </c>
      <c r="B23" s="796" t="s">
        <v>2638</v>
      </c>
      <c r="C23" s="505"/>
      <c r="D23" s="506"/>
      <c r="E23" s="549">
        <v>5.0000000000000001E-3</v>
      </c>
      <c r="F23" s="506"/>
      <c r="G23" s="1172"/>
      <c r="H23" s="1172">
        <v>550</v>
      </c>
      <c r="I23" s="1172">
        <v>1400</v>
      </c>
      <c r="J23" s="522" t="s">
        <v>2627</v>
      </c>
      <c r="K23" s="507">
        <v>22700</v>
      </c>
    </row>
    <row r="24" spans="1:11" ht="15.95" customHeight="1" x14ac:dyDescent="0.25">
      <c r="A24" s="473" t="s">
        <v>428</v>
      </c>
      <c r="B24" s="796" t="s">
        <v>2638</v>
      </c>
      <c r="C24" s="505"/>
      <c r="D24" s="506"/>
      <c r="E24" s="506"/>
      <c r="F24" s="506"/>
      <c r="G24" s="1172"/>
      <c r="H24" s="1172">
        <v>45</v>
      </c>
      <c r="I24" s="522">
        <v>350</v>
      </c>
      <c r="J24" s="522" t="s">
        <v>2627</v>
      </c>
      <c r="K24" s="507">
        <v>14955</v>
      </c>
    </row>
    <row r="25" spans="1:11" ht="15.95" customHeight="1" x14ac:dyDescent="0.25">
      <c r="A25" s="473" t="s">
        <v>2639</v>
      </c>
      <c r="B25" s="796" t="s">
        <v>2638</v>
      </c>
      <c r="C25" s="505"/>
      <c r="D25" s="506"/>
      <c r="E25" s="506"/>
      <c r="F25" s="506"/>
      <c r="G25" s="1172">
        <v>270</v>
      </c>
      <c r="H25" s="1172"/>
      <c r="I25" s="522"/>
      <c r="J25" s="522" t="s">
        <v>2627</v>
      </c>
      <c r="K25" s="507">
        <v>12744.63</v>
      </c>
    </row>
    <row r="26" spans="1:11" ht="15.95" customHeight="1" x14ac:dyDescent="0.25">
      <c r="A26" s="473" t="s">
        <v>2640</v>
      </c>
      <c r="B26" s="796" t="s">
        <v>2636</v>
      </c>
      <c r="C26" s="505"/>
      <c r="D26" s="506"/>
      <c r="E26" s="506"/>
      <c r="F26" s="506"/>
      <c r="G26" s="1172"/>
      <c r="H26" s="1172"/>
      <c r="I26" s="522"/>
      <c r="J26" s="522" t="s">
        <v>2627</v>
      </c>
      <c r="K26" s="507">
        <v>10392.85</v>
      </c>
    </row>
    <row r="27" spans="1:11" ht="15.95" customHeight="1" x14ac:dyDescent="0.25">
      <c r="A27" s="473" t="s">
        <v>2641</v>
      </c>
      <c r="B27" s="796" t="s">
        <v>2642</v>
      </c>
      <c r="C27" s="505"/>
      <c r="D27" s="506">
        <v>0.03</v>
      </c>
      <c r="E27" s="506"/>
      <c r="F27" s="506"/>
      <c r="G27" s="1172"/>
      <c r="H27" s="1172"/>
      <c r="I27" s="522"/>
      <c r="J27" s="522" t="s">
        <v>2627</v>
      </c>
      <c r="K27" s="507">
        <v>3423.38</v>
      </c>
    </row>
    <row r="28" spans="1:11" ht="15.95" customHeight="1" x14ac:dyDescent="0.25">
      <c r="A28" s="473" t="s">
        <v>2643</v>
      </c>
      <c r="B28" s="796" t="s">
        <v>2644</v>
      </c>
      <c r="C28" s="505"/>
      <c r="D28" s="506"/>
      <c r="E28" s="506"/>
      <c r="F28" s="506"/>
      <c r="G28" s="1172"/>
      <c r="H28" s="1172"/>
      <c r="I28" s="522"/>
      <c r="J28" s="522" t="s">
        <v>2627</v>
      </c>
      <c r="K28" s="507">
        <v>3000</v>
      </c>
    </row>
    <row r="29" spans="1:11" ht="15.95" customHeight="1" x14ac:dyDescent="0.25">
      <c r="A29" s="473"/>
      <c r="B29" s="989"/>
      <c r="C29" s="499"/>
      <c r="D29" s="482"/>
      <c r="E29" s="482"/>
      <c r="F29" s="482"/>
      <c r="G29" s="471"/>
      <c r="H29" s="471"/>
      <c r="I29" s="471"/>
      <c r="J29" s="471"/>
      <c r="K29" s="483"/>
    </row>
    <row r="30" spans="1:11" ht="15.95" customHeight="1" x14ac:dyDescent="0.25">
      <c r="A30" s="479" t="s">
        <v>47</v>
      </c>
      <c r="B30" s="988"/>
      <c r="C30" s="498"/>
      <c r="D30" s="484"/>
      <c r="E30" s="484"/>
      <c r="F30" s="484"/>
      <c r="G30" s="480"/>
      <c r="H30" s="480"/>
      <c r="I30" s="480"/>
      <c r="J30" s="480"/>
      <c r="K30" s="481">
        <f>SUM(K31:K35)</f>
        <v>157422.85</v>
      </c>
    </row>
    <row r="31" spans="1:11" ht="15.95" customHeight="1" x14ac:dyDescent="0.25">
      <c r="A31" s="473" t="s">
        <v>2645</v>
      </c>
      <c r="B31" s="796" t="s">
        <v>2646</v>
      </c>
      <c r="C31" s="505"/>
      <c r="D31" s="506"/>
      <c r="E31" s="506"/>
      <c r="F31" s="506"/>
      <c r="G31" s="1172"/>
      <c r="H31" s="1172">
        <v>1100</v>
      </c>
      <c r="I31" s="1172">
        <v>1900</v>
      </c>
      <c r="J31" s="522" t="s">
        <v>2627</v>
      </c>
      <c r="K31" s="507">
        <v>117206.85</v>
      </c>
    </row>
    <row r="32" spans="1:11" ht="15.95" customHeight="1" x14ac:dyDescent="0.25">
      <c r="A32" s="473" t="s">
        <v>2647</v>
      </c>
      <c r="B32" s="796" t="s">
        <v>2648</v>
      </c>
      <c r="C32" s="505"/>
      <c r="D32" s="506"/>
      <c r="E32" s="506"/>
      <c r="F32" s="506"/>
      <c r="G32" s="1172">
        <v>450</v>
      </c>
      <c r="H32" s="1172"/>
      <c r="I32" s="1172"/>
      <c r="J32" s="522" t="s">
        <v>2627</v>
      </c>
      <c r="K32" s="507">
        <v>28446</v>
      </c>
    </row>
    <row r="33" spans="1:11" ht="15.95" customHeight="1" x14ac:dyDescent="0.25">
      <c r="A33" s="473" t="s">
        <v>411</v>
      </c>
      <c r="B33" s="796" t="s">
        <v>2649</v>
      </c>
      <c r="C33" s="505"/>
      <c r="D33" s="506"/>
      <c r="E33" s="506"/>
      <c r="F33" s="506"/>
      <c r="G33" s="1172"/>
      <c r="H33" s="1172">
        <v>2025</v>
      </c>
      <c r="I33" s="1172">
        <v>3375</v>
      </c>
      <c r="J33" s="522" t="s">
        <v>2627</v>
      </c>
      <c r="K33" s="507">
        <v>6240</v>
      </c>
    </row>
    <row r="34" spans="1:11" ht="15.95" customHeight="1" x14ac:dyDescent="0.25">
      <c r="A34" s="473" t="s">
        <v>2650</v>
      </c>
      <c r="B34" s="796"/>
      <c r="C34" s="505"/>
      <c r="D34" s="506"/>
      <c r="E34" s="506"/>
      <c r="F34" s="506"/>
      <c r="G34" s="522"/>
      <c r="H34" s="522"/>
      <c r="I34" s="522"/>
      <c r="J34" s="522" t="s">
        <v>2627</v>
      </c>
      <c r="K34" s="507">
        <v>5530</v>
      </c>
    </row>
    <row r="35" spans="1:11" ht="15.95" customHeight="1" x14ac:dyDescent="0.25">
      <c r="A35" s="473" t="s">
        <v>2651</v>
      </c>
      <c r="B35" s="796" t="s">
        <v>2652</v>
      </c>
      <c r="C35" s="505"/>
      <c r="D35" s="506"/>
      <c r="E35" s="506"/>
      <c r="F35" s="506"/>
      <c r="G35" s="1172"/>
      <c r="H35" s="1172">
        <v>2000</v>
      </c>
      <c r="I35" s="1172">
        <v>4000</v>
      </c>
      <c r="J35" s="522" t="s">
        <v>2627</v>
      </c>
      <c r="K35" s="507">
        <v>0</v>
      </c>
    </row>
    <row r="36" spans="1:11" ht="15.95" customHeight="1" x14ac:dyDescent="0.25">
      <c r="A36" s="473"/>
      <c r="B36" s="796"/>
      <c r="C36" s="505"/>
      <c r="D36" s="506"/>
      <c r="E36" s="506"/>
      <c r="F36" s="506"/>
      <c r="G36" s="1172"/>
      <c r="H36" s="1172"/>
      <c r="I36" s="1172"/>
      <c r="J36" s="522"/>
      <c r="K36" s="507"/>
    </row>
    <row r="37" spans="1:11" ht="15.95" customHeight="1" x14ac:dyDescent="0.25">
      <c r="A37" s="479" t="s">
        <v>48</v>
      </c>
      <c r="B37" s="988"/>
      <c r="C37" s="498"/>
      <c r="D37" s="484"/>
      <c r="E37" s="484"/>
      <c r="F37" s="484"/>
      <c r="G37" s="480"/>
      <c r="H37" s="480"/>
      <c r="I37" s="480"/>
      <c r="J37" s="480"/>
      <c r="K37" s="481">
        <f>SUM(K38:K39)</f>
        <v>5750</v>
      </c>
    </row>
    <row r="38" spans="1:11" ht="15.95" customHeight="1" x14ac:dyDescent="0.25">
      <c r="A38" s="473" t="s">
        <v>2653</v>
      </c>
      <c r="B38" s="989"/>
      <c r="C38" s="499"/>
      <c r="D38" s="482"/>
      <c r="E38" s="482"/>
      <c r="F38" s="482"/>
      <c r="G38" s="788"/>
      <c r="H38" s="788"/>
      <c r="I38" s="788"/>
      <c r="J38" s="522" t="s">
        <v>2627</v>
      </c>
      <c r="K38" s="507">
        <v>5750</v>
      </c>
    </row>
    <row r="39" spans="1:11" ht="15.95" customHeight="1" x14ac:dyDescent="0.25">
      <c r="A39" s="492"/>
      <c r="B39" s="989"/>
      <c r="C39" s="499"/>
      <c r="D39" s="482"/>
      <c r="E39" s="482"/>
      <c r="F39" s="482"/>
      <c r="G39" s="471"/>
      <c r="H39" s="471"/>
      <c r="I39" s="471"/>
      <c r="J39" s="471"/>
      <c r="K39" s="483"/>
    </row>
    <row r="40" spans="1:11" s="16" customFormat="1" ht="15.95" customHeight="1" x14ac:dyDescent="0.25">
      <c r="A40" s="487" t="s">
        <v>49</v>
      </c>
      <c r="B40" s="990"/>
      <c r="C40" s="501"/>
      <c r="D40" s="488"/>
      <c r="E40" s="488"/>
      <c r="F40" s="488"/>
      <c r="G40" s="528"/>
      <c r="H40" s="528"/>
      <c r="I40" s="528"/>
      <c r="J40" s="528"/>
      <c r="K40" s="489">
        <f>SUM(K41)</f>
        <v>0</v>
      </c>
    </row>
    <row r="41" spans="1:11" s="16" customFormat="1" ht="15.95" customHeight="1" x14ac:dyDescent="0.25">
      <c r="A41" s="493"/>
      <c r="B41" s="992"/>
      <c r="C41" s="502"/>
      <c r="D41" s="490"/>
      <c r="E41" s="490"/>
      <c r="F41" s="490"/>
      <c r="G41" s="474"/>
      <c r="H41" s="474"/>
      <c r="I41" s="474"/>
      <c r="J41" s="474"/>
      <c r="K41" s="491"/>
    </row>
    <row r="42" spans="1:11" ht="15.95" customHeight="1" x14ac:dyDescent="0.25">
      <c r="A42" s="479" t="s">
        <v>50</v>
      </c>
      <c r="B42" s="988"/>
      <c r="C42" s="498"/>
      <c r="D42" s="484"/>
      <c r="E42" s="484"/>
      <c r="F42" s="484"/>
      <c r="G42" s="480"/>
      <c r="H42" s="480"/>
      <c r="I42" s="480"/>
      <c r="J42" s="480"/>
      <c r="K42" s="481">
        <f>SUM(K43:K47)</f>
        <v>53487.81</v>
      </c>
    </row>
    <row r="43" spans="1:11" ht="15.95" customHeight="1" x14ac:dyDescent="0.25">
      <c r="A43" s="473" t="s">
        <v>2654</v>
      </c>
      <c r="B43" s="796" t="s">
        <v>2655</v>
      </c>
      <c r="C43" s="505"/>
      <c r="D43" s="506"/>
      <c r="E43" s="506"/>
      <c r="F43" s="506"/>
      <c r="G43" s="1172">
        <v>330</v>
      </c>
      <c r="H43" s="1172"/>
      <c r="I43" s="1172"/>
      <c r="J43" s="522" t="s">
        <v>2627</v>
      </c>
      <c r="K43" s="507">
        <v>27044.51</v>
      </c>
    </row>
    <row r="44" spans="1:11" ht="15.95" customHeight="1" x14ac:dyDescent="0.25">
      <c r="A44" s="473" t="s">
        <v>2656</v>
      </c>
      <c r="B44" s="796"/>
      <c r="C44" s="505"/>
      <c r="D44" s="506"/>
      <c r="E44" s="506"/>
      <c r="F44" s="506"/>
      <c r="G44" s="1172">
        <v>800</v>
      </c>
      <c r="H44" s="1172"/>
      <c r="I44" s="1172"/>
      <c r="J44" s="522" t="s">
        <v>2627</v>
      </c>
      <c r="K44" s="507">
        <v>13630</v>
      </c>
    </row>
    <row r="45" spans="1:11" ht="15.95" customHeight="1" x14ac:dyDescent="0.25">
      <c r="A45" s="473" t="s">
        <v>2657</v>
      </c>
      <c r="B45" s="796"/>
      <c r="C45" s="505"/>
      <c r="D45" s="506"/>
      <c r="E45" s="506"/>
      <c r="F45" s="506"/>
      <c r="G45" s="522"/>
      <c r="H45" s="522"/>
      <c r="I45" s="522"/>
      <c r="J45" s="522" t="s">
        <v>2627</v>
      </c>
      <c r="K45" s="507">
        <v>9621.2999999999993</v>
      </c>
    </row>
    <row r="46" spans="1:11" ht="15.95" customHeight="1" x14ac:dyDescent="0.25">
      <c r="A46" s="473" t="s">
        <v>1893</v>
      </c>
      <c r="B46" s="796"/>
      <c r="C46" s="505"/>
      <c r="D46" s="506"/>
      <c r="E46" s="506"/>
      <c r="F46" s="506"/>
      <c r="G46" s="1172"/>
      <c r="H46" s="1172"/>
      <c r="I46" s="1172"/>
      <c r="J46" s="522" t="s">
        <v>2627</v>
      </c>
      <c r="K46" s="507">
        <v>1600</v>
      </c>
    </row>
    <row r="47" spans="1:11" ht="15.95" customHeight="1" x14ac:dyDescent="0.25">
      <c r="A47" s="473" t="s">
        <v>2658</v>
      </c>
      <c r="B47" s="796" t="s">
        <v>2659</v>
      </c>
      <c r="C47" s="505"/>
      <c r="D47" s="506"/>
      <c r="E47" s="506"/>
      <c r="F47" s="506"/>
      <c r="G47" s="1172">
        <v>2</v>
      </c>
      <c r="H47" s="1172"/>
      <c r="I47" s="1172"/>
      <c r="J47" s="522" t="s">
        <v>2627</v>
      </c>
      <c r="K47" s="507">
        <v>1592</v>
      </c>
    </row>
    <row r="48" spans="1:11" ht="15.95" customHeight="1" x14ac:dyDescent="0.25">
      <c r="A48" s="473"/>
      <c r="B48" s="796"/>
      <c r="C48" s="505"/>
      <c r="D48" s="506"/>
      <c r="E48" s="506"/>
      <c r="F48" s="506"/>
      <c r="G48" s="1172"/>
      <c r="H48" s="1172"/>
      <c r="I48" s="1172"/>
      <c r="J48" s="522"/>
      <c r="K48" s="507"/>
    </row>
    <row r="49" spans="1:11" ht="15.95" customHeight="1" x14ac:dyDescent="0.25">
      <c r="A49" s="494" t="s">
        <v>51</v>
      </c>
      <c r="B49" s="494"/>
      <c r="C49" s="503"/>
      <c r="D49" s="495"/>
      <c r="E49" s="495"/>
      <c r="F49" s="495"/>
      <c r="G49" s="771"/>
      <c r="H49" s="771"/>
      <c r="I49" s="771"/>
      <c r="J49" s="771"/>
      <c r="K49" s="496">
        <f>+K9+K11+K19+K21+K30+K37+K40+K42</f>
        <v>2526779.8200000003</v>
      </c>
    </row>
    <row r="50" spans="1:11" x14ac:dyDescent="0.25">
      <c r="A50" s="72"/>
      <c r="B50" s="72"/>
      <c r="C50" s="391"/>
      <c r="D50" s="73"/>
      <c r="E50" s="73"/>
      <c r="F50" s="73"/>
      <c r="G50" s="73"/>
      <c r="H50" s="73"/>
      <c r="I50" s="73"/>
      <c r="J50" s="73"/>
      <c r="K50" s="73"/>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zoomScale="80" zoomScaleNormal="80" workbookViewId="0">
      <selection activeCell="A2" sqref="A2:A4"/>
    </sheetView>
  </sheetViews>
  <sheetFormatPr baseColWidth="10" defaultRowHeight="15" x14ac:dyDescent="0.25"/>
  <cols>
    <col min="1" max="1" width="71" customWidth="1"/>
    <col min="2" max="2" width="21.28515625" style="392" bestFit="1" customWidth="1"/>
    <col min="3" max="3" width="19.42578125" style="392" bestFit="1" customWidth="1"/>
    <col min="4" max="4" width="20.7109375" bestFit="1" customWidth="1"/>
    <col min="5" max="5" width="18.7109375" bestFit="1" customWidth="1"/>
    <col min="6" max="6" width="17.7109375" customWidth="1"/>
    <col min="7" max="7" width="17" bestFit="1" customWidth="1"/>
    <col min="8" max="9" width="18.85546875" bestFit="1" customWidth="1"/>
    <col min="10" max="10" width="19.28515625" bestFit="1" customWidth="1"/>
    <col min="11" max="11" width="16.28515625" bestFit="1" customWidth="1"/>
    <col min="13" max="13" width="15" bestFit="1" customWidth="1"/>
    <col min="257" max="257" width="71" customWidth="1"/>
    <col min="258" max="262" width="17.7109375" customWidth="1"/>
    <col min="263" max="263" width="19.42578125" customWidth="1"/>
    <col min="264" max="267" width="17.7109375" customWidth="1"/>
    <col min="269" max="269" width="15" bestFit="1" customWidth="1"/>
    <col min="513" max="513" width="71" customWidth="1"/>
    <col min="514" max="518" width="17.7109375" customWidth="1"/>
    <col min="519" max="519" width="19.42578125" customWidth="1"/>
    <col min="520" max="523" width="17.7109375" customWidth="1"/>
    <col min="525" max="525" width="15" bestFit="1" customWidth="1"/>
    <col min="769" max="769" width="71" customWidth="1"/>
    <col min="770" max="774" width="17.7109375" customWidth="1"/>
    <col min="775" max="775" width="19.42578125" customWidth="1"/>
    <col min="776" max="779" width="17.7109375" customWidth="1"/>
    <col min="781" max="781" width="15" bestFit="1" customWidth="1"/>
    <col min="1025" max="1025" width="71" customWidth="1"/>
    <col min="1026" max="1030" width="17.7109375" customWidth="1"/>
    <col min="1031" max="1031" width="19.42578125" customWidth="1"/>
    <col min="1032" max="1035" width="17.7109375" customWidth="1"/>
    <col min="1037" max="1037" width="15" bestFit="1" customWidth="1"/>
    <col min="1281" max="1281" width="71" customWidth="1"/>
    <col min="1282" max="1286" width="17.7109375" customWidth="1"/>
    <col min="1287" max="1287" width="19.42578125" customWidth="1"/>
    <col min="1288" max="1291" width="17.7109375" customWidth="1"/>
    <col min="1293" max="1293" width="15" bestFit="1" customWidth="1"/>
    <col min="1537" max="1537" width="71" customWidth="1"/>
    <col min="1538" max="1542" width="17.7109375" customWidth="1"/>
    <col min="1543" max="1543" width="19.42578125" customWidth="1"/>
    <col min="1544" max="1547" width="17.7109375" customWidth="1"/>
    <col min="1549" max="1549" width="15" bestFit="1" customWidth="1"/>
    <col min="1793" max="1793" width="71" customWidth="1"/>
    <col min="1794" max="1798" width="17.7109375" customWidth="1"/>
    <col min="1799" max="1799" width="19.42578125" customWidth="1"/>
    <col min="1800" max="1803" width="17.7109375" customWidth="1"/>
    <col min="1805" max="1805" width="15" bestFit="1" customWidth="1"/>
    <col min="2049" max="2049" width="71" customWidth="1"/>
    <col min="2050" max="2054" width="17.7109375" customWidth="1"/>
    <col min="2055" max="2055" width="19.42578125" customWidth="1"/>
    <col min="2056" max="2059" width="17.7109375" customWidth="1"/>
    <col min="2061" max="2061" width="15" bestFit="1" customWidth="1"/>
    <col min="2305" max="2305" width="71" customWidth="1"/>
    <col min="2306" max="2310" width="17.7109375" customWidth="1"/>
    <col min="2311" max="2311" width="19.42578125" customWidth="1"/>
    <col min="2312" max="2315" width="17.7109375" customWidth="1"/>
    <col min="2317" max="2317" width="15" bestFit="1" customWidth="1"/>
    <col min="2561" max="2561" width="71" customWidth="1"/>
    <col min="2562" max="2566" width="17.7109375" customWidth="1"/>
    <col min="2567" max="2567" width="19.42578125" customWidth="1"/>
    <col min="2568" max="2571" width="17.7109375" customWidth="1"/>
    <col min="2573" max="2573" width="15" bestFit="1" customWidth="1"/>
    <col min="2817" max="2817" width="71" customWidth="1"/>
    <col min="2818" max="2822" width="17.7109375" customWidth="1"/>
    <col min="2823" max="2823" width="19.42578125" customWidth="1"/>
    <col min="2824" max="2827" width="17.7109375" customWidth="1"/>
    <col min="2829" max="2829" width="15" bestFit="1" customWidth="1"/>
    <col min="3073" max="3073" width="71" customWidth="1"/>
    <col min="3074" max="3078" width="17.7109375" customWidth="1"/>
    <col min="3079" max="3079" width="19.42578125" customWidth="1"/>
    <col min="3080" max="3083" width="17.7109375" customWidth="1"/>
    <col min="3085" max="3085" width="15" bestFit="1" customWidth="1"/>
    <col min="3329" max="3329" width="71" customWidth="1"/>
    <col min="3330" max="3334" width="17.7109375" customWidth="1"/>
    <col min="3335" max="3335" width="19.42578125" customWidth="1"/>
    <col min="3336" max="3339" width="17.7109375" customWidth="1"/>
    <col min="3341" max="3341" width="15" bestFit="1" customWidth="1"/>
    <col min="3585" max="3585" width="71" customWidth="1"/>
    <col min="3586" max="3590" width="17.7109375" customWidth="1"/>
    <col min="3591" max="3591" width="19.42578125" customWidth="1"/>
    <col min="3592" max="3595" width="17.7109375" customWidth="1"/>
    <col min="3597" max="3597" width="15" bestFit="1" customWidth="1"/>
    <col min="3841" max="3841" width="71" customWidth="1"/>
    <col min="3842" max="3846" width="17.7109375" customWidth="1"/>
    <col min="3847" max="3847" width="19.42578125" customWidth="1"/>
    <col min="3848" max="3851" width="17.7109375" customWidth="1"/>
    <col min="3853" max="3853" width="15" bestFit="1" customWidth="1"/>
    <col min="4097" max="4097" width="71" customWidth="1"/>
    <col min="4098" max="4102" width="17.7109375" customWidth="1"/>
    <col min="4103" max="4103" width="19.42578125" customWidth="1"/>
    <col min="4104" max="4107" width="17.7109375" customWidth="1"/>
    <col min="4109" max="4109" width="15" bestFit="1" customWidth="1"/>
    <col min="4353" max="4353" width="71" customWidth="1"/>
    <col min="4354" max="4358" width="17.7109375" customWidth="1"/>
    <col min="4359" max="4359" width="19.42578125" customWidth="1"/>
    <col min="4360" max="4363" width="17.7109375" customWidth="1"/>
    <col min="4365" max="4365" width="15" bestFit="1" customWidth="1"/>
    <col min="4609" max="4609" width="71" customWidth="1"/>
    <col min="4610" max="4614" width="17.7109375" customWidth="1"/>
    <col min="4615" max="4615" width="19.42578125" customWidth="1"/>
    <col min="4616" max="4619" width="17.7109375" customWidth="1"/>
    <col min="4621" max="4621" width="15" bestFit="1" customWidth="1"/>
    <col min="4865" max="4865" width="71" customWidth="1"/>
    <col min="4866" max="4870" width="17.7109375" customWidth="1"/>
    <col min="4871" max="4871" width="19.42578125" customWidth="1"/>
    <col min="4872" max="4875" width="17.7109375" customWidth="1"/>
    <col min="4877" max="4877" width="15" bestFit="1" customWidth="1"/>
    <col min="5121" max="5121" width="71" customWidth="1"/>
    <col min="5122" max="5126" width="17.7109375" customWidth="1"/>
    <col min="5127" max="5127" width="19.42578125" customWidth="1"/>
    <col min="5128" max="5131" width="17.7109375" customWidth="1"/>
    <col min="5133" max="5133" width="15" bestFit="1" customWidth="1"/>
    <col min="5377" max="5377" width="71" customWidth="1"/>
    <col min="5378" max="5382" width="17.7109375" customWidth="1"/>
    <col min="5383" max="5383" width="19.42578125" customWidth="1"/>
    <col min="5384" max="5387" width="17.7109375" customWidth="1"/>
    <col min="5389" max="5389" width="15" bestFit="1" customWidth="1"/>
    <col min="5633" max="5633" width="71" customWidth="1"/>
    <col min="5634" max="5638" width="17.7109375" customWidth="1"/>
    <col min="5639" max="5639" width="19.42578125" customWidth="1"/>
    <col min="5640" max="5643" width="17.7109375" customWidth="1"/>
    <col min="5645" max="5645" width="15" bestFit="1" customWidth="1"/>
    <col min="5889" max="5889" width="71" customWidth="1"/>
    <col min="5890" max="5894" width="17.7109375" customWidth="1"/>
    <col min="5895" max="5895" width="19.42578125" customWidth="1"/>
    <col min="5896" max="5899" width="17.7109375" customWidth="1"/>
    <col min="5901" max="5901" width="15" bestFit="1" customWidth="1"/>
    <col min="6145" max="6145" width="71" customWidth="1"/>
    <col min="6146" max="6150" width="17.7109375" customWidth="1"/>
    <col min="6151" max="6151" width="19.42578125" customWidth="1"/>
    <col min="6152" max="6155" width="17.7109375" customWidth="1"/>
    <col min="6157" max="6157" width="15" bestFit="1" customWidth="1"/>
    <col min="6401" max="6401" width="71" customWidth="1"/>
    <col min="6402" max="6406" width="17.7109375" customWidth="1"/>
    <col min="6407" max="6407" width="19.42578125" customWidth="1"/>
    <col min="6408" max="6411" width="17.7109375" customWidth="1"/>
    <col min="6413" max="6413" width="15" bestFit="1" customWidth="1"/>
    <col min="6657" max="6657" width="71" customWidth="1"/>
    <col min="6658" max="6662" width="17.7109375" customWidth="1"/>
    <col min="6663" max="6663" width="19.42578125" customWidth="1"/>
    <col min="6664" max="6667" width="17.7109375" customWidth="1"/>
    <col min="6669" max="6669" width="15" bestFit="1" customWidth="1"/>
    <col min="6913" max="6913" width="71" customWidth="1"/>
    <col min="6914" max="6918" width="17.7109375" customWidth="1"/>
    <col min="6919" max="6919" width="19.42578125" customWidth="1"/>
    <col min="6920" max="6923" width="17.7109375" customWidth="1"/>
    <col min="6925" max="6925" width="15" bestFit="1" customWidth="1"/>
    <col min="7169" max="7169" width="71" customWidth="1"/>
    <col min="7170" max="7174" width="17.7109375" customWidth="1"/>
    <col min="7175" max="7175" width="19.42578125" customWidth="1"/>
    <col min="7176" max="7179" width="17.7109375" customWidth="1"/>
    <col min="7181" max="7181" width="15" bestFit="1" customWidth="1"/>
    <col min="7425" max="7425" width="71" customWidth="1"/>
    <col min="7426" max="7430" width="17.7109375" customWidth="1"/>
    <col min="7431" max="7431" width="19.42578125" customWidth="1"/>
    <col min="7432" max="7435" width="17.7109375" customWidth="1"/>
    <col min="7437" max="7437" width="15" bestFit="1" customWidth="1"/>
    <col min="7681" max="7681" width="71" customWidth="1"/>
    <col min="7682" max="7686" width="17.7109375" customWidth="1"/>
    <col min="7687" max="7687" width="19.42578125" customWidth="1"/>
    <col min="7688" max="7691" width="17.7109375" customWidth="1"/>
    <col min="7693" max="7693" width="15" bestFit="1" customWidth="1"/>
    <col min="7937" max="7937" width="71" customWidth="1"/>
    <col min="7938" max="7942" width="17.7109375" customWidth="1"/>
    <col min="7943" max="7943" width="19.42578125" customWidth="1"/>
    <col min="7944" max="7947" width="17.7109375" customWidth="1"/>
    <col min="7949" max="7949" width="15" bestFit="1" customWidth="1"/>
    <col min="8193" max="8193" width="71" customWidth="1"/>
    <col min="8194" max="8198" width="17.7109375" customWidth="1"/>
    <col min="8199" max="8199" width="19.42578125" customWidth="1"/>
    <col min="8200" max="8203" width="17.7109375" customWidth="1"/>
    <col min="8205" max="8205" width="15" bestFit="1" customWidth="1"/>
    <col min="8449" max="8449" width="71" customWidth="1"/>
    <col min="8450" max="8454" width="17.7109375" customWidth="1"/>
    <col min="8455" max="8455" width="19.42578125" customWidth="1"/>
    <col min="8456" max="8459" width="17.7109375" customWidth="1"/>
    <col min="8461" max="8461" width="15" bestFit="1" customWidth="1"/>
    <col min="8705" max="8705" width="71" customWidth="1"/>
    <col min="8706" max="8710" width="17.7109375" customWidth="1"/>
    <col min="8711" max="8711" width="19.42578125" customWidth="1"/>
    <col min="8712" max="8715" width="17.7109375" customWidth="1"/>
    <col min="8717" max="8717" width="15" bestFit="1" customWidth="1"/>
    <col min="8961" max="8961" width="71" customWidth="1"/>
    <col min="8962" max="8966" width="17.7109375" customWidth="1"/>
    <col min="8967" max="8967" width="19.42578125" customWidth="1"/>
    <col min="8968" max="8971" width="17.7109375" customWidth="1"/>
    <col min="8973" max="8973" width="15" bestFit="1" customWidth="1"/>
    <col min="9217" max="9217" width="71" customWidth="1"/>
    <col min="9218" max="9222" width="17.7109375" customWidth="1"/>
    <col min="9223" max="9223" width="19.42578125" customWidth="1"/>
    <col min="9224" max="9227" width="17.7109375" customWidth="1"/>
    <col min="9229" max="9229" width="15" bestFit="1" customWidth="1"/>
    <col min="9473" max="9473" width="71" customWidth="1"/>
    <col min="9474" max="9478" width="17.7109375" customWidth="1"/>
    <col min="9479" max="9479" width="19.42578125" customWidth="1"/>
    <col min="9480" max="9483" width="17.7109375" customWidth="1"/>
    <col min="9485" max="9485" width="15" bestFit="1" customWidth="1"/>
    <col min="9729" max="9729" width="71" customWidth="1"/>
    <col min="9730" max="9734" width="17.7109375" customWidth="1"/>
    <col min="9735" max="9735" width="19.42578125" customWidth="1"/>
    <col min="9736" max="9739" width="17.7109375" customWidth="1"/>
    <col min="9741" max="9741" width="15" bestFit="1" customWidth="1"/>
    <col min="9985" max="9985" width="71" customWidth="1"/>
    <col min="9986" max="9990" width="17.7109375" customWidth="1"/>
    <col min="9991" max="9991" width="19.42578125" customWidth="1"/>
    <col min="9992" max="9995" width="17.7109375" customWidth="1"/>
    <col min="9997" max="9997" width="15" bestFit="1" customWidth="1"/>
    <col min="10241" max="10241" width="71" customWidth="1"/>
    <col min="10242" max="10246" width="17.7109375" customWidth="1"/>
    <col min="10247" max="10247" width="19.42578125" customWidth="1"/>
    <col min="10248" max="10251" width="17.7109375" customWidth="1"/>
    <col min="10253" max="10253" width="15" bestFit="1" customWidth="1"/>
    <col min="10497" max="10497" width="71" customWidth="1"/>
    <col min="10498" max="10502" width="17.7109375" customWidth="1"/>
    <col min="10503" max="10503" width="19.42578125" customWidth="1"/>
    <col min="10504" max="10507" width="17.7109375" customWidth="1"/>
    <col min="10509" max="10509" width="15" bestFit="1" customWidth="1"/>
    <col min="10753" max="10753" width="71" customWidth="1"/>
    <col min="10754" max="10758" width="17.7109375" customWidth="1"/>
    <col min="10759" max="10759" width="19.42578125" customWidth="1"/>
    <col min="10760" max="10763" width="17.7109375" customWidth="1"/>
    <col min="10765" max="10765" width="15" bestFit="1" customWidth="1"/>
    <col min="11009" max="11009" width="71" customWidth="1"/>
    <col min="11010" max="11014" width="17.7109375" customWidth="1"/>
    <col min="11015" max="11015" width="19.42578125" customWidth="1"/>
    <col min="11016" max="11019" width="17.7109375" customWidth="1"/>
    <col min="11021" max="11021" width="15" bestFit="1" customWidth="1"/>
    <col min="11265" max="11265" width="71" customWidth="1"/>
    <col min="11266" max="11270" width="17.7109375" customWidth="1"/>
    <col min="11271" max="11271" width="19.42578125" customWidth="1"/>
    <col min="11272" max="11275" width="17.7109375" customWidth="1"/>
    <col min="11277" max="11277" width="15" bestFit="1" customWidth="1"/>
    <col min="11521" max="11521" width="71" customWidth="1"/>
    <col min="11522" max="11526" width="17.7109375" customWidth="1"/>
    <col min="11527" max="11527" width="19.42578125" customWidth="1"/>
    <col min="11528" max="11531" width="17.7109375" customWidth="1"/>
    <col min="11533" max="11533" width="15" bestFit="1" customWidth="1"/>
    <col min="11777" max="11777" width="71" customWidth="1"/>
    <col min="11778" max="11782" width="17.7109375" customWidth="1"/>
    <col min="11783" max="11783" width="19.42578125" customWidth="1"/>
    <col min="11784" max="11787" width="17.7109375" customWidth="1"/>
    <col min="11789" max="11789" width="15" bestFit="1" customWidth="1"/>
    <col min="12033" max="12033" width="71" customWidth="1"/>
    <col min="12034" max="12038" width="17.7109375" customWidth="1"/>
    <col min="12039" max="12039" width="19.42578125" customWidth="1"/>
    <col min="12040" max="12043" width="17.7109375" customWidth="1"/>
    <col min="12045" max="12045" width="15" bestFit="1" customWidth="1"/>
    <col min="12289" max="12289" width="71" customWidth="1"/>
    <col min="12290" max="12294" width="17.7109375" customWidth="1"/>
    <col min="12295" max="12295" width="19.42578125" customWidth="1"/>
    <col min="12296" max="12299" width="17.7109375" customWidth="1"/>
    <col min="12301" max="12301" width="15" bestFit="1" customWidth="1"/>
    <col min="12545" max="12545" width="71" customWidth="1"/>
    <col min="12546" max="12550" width="17.7109375" customWidth="1"/>
    <col min="12551" max="12551" width="19.42578125" customWidth="1"/>
    <col min="12552" max="12555" width="17.7109375" customWidth="1"/>
    <col min="12557" max="12557" width="15" bestFit="1" customWidth="1"/>
    <col min="12801" max="12801" width="71" customWidth="1"/>
    <col min="12802" max="12806" width="17.7109375" customWidth="1"/>
    <col min="12807" max="12807" width="19.42578125" customWidth="1"/>
    <col min="12808" max="12811" width="17.7109375" customWidth="1"/>
    <col min="12813" max="12813" width="15" bestFit="1" customWidth="1"/>
    <col min="13057" max="13057" width="71" customWidth="1"/>
    <col min="13058" max="13062" width="17.7109375" customWidth="1"/>
    <col min="13063" max="13063" width="19.42578125" customWidth="1"/>
    <col min="13064" max="13067" width="17.7109375" customWidth="1"/>
    <col min="13069" max="13069" width="15" bestFit="1" customWidth="1"/>
    <col min="13313" max="13313" width="71" customWidth="1"/>
    <col min="13314" max="13318" width="17.7109375" customWidth="1"/>
    <col min="13319" max="13319" width="19.42578125" customWidth="1"/>
    <col min="13320" max="13323" width="17.7109375" customWidth="1"/>
    <col min="13325" max="13325" width="15" bestFit="1" customWidth="1"/>
    <col min="13569" max="13569" width="71" customWidth="1"/>
    <col min="13570" max="13574" width="17.7109375" customWidth="1"/>
    <col min="13575" max="13575" width="19.42578125" customWidth="1"/>
    <col min="13576" max="13579" width="17.7109375" customWidth="1"/>
    <col min="13581" max="13581" width="15" bestFit="1" customWidth="1"/>
    <col min="13825" max="13825" width="71" customWidth="1"/>
    <col min="13826" max="13830" width="17.7109375" customWidth="1"/>
    <col min="13831" max="13831" width="19.42578125" customWidth="1"/>
    <col min="13832" max="13835" width="17.7109375" customWidth="1"/>
    <col min="13837" max="13837" width="15" bestFit="1" customWidth="1"/>
    <col min="14081" max="14081" width="71" customWidth="1"/>
    <col min="14082" max="14086" width="17.7109375" customWidth="1"/>
    <col min="14087" max="14087" width="19.42578125" customWidth="1"/>
    <col min="14088" max="14091" width="17.7109375" customWidth="1"/>
    <col min="14093" max="14093" width="15" bestFit="1" customWidth="1"/>
    <col min="14337" max="14337" width="71" customWidth="1"/>
    <col min="14338" max="14342" width="17.7109375" customWidth="1"/>
    <col min="14343" max="14343" width="19.42578125" customWidth="1"/>
    <col min="14344" max="14347" width="17.7109375" customWidth="1"/>
    <col min="14349" max="14349" width="15" bestFit="1" customWidth="1"/>
    <col min="14593" max="14593" width="71" customWidth="1"/>
    <col min="14594" max="14598" width="17.7109375" customWidth="1"/>
    <col min="14599" max="14599" width="19.42578125" customWidth="1"/>
    <col min="14600" max="14603" width="17.7109375" customWidth="1"/>
    <col min="14605" max="14605" width="15" bestFit="1" customWidth="1"/>
    <col min="14849" max="14849" width="71" customWidth="1"/>
    <col min="14850" max="14854" width="17.7109375" customWidth="1"/>
    <col min="14855" max="14855" width="19.42578125" customWidth="1"/>
    <col min="14856" max="14859" width="17.7109375" customWidth="1"/>
    <col min="14861" max="14861" width="15" bestFit="1" customWidth="1"/>
    <col min="15105" max="15105" width="71" customWidth="1"/>
    <col min="15106" max="15110" width="17.7109375" customWidth="1"/>
    <col min="15111" max="15111" width="19.42578125" customWidth="1"/>
    <col min="15112" max="15115" width="17.7109375" customWidth="1"/>
    <col min="15117" max="15117" width="15" bestFit="1" customWidth="1"/>
    <col min="15361" max="15361" width="71" customWidth="1"/>
    <col min="15362" max="15366" width="17.7109375" customWidth="1"/>
    <col min="15367" max="15367" width="19.42578125" customWidth="1"/>
    <col min="15368" max="15371" width="17.7109375" customWidth="1"/>
    <col min="15373" max="15373" width="15" bestFit="1" customWidth="1"/>
    <col min="15617" max="15617" width="71" customWidth="1"/>
    <col min="15618" max="15622" width="17.7109375" customWidth="1"/>
    <col min="15623" max="15623" width="19.42578125" customWidth="1"/>
    <col min="15624" max="15627" width="17.7109375" customWidth="1"/>
    <col min="15629" max="15629" width="15" bestFit="1" customWidth="1"/>
    <col min="15873" max="15873" width="71" customWidth="1"/>
    <col min="15874" max="15878" width="17.7109375" customWidth="1"/>
    <col min="15879" max="15879" width="19.42578125" customWidth="1"/>
    <col min="15880" max="15883" width="17.7109375" customWidth="1"/>
    <col min="15885" max="15885" width="15" bestFit="1" customWidth="1"/>
    <col min="16129" max="16129" width="71" customWidth="1"/>
    <col min="16130" max="16134" width="17.7109375" customWidth="1"/>
    <col min="16135" max="16135" width="19.42578125" customWidth="1"/>
    <col min="16136" max="16139" width="17.7109375" customWidth="1"/>
    <col min="16141" max="16141" width="15" bestFit="1" customWidth="1"/>
  </cols>
  <sheetData>
    <row r="1" spans="1:11" s="16" customFormat="1" x14ac:dyDescent="0.25">
      <c r="A1"/>
      <c r="B1" s="386"/>
      <c r="C1" s="386"/>
    </row>
    <row r="2" spans="1:11" s="16" customFormat="1" x14ac:dyDescent="0.25">
      <c r="A2" s="17" t="s">
        <v>42</v>
      </c>
      <c r="B2" s="385"/>
      <c r="C2" s="385"/>
      <c r="D2" s="18"/>
      <c r="E2" s="18"/>
      <c r="F2" s="18"/>
      <c r="G2" s="18"/>
      <c r="H2" s="18"/>
      <c r="I2" s="18"/>
      <c r="J2" s="18"/>
      <c r="K2" s="19" t="s">
        <v>19</v>
      </c>
    </row>
    <row r="3" spans="1:11" s="16" customFormat="1" x14ac:dyDescent="0.25">
      <c r="A3" s="134" t="s">
        <v>863</v>
      </c>
      <c r="B3" s="385"/>
      <c r="C3" s="385"/>
      <c r="D3" s="18"/>
      <c r="E3" s="18"/>
      <c r="F3" s="18"/>
      <c r="G3" s="18"/>
      <c r="H3" s="18"/>
      <c r="I3" s="18"/>
      <c r="J3" s="18"/>
      <c r="K3" s="18"/>
    </row>
    <row r="4" spans="1:11" s="16" customFormat="1" x14ac:dyDescent="0.25">
      <c r="A4" s="17" t="s">
        <v>2889</v>
      </c>
      <c r="B4" s="385"/>
      <c r="C4" s="385"/>
      <c r="D4" s="18"/>
      <c r="E4" s="18"/>
      <c r="F4" s="18"/>
      <c r="G4" s="18"/>
      <c r="H4" s="18"/>
      <c r="I4" s="18"/>
      <c r="J4" s="18"/>
      <c r="K4" s="18"/>
    </row>
    <row r="5" spans="1:11" s="16" customFormat="1" x14ac:dyDescent="0.25">
      <c r="A5"/>
      <c r="B5" s="385"/>
      <c r="C5" s="385"/>
      <c r="D5" s="18"/>
      <c r="E5" s="18"/>
      <c r="F5" s="18"/>
      <c r="G5" s="18"/>
      <c r="H5" s="18"/>
      <c r="I5" s="18"/>
      <c r="J5" s="18"/>
      <c r="K5" s="18"/>
    </row>
    <row r="6" spans="1:11" s="16" customFormat="1" ht="19.5" customHeight="1" x14ac:dyDescent="0.25">
      <c r="A6"/>
      <c r="B6" s="385"/>
      <c r="C6" s="385"/>
      <c r="D6" s="18"/>
      <c r="E6" s="18"/>
      <c r="F6" s="18"/>
      <c r="G6" s="18"/>
      <c r="H6" s="18"/>
      <c r="I6" s="18"/>
      <c r="J6" s="18"/>
      <c r="K6" s="18"/>
    </row>
    <row r="7" spans="1:11" s="16" customFormat="1" ht="18.75" customHeight="1" x14ac:dyDescent="0.25">
      <c r="A7" s="856" t="s">
        <v>20</v>
      </c>
      <c r="B7" s="856" t="s">
        <v>21</v>
      </c>
      <c r="C7" s="856" t="s">
        <v>22</v>
      </c>
      <c r="D7" s="856"/>
      <c r="E7" s="1412" t="s">
        <v>23</v>
      </c>
      <c r="F7" s="1412"/>
      <c r="G7" s="856" t="s">
        <v>24</v>
      </c>
      <c r="H7" s="1412" t="s">
        <v>25</v>
      </c>
      <c r="I7" s="1412"/>
      <c r="J7" s="856" t="s">
        <v>26</v>
      </c>
      <c r="K7" s="856" t="s">
        <v>27</v>
      </c>
    </row>
    <row r="8" spans="1:11" s="16" customFormat="1" ht="25.5" customHeight="1" x14ac:dyDescent="0.25">
      <c r="A8" s="1410" t="s">
        <v>28</v>
      </c>
      <c r="B8" s="1406" t="s">
        <v>29</v>
      </c>
      <c r="C8" s="1406" t="s">
        <v>30</v>
      </c>
      <c r="D8" s="1406" t="s">
        <v>31</v>
      </c>
      <c r="E8" s="1404" t="s">
        <v>32</v>
      </c>
      <c r="F8" s="1405"/>
      <c r="G8" s="1406" t="s">
        <v>33</v>
      </c>
      <c r="H8" s="1404" t="s">
        <v>34</v>
      </c>
      <c r="I8" s="1405"/>
      <c r="J8" s="1406" t="s">
        <v>211</v>
      </c>
      <c r="K8" s="1542" t="s">
        <v>35</v>
      </c>
    </row>
    <row r="9" spans="1:11" s="52" customFormat="1" ht="15" customHeight="1" x14ac:dyDescent="0.25">
      <c r="A9" s="1411"/>
      <c r="B9" s="1407"/>
      <c r="C9" s="1407"/>
      <c r="D9" s="1407"/>
      <c r="E9" s="860" t="s">
        <v>36</v>
      </c>
      <c r="F9" s="860" t="s">
        <v>37</v>
      </c>
      <c r="G9" s="1407"/>
      <c r="H9" s="860" t="s">
        <v>36</v>
      </c>
      <c r="I9" s="860" t="s">
        <v>37</v>
      </c>
      <c r="J9" s="1407"/>
      <c r="K9" s="1543"/>
    </row>
    <row r="10" spans="1:11" s="52" customFormat="1" x14ac:dyDescent="0.25">
      <c r="A10" s="54" t="s">
        <v>43</v>
      </c>
      <c r="B10" s="513"/>
      <c r="C10" s="513"/>
      <c r="D10" s="55"/>
      <c r="E10" s="55"/>
      <c r="F10" s="55"/>
      <c r="G10" s="55"/>
      <c r="H10" s="55"/>
      <c r="I10" s="55"/>
      <c r="J10" s="55"/>
      <c r="K10" s="56">
        <f>SUM(K11)</f>
        <v>0</v>
      </c>
    </row>
    <row r="11" spans="1:11" ht="15.95" customHeight="1" x14ac:dyDescent="0.25">
      <c r="A11" s="57"/>
      <c r="B11" s="389"/>
      <c r="C11" s="389"/>
      <c r="D11" s="59"/>
      <c r="E11" s="59"/>
      <c r="F11" s="59"/>
      <c r="G11" s="58"/>
      <c r="H11" s="58"/>
      <c r="I11" s="58"/>
      <c r="J11" s="58"/>
      <c r="K11" s="60"/>
    </row>
    <row r="12" spans="1:11" ht="19.5" customHeight="1" x14ac:dyDescent="0.25">
      <c r="A12" s="54" t="s">
        <v>44</v>
      </c>
      <c r="B12" s="513"/>
      <c r="C12" s="513"/>
      <c r="D12" s="61"/>
      <c r="E12" s="61"/>
      <c r="F12" s="61"/>
      <c r="G12" s="55"/>
      <c r="H12" s="55"/>
      <c r="I12" s="55"/>
      <c r="J12" s="55"/>
      <c r="K12" s="56">
        <f>SUM(K13:K23)</f>
        <v>13050130.540000001</v>
      </c>
    </row>
    <row r="13" spans="1:11" ht="15.95" customHeight="1" x14ac:dyDescent="0.25">
      <c r="A13" s="57" t="s">
        <v>1865</v>
      </c>
      <c r="B13" s="377" t="s">
        <v>1866</v>
      </c>
      <c r="C13" s="377" t="s">
        <v>1867</v>
      </c>
      <c r="D13" s="83"/>
      <c r="E13" s="83" t="s">
        <v>1868</v>
      </c>
      <c r="F13" s="83" t="s">
        <v>1869</v>
      </c>
      <c r="G13" s="82"/>
      <c r="H13" s="82" t="s">
        <v>1870</v>
      </c>
      <c r="I13" s="82" t="s">
        <v>1870</v>
      </c>
      <c r="J13" s="82" t="s">
        <v>1947</v>
      </c>
      <c r="K13" s="874">
        <f>5462209.94+10</f>
        <v>5462219.9400000004</v>
      </c>
    </row>
    <row r="14" spans="1:11" x14ac:dyDescent="0.25">
      <c r="A14" s="57" t="s">
        <v>1871</v>
      </c>
      <c r="B14" s="377" t="s">
        <v>1872</v>
      </c>
      <c r="C14" s="377" t="s">
        <v>477</v>
      </c>
      <c r="D14" s="83">
        <v>0.01</v>
      </c>
      <c r="E14" s="83">
        <v>8.0000000000000002E-3</v>
      </c>
      <c r="F14" s="83"/>
      <c r="G14" s="82" t="s">
        <v>1873</v>
      </c>
      <c r="H14" s="82" t="s">
        <v>1874</v>
      </c>
      <c r="I14" s="82" t="s">
        <v>1874</v>
      </c>
      <c r="J14" s="82" t="str">
        <f t="shared" ref="J14:J19" si="0">+J13</f>
        <v>Ord.Trib. 587HCD</v>
      </c>
      <c r="K14" s="874">
        <v>3064365.86</v>
      </c>
    </row>
    <row r="15" spans="1:11" x14ac:dyDescent="0.25">
      <c r="A15" s="57" t="s">
        <v>1875</v>
      </c>
      <c r="B15" s="377" t="s">
        <v>1876</v>
      </c>
      <c r="C15" s="377" t="s">
        <v>1877</v>
      </c>
      <c r="D15" s="163" t="s">
        <v>1878</v>
      </c>
      <c r="E15" s="83"/>
      <c r="F15" s="83"/>
      <c r="G15" s="82"/>
      <c r="H15" s="82"/>
      <c r="I15" s="82"/>
      <c r="J15" s="82" t="str">
        <f t="shared" si="0"/>
        <v>Ord.Trib. 587HCD</v>
      </c>
      <c r="K15" s="874">
        <f>692108.24+577403.16</f>
        <v>1269511.3999999999</v>
      </c>
    </row>
    <row r="16" spans="1:11" ht="15.95" customHeight="1" x14ac:dyDescent="0.25">
      <c r="A16" s="62" t="s">
        <v>1879</v>
      </c>
      <c r="B16" s="377" t="s">
        <v>1874</v>
      </c>
      <c r="C16" s="377" t="s">
        <v>1880</v>
      </c>
      <c r="D16" s="83"/>
      <c r="E16" s="83"/>
      <c r="F16" s="83"/>
      <c r="G16" s="82" t="s">
        <v>1874</v>
      </c>
      <c r="H16" s="82"/>
      <c r="I16" s="82"/>
      <c r="J16" s="82" t="str">
        <f t="shared" si="0"/>
        <v>Ord.Trib. 587HCD</v>
      </c>
      <c r="K16" s="874">
        <f>457310.38+4537.01</f>
        <v>461847.39</v>
      </c>
    </row>
    <row r="17" spans="1:11" ht="15.95" customHeight="1" x14ac:dyDescent="0.25">
      <c r="A17" s="62" t="s">
        <v>1881</v>
      </c>
      <c r="B17" s="377" t="s">
        <v>1882</v>
      </c>
      <c r="C17" s="377" t="s">
        <v>477</v>
      </c>
      <c r="D17" s="83"/>
      <c r="E17" s="83"/>
      <c r="F17" s="83"/>
      <c r="G17" s="86">
        <v>160</v>
      </c>
      <c r="H17" s="82"/>
      <c r="I17" s="82"/>
      <c r="J17" s="82" t="str">
        <f t="shared" si="0"/>
        <v>Ord.Trib. 587HCD</v>
      </c>
      <c r="K17" s="874">
        <v>1381834.84</v>
      </c>
    </row>
    <row r="18" spans="1:11" ht="15.95" customHeight="1" x14ac:dyDescent="0.25">
      <c r="A18" s="62" t="s">
        <v>1317</v>
      </c>
      <c r="B18" s="377" t="s">
        <v>1883</v>
      </c>
      <c r="C18" s="377" t="s">
        <v>1884</v>
      </c>
      <c r="D18" s="83"/>
      <c r="E18" s="83"/>
      <c r="F18" s="83"/>
      <c r="G18" s="86">
        <v>780</v>
      </c>
      <c r="H18" s="82"/>
      <c r="I18" s="82"/>
      <c r="J18" s="82" t="str">
        <f t="shared" si="0"/>
        <v>Ord.Trib. 587HCD</v>
      </c>
      <c r="K18" s="874">
        <v>527902.28</v>
      </c>
    </row>
    <row r="19" spans="1:11" ht="15.95" customHeight="1" x14ac:dyDescent="0.25">
      <c r="A19" s="62" t="s">
        <v>1885</v>
      </c>
      <c r="B19" s="377" t="s">
        <v>1886</v>
      </c>
      <c r="C19" s="377" t="s">
        <v>60</v>
      </c>
      <c r="D19" s="83"/>
      <c r="E19" s="83"/>
      <c r="F19" s="83"/>
      <c r="G19" s="82" t="s">
        <v>1887</v>
      </c>
      <c r="H19" s="82"/>
      <c r="I19" s="82"/>
      <c r="J19" s="82" t="str">
        <f t="shared" si="0"/>
        <v>Ord.Trib. 587HCD</v>
      </c>
      <c r="K19" s="874">
        <v>191512</v>
      </c>
    </row>
    <row r="20" spans="1:11" ht="15.95" customHeight="1" x14ac:dyDescent="0.25">
      <c r="A20" s="62" t="s">
        <v>1888</v>
      </c>
      <c r="B20" s="377" t="s">
        <v>1889</v>
      </c>
      <c r="C20" s="377" t="s">
        <v>1890</v>
      </c>
      <c r="D20" s="83"/>
      <c r="E20" s="83"/>
      <c r="F20" s="83"/>
      <c r="G20" s="86">
        <v>500</v>
      </c>
      <c r="H20" s="82"/>
      <c r="I20" s="82"/>
      <c r="J20" s="82" t="s">
        <v>1891</v>
      </c>
      <c r="K20" s="874">
        <v>235500</v>
      </c>
    </row>
    <row r="21" spans="1:11" ht="15.95" customHeight="1" x14ac:dyDescent="0.25">
      <c r="A21" s="62" t="s">
        <v>921</v>
      </c>
      <c r="B21" s="377"/>
      <c r="C21" s="377" t="s">
        <v>1892</v>
      </c>
      <c r="D21" s="83"/>
      <c r="E21" s="83"/>
      <c r="F21" s="83"/>
      <c r="G21" s="86">
        <v>410</v>
      </c>
      <c r="H21" s="82"/>
      <c r="I21" s="82"/>
      <c r="J21" s="82" t="str">
        <f>+J19</f>
        <v>Ord.Trib. 587HCD</v>
      </c>
      <c r="K21" s="874">
        <v>25120</v>
      </c>
    </row>
    <row r="22" spans="1:11" ht="15.95" customHeight="1" x14ac:dyDescent="0.25">
      <c r="A22" s="62" t="s">
        <v>1893</v>
      </c>
      <c r="B22" s="377" t="s">
        <v>1894</v>
      </c>
      <c r="C22" s="377"/>
      <c r="D22" s="83"/>
      <c r="E22" s="83"/>
      <c r="F22" s="83"/>
      <c r="G22" s="82"/>
      <c r="H22" s="82"/>
      <c r="I22" s="82"/>
      <c r="J22" s="82" t="str">
        <f>+J21</f>
        <v>Ord.Trib. 587HCD</v>
      </c>
      <c r="K22" s="874">
        <v>422006.2</v>
      </c>
    </row>
    <row r="23" spans="1:11" ht="15.95" customHeight="1" x14ac:dyDescent="0.25">
      <c r="A23" s="62" t="s">
        <v>1895</v>
      </c>
      <c r="B23" s="377"/>
      <c r="C23" s="377" t="s">
        <v>1890</v>
      </c>
      <c r="D23" s="83"/>
      <c r="E23" s="83"/>
      <c r="F23" s="83"/>
      <c r="G23" s="82" t="s">
        <v>1873</v>
      </c>
      <c r="H23" s="82"/>
      <c r="I23" s="82"/>
      <c r="J23" s="82" t="str">
        <f>+J20</f>
        <v>Dec. Nº 03/19PMSB</v>
      </c>
      <c r="K23" s="874">
        <v>8310.6299999999992</v>
      </c>
    </row>
    <row r="24" spans="1:11" ht="15.95" customHeight="1" x14ac:dyDescent="0.25">
      <c r="A24" s="485"/>
      <c r="B24" s="505"/>
      <c r="C24" s="505"/>
      <c r="D24" s="506"/>
      <c r="E24" s="506"/>
      <c r="F24" s="506"/>
      <c r="G24" s="522"/>
      <c r="H24" s="522"/>
      <c r="I24" s="522"/>
      <c r="J24" s="522"/>
      <c r="K24" s="507"/>
    </row>
    <row r="25" spans="1:11" ht="15.95" customHeight="1" x14ac:dyDescent="0.25">
      <c r="A25" s="21" t="s">
        <v>45</v>
      </c>
      <c r="B25" s="387"/>
      <c r="C25" s="387"/>
      <c r="D25" s="25"/>
      <c r="E25" s="25"/>
      <c r="F25" s="25"/>
      <c r="G25" s="24"/>
      <c r="H25" s="24"/>
      <c r="I25" s="24"/>
      <c r="J25" s="24"/>
      <c r="K25" s="26">
        <f>+K26+K27</f>
        <v>2569632.46</v>
      </c>
    </row>
    <row r="26" spans="1:11" s="16" customFormat="1" ht="15.95" customHeight="1" x14ac:dyDescent="0.25">
      <c r="A26" s="62" t="s">
        <v>1896</v>
      </c>
      <c r="B26" s="1175" t="s">
        <v>1897</v>
      </c>
      <c r="C26" s="1175" t="s">
        <v>477</v>
      </c>
      <c r="D26" s="1174">
        <v>0.08</v>
      </c>
      <c r="E26" s="1174"/>
      <c r="F26" s="1174"/>
      <c r="G26" s="36"/>
      <c r="H26" s="36"/>
      <c r="I26" s="36"/>
      <c r="J26" s="36" t="s">
        <v>1898</v>
      </c>
      <c r="K26" s="40">
        <v>2569632.46</v>
      </c>
    </row>
    <row r="27" spans="1:11" s="16" customFormat="1" ht="15.95" customHeight="1" x14ac:dyDescent="0.25">
      <c r="A27" s="62"/>
      <c r="B27" s="1175"/>
      <c r="C27" s="1175"/>
      <c r="D27" s="1174"/>
      <c r="E27" s="1174"/>
      <c r="F27" s="1174"/>
      <c r="G27" s="36"/>
      <c r="H27" s="36"/>
      <c r="I27" s="36"/>
      <c r="J27" s="36"/>
      <c r="K27" s="40"/>
    </row>
    <row r="28" spans="1:11" s="16" customFormat="1" ht="15.95" customHeight="1" x14ac:dyDescent="0.25">
      <c r="A28" s="54" t="s">
        <v>46</v>
      </c>
      <c r="B28" s="513"/>
      <c r="C28" s="513"/>
      <c r="D28" s="61"/>
      <c r="E28" s="61"/>
      <c r="F28" s="61"/>
      <c r="G28" s="55"/>
      <c r="H28" s="55"/>
      <c r="I28" s="55"/>
      <c r="J28" s="55"/>
      <c r="K28" s="56">
        <f>SUM(K29:K33)</f>
        <v>153646</v>
      </c>
    </row>
    <row r="29" spans="1:11" ht="15.95" customHeight="1" x14ac:dyDescent="0.25">
      <c r="A29" s="57" t="s">
        <v>1899</v>
      </c>
      <c r="B29" s="377" t="s">
        <v>1900</v>
      </c>
      <c r="C29" s="377" t="s">
        <v>1901</v>
      </c>
      <c r="D29" s="83"/>
      <c r="E29" s="83"/>
      <c r="F29" s="83"/>
      <c r="G29" s="82" t="s">
        <v>1902</v>
      </c>
      <c r="H29" s="82"/>
      <c r="I29" s="82"/>
      <c r="J29" s="82" t="str">
        <f>+J22</f>
        <v>Ord.Trib. 587HCD</v>
      </c>
      <c r="K29" s="874">
        <v>98856</v>
      </c>
    </row>
    <row r="30" spans="1:11" ht="15.95" customHeight="1" x14ac:dyDescent="0.25">
      <c r="A30" s="57" t="s">
        <v>1903</v>
      </c>
      <c r="B30" s="377" t="s">
        <v>1904</v>
      </c>
      <c r="C30" s="377" t="s">
        <v>1905</v>
      </c>
      <c r="D30" s="83"/>
      <c r="E30" s="83"/>
      <c r="F30" s="83"/>
      <c r="G30" s="82" t="s">
        <v>1906</v>
      </c>
      <c r="H30" s="82"/>
      <c r="I30" s="82"/>
      <c r="J30" s="82" t="str">
        <f>+J21</f>
        <v>Ord.Trib. 587HCD</v>
      </c>
      <c r="K30" s="874">
        <v>32200</v>
      </c>
    </row>
    <row r="31" spans="1:11" ht="15.95" customHeight="1" x14ac:dyDescent="0.25">
      <c r="A31" s="57" t="s">
        <v>1907</v>
      </c>
      <c r="B31" s="377" t="s">
        <v>1908</v>
      </c>
      <c r="C31" s="377" t="s">
        <v>1909</v>
      </c>
      <c r="D31" s="83" t="s">
        <v>1910</v>
      </c>
      <c r="E31" s="83"/>
      <c r="F31" s="83"/>
      <c r="G31" s="82"/>
      <c r="H31" s="82"/>
      <c r="I31" s="82"/>
      <c r="J31" s="82" t="str">
        <f>+J30</f>
        <v>Ord.Trib. 587HCD</v>
      </c>
      <c r="K31" s="874">
        <v>21830</v>
      </c>
    </row>
    <row r="32" spans="1:11" ht="15.95" customHeight="1" x14ac:dyDescent="0.25">
      <c r="A32" s="57" t="s">
        <v>1911</v>
      </c>
      <c r="B32" s="377" t="s">
        <v>1912</v>
      </c>
      <c r="C32" s="377" t="s">
        <v>1913</v>
      </c>
      <c r="D32" s="83"/>
      <c r="E32" s="83"/>
      <c r="F32" s="83"/>
      <c r="G32" s="86">
        <v>950</v>
      </c>
      <c r="H32" s="82"/>
      <c r="I32" s="82"/>
      <c r="J32" s="82" t="str">
        <f>+J31</f>
        <v>Ord.Trib. 587HCD</v>
      </c>
      <c r="K32" s="874">
        <v>760</v>
      </c>
    </row>
    <row r="33" spans="1:13" ht="15.95" customHeight="1" x14ac:dyDescent="0.25">
      <c r="A33" s="57"/>
      <c r="B33" s="377"/>
      <c r="C33" s="377"/>
      <c r="D33" s="83"/>
      <c r="E33" s="83"/>
      <c r="F33" s="83"/>
      <c r="G33" s="82"/>
      <c r="H33" s="82"/>
      <c r="I33" s="82"/>
      <c r="J33" s="82"/>
      <c r="K33" s="874"/>
    </row>
    <row r="34" spans="1:13" ht="15.95" customHeight="1" x14ac:dyDescent="0.25">
      <c r="A34" s="54" t="s">
        <v>47</v>
      </c>
      <c r="B34" s="513"/>
      <c r="C34" s="513"/>
      <c r="D34" s="61"/>
      <c r="E34" s="61"/>
      <c r="F34" s="61"/>
      <c r="G34" s="55"/>
      <c r="H34" s="55"/>
      <c r="I34" s="55"/>
      <c r="J34" s="55"/>
      <c r="K34" s="56">
        <f>SUM(K35:K36)</f>
        <v>4950</v>
      </c>
    </row>
    <row r="35" spans="1:13" ht="15.95" customHeight="1" x14ac:dyDescent="0.25">
      <c r="A35" s="57" t="s">
        <v>1914</v>
      </c>
      <c r="B35" s="377" t="s">
        <v>1915</v>
      </c>
      <c r="C35" s="377" t="s">
        <v>83</v>
      </c>
      <c r="D35" s="83"/>
      <c r="E35" s="83"/>
      <c r="F35" s="83"/>
      <c r="G35" s="82" t="s">
        <v>1916</v>
      </c>
      <c r="H35" s="82"/>
      <c r="I35" s="82"/>
      <c r="J35" s="82" t="str">
        <f>+J20</f>
        <v>Dec. Nº 03/19PMSB</v>
      </c>
      <c r="K35" s="874">
        <v>4950</v>
      </c>
    </row>
    <row r="36" spans="1:13" ht="15.95" customHeight="1" x14ac:dyDescent="0.25">
      <c r="A36" s="65"/>
      <c r="B36" s="389"/>
      <c r="C36" s="389"/>
      <c r="D36" s="59"/>
      <c r="E36" s="59"/>
      <c r="F36" s="59"/>
      <c r="G36" s="58"/>
      <c r="H36" s="58"/>
      <c r="I36" s="58"/>
      <c r="J36" s="58"/>
      <c r="K36" s="60"/>
    </row>
    <row r="37" spans="1:13" ht="15.95" customHeight="1" x14ac:dyDescent="0.25">
      <c r="A37" s="54" t="s">
        <v>48</v>
      </c>
      <c r="B37" s="513"/>
      <c r="C37" s="513"/>
      <c r="D37" s="61"/>
      <c r="E37" s="61"/>
      <c r="F37" s="61"/>
      <c r="G37" s="55"/>
      <c r="H37" s="55"/>
      <c r="I37" s="55"/>
      <c r="J37" s="55"/>
      <c r="K37" s="56">
        <f>SUM(K38:K39)</f>
        <v>221087.4</v>
      </c>
    </row>
    <row r="38" spans="1:13" ht="15.95" customHeight="1" x14ac:dyDescent="0.25">
      <c r="A38" s="57" t="s">
        <v>235</v>
      </c>
      <c r="B38" s="377" t="s">
        <v>1874</v>
      </c>
      <c r="C38" s="377" t="s">
        <v>1880</v>
      </c>
      <c r="D38" s="83"/>
      <c r="E38" s="83"/>
      <c r="F38" s="83"/>
      <c r="G38" s="82"/>
      <c r="H38" s="82"/>
      <c r="I38" s="82"/>
      <c r="J38" s="82" t="s">
        <v>1917</v>
      </c>
      <c r="K38" s="874">
        <v>221087.4</v>
      </c>
    </row>
    <row r="39" spans="1:13" ht="15.95" customHeight="1" x14ac:dyDescent="0.25">
      <c r="A39" s="57"/>
      <c r="B39" s="377"/>
      <c r="C39" s="377"/>
      <c r="D39" s="83"/>
      <c r="E39" s="83"/>
      <c r="F39" s="83"/>
      <c r="G39" s="82"/>
      <c r="H39" s="82"/>
      <c r="I39" s="82"/>
      <c r="J39" s="82"/>
      <c r="K39" s="874"/>
    </row>
    <row r="40" spans="1:13" ht="15.95" customHeight="1" x14ac:dyDescent="0.25">
      <c r="A40" s="21" t="s">
        <v>49</v>
      </c>
      <c r="B40" s="387"/>
      <c r="C40" s="387"/>
      <c r="D40" s="25"/>
      <c r="E40" s="25"/>
      <c r="F40" s="25"/>
      <c r="G40" s="24"/>
      <c r="H40" s="24"/>
      <c r="I40" s="24"/>
      <c r="J40" s="24"/>
      <c r="K40" s="26">
        <f>SUM(K41)</f>
        <v>0</v>
      </c>
    </row>
    <row r="41" spans="1:13" s="16" customFormat="1" ht="15.95" customHeight="1" x14ac:dyDescent="0.25">
      <c r="A41" s="66"/>
      <c r="B41" s="390"/>
      <c r="C41" s="390"/>
      <c r="D41" s="64"/>
      <c r="E41" s="64"/>
      <c r="F41" s="64"/>
      <c r="G41" s="63"/>
      <c r="H41" s="63"/>
      <c r="I41" s="63"/>
      <c r="J41" s="63"/>
      <c r="K41" s="28"/>
    </row>
    <row r="42" spans="1:13" s="16" customFormat="1" ht="15.95" customHeight="1" x14ac:dyDescent="0.25">
      <c r="A42" s="54" t="s">
        <v>50</v>
      </c>
      <c r="B42" s="513"/>
      <c r="C42" s="513"/>
      <c r="D42" s="61"/>
      <c r="E42" s="61"/>
      <c r="F42" s="61"/>
      <c r="G42" s="55"/>
      <c r="H42" s="55"/>
      <c r="I42" s="55"/>
      <c r="J42" s="55"/>
      <c r="K42" s="56">
        <f>SUM(K43)</f>
        <v>0</v>
      </c>
    </row>
    <row r="43" spans="1:13" ht="15.95" customHeight="1" x14ac:dyDescent="0.25">
      <c r="A43" s="57"/>
      <c r="B43" s="389"/>
      <c r="C43" s="389"/>
      <c r="D43" s="59"/>
      <c r="E43" s="59"/>
      <c r="F43" s="59"/>
      <c r="G43" s="58"/>
      <c r="H43" s="58"/>
      <c r="I43" s="58"/>
      <c r="J43" s="58"/>
      <c r="K43" s="60"/>
    </row>
    <row r="44" spans="1:13" ht="15.95" customHeight="1" x14ac:dyDescent="0.25">
      <c r="A44" s="67" t="s">
        <v>51</v>
      </c>
      <c r="B44" s="388"/>
      <c r="C44" s="388"/>
      <c r="D44" s="69"/>
      <c r="E44" s="69"/>
      <c r="F44" s="69"/>
      <c r="G44" s="352"/>
      <c r="H44" s="352"/>
      <c r="I44" s="352"/>
      <c r="J44" s="352"/>
      <c r="K44" s="70">
        <f>+K10+K12+K25+K28+K34+K37+K40+K42</f>
        <v>15999446.4</v>
      </c>
    </row>
    <row r="45" spans="1:13" ht="15.95" customHeight="1" x14ac:dyDescent="0.25">
      <c r="M45" s="71"/>
    </row>
    <row r="46" spans="1:13" x14ac:dyDescent="0.25">
      <c r="A46" s="72"/>
      <c r="B46" s="391"/>
      <c r="C46" s="391"/>
      <c r="D46" s="73"/>
      <c r="E46" s="73"/>
      <c r="F46" s="73"/>
      <c r="G46" s="73"/>
      <c r="H46" s="73"/>
      <c r="I46" s="73"/>
      <c r="J46" s="73"/>
      <c r="K46" s="73"/>
    </row>
  </sheetData>
  <mergeCells count="11">
    <mergeCell ref="A8:A9"/>
    <mergeCell ref="B8:B9"/>
    <mergeCell ref="C8:C9"/>
    <mergeCell ref="D8:D9"/>
    <mergeCell ref="E8:F8"/>
    <mergeCell ref="J8:J9"/>
    <mergeCell ref="K8:K9"/>
    <mergeCell ref="E7:F7"/>
    <mergeCell ref="H7:I7"/>
    <mergeCell ref="H8:I8"/>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A11" sqref="A11:A12"/>
    </sheetView>
  </sheetViews>
  <sheetFormatPr baseColWidth="10" defaultRowHeight="15" x14ac:dyDescent="0.25"/>
  <cols>
    <col min="1" max="1" width="65.140625" customWidth="1"/>
    <col min="2" max="2" width="44.28515625" customWidth="1"/>
    <col min="3" max="3" width="33.85546875" customWidth="1"/>
    <col min="4" max="4" width="24.5703125" customWidth="1"/>
    <col min="5" max="5" width="29.5703125" customWidth="1"/>
    <col min="6" max="6" width="36" customWidth="1"/>
    <col min="7" max="7" width="19.42578125" customWidth="1"/>
    <col min="8" max="8" width="37.7109375" customWidth="1"/>
    <col min="9" max="9" width="34" customWidth="1"/>
    <col min="10" max="10" width="33.42578125" customWidth="1"/>
    <col min="11" max="11" width="21.85546875" customWidth="1"/>
    <col min="257" max="257" width="65.140625" customWidth="1"/>
    <col min="258" max="258" width="44.28515625" customWidth="1"/>
    <col min="259" max="259" width="33.85546875" customWidth="1"/>
    <col min="260" max="260" width="24.5703125" customWidth="1"/>
    <col min="261" max="261" width="29.5703125" customWidth="1"/>
    <col min="262" max="262" width="36" customWidth="1"/>
    <col min="263" max="263" width="19.42578125" customWidth="1"/>
    <col min="264" max="264" width="45" customWidth="1"/>
    <col min="265" max="265" width="34" customWidth="1"/>
    <col min="266" max="266" width="32.140625" customWidth="1"/>
    <col min="267" max="267" width="21.85546875" customWidth="1"/>
    <col min="513" max="513" width="65.140625" customWidth="1"/>
    <col min="514" max="514" width="44.28515625" customWidth="1"/>
    <col min="515" max="515" width="33.85546875" customWidth="1"/>
    <col min="516" max="516" width="24.5703125" customWidth="1"/>
    <col min="517" max="517" width="29.5703125" customWidth="1"/>
    <col min="518" max="518" width="36" customWidth="1"/>
    <col min="519" max="519" width="19.42578125" customWidth="1"/>
    <col min="520" max="520" width="45" customWidth="1"/>
    <col min="521" max="521" width="34" customWidth="1"/>
    <col min="522" max="522" width="32.140625" customWidth="1"/>
    <col min="523" max="523" width="21.85546875" customWidth="1"/>
    <col min="769" max="769" width="65.140625" customWidth="1"/>
    <col min="770" max="770" width="44.28515625" customWidth="1"/>
    <col min="771" max="771" width="33.85546875" customWidth="1"/>
    <col min="772" max="772" width="24.5703125" customWidth="1"/>
    <col min="773" max="773" width="29.5703125" customWidth="1"/>
    <col min="774" max="774" width="36" customWidth="1"/>
    <col min="775" max="775" width="19.42578125" customWidth="1"/>
    <col min="776" max="776" width="45" customWidth="1"/>
    <col min="777" max="777" width="34" customWidth="1"/>
    <col min="778" max="778" width="32.140625" customWidth="1"/>
    <col min="779" max="779" width="21.85546875" customWidth="1"/>
    <col min="1025" max="1025" width="65.140625" customWidth="1"/>
    <col min="1026" max="1026" width="44.28515625" customWidth="1"/>
    <col min="1027" max="1027" width="33.85546875" customWidth="1"/>
    <col min="1028" max="1028" width="24.5703125" customWidth="1"/>
    <col min="1029" max="1029" width="29.5703125" customWidth="1"/>
    <col min="1030" max="1030" width="36" customWidth="1"/>
    <col min="1031" max="1031" width="19.42578125" customWidth="1"/>
    <col min="1032" max="1032" width="45" customWidth="1"/>
    <col min="1033" max="1033" width="34" customWidth="1"/>
    <col min="1034" max="1034" width="32.140625" customWidth="1"/>
    <col min="1035" max="1035" width="21.85546875" customWidth="1"/>
    <col min="1281" max="1281" width="65.140625" customWidth="1"/>
    <col min="1282" max="1282" width="44.28515625" customWidth="1"/>
    <col min="1283" max="1283" width="33.85546875" customWidth="1"/>
    <col min="1284" max="1284" width="24.5703125" customWidth="1"/>
    <col min="1285" max="1285" width="29.5703125" customWidth="1"/>
    <col min="1286" max="1286" width="36" customWidth="1"/>
    <col min="1287" max="1287" width="19.42578125" customWidth="1"/>
    <col min="1288" max="1288" width="45" customWidth="1"/>
    <col min="1289" max="1289" width="34" customWidth="1"/>
    <col min="1290" max="1290" width="32.140625" customWidth="1"/>
    <col min="1291" max="1291" width="21.85546875" customWidth="1"/>
    <col min="1537" max="1537" width="65.140625" customWidth="1"/>
    <col min="1538" max="1538" width="44.28515625" customWidth="1"/>
    <col min="1539" max="1539" width="33.85546875" customWidth="1"/>
    <col min="1540" max="1540" width="24.5703125" customWidth="1"/>
    <col min="1541" max="1541" width="29.5703125" customWidth="1"/>
    <col min="1542" max="1542" width="36" customWidth="1"/>
    <col min="1543" max="1543" width="19.42578125" customWidth="1"/>
    <col min="1544" max="1544" width="45" customWidth="1"/>
    <col min="1545" max="1545" width="34" customWidth="1"/>
    <col min="1546" max="1546" width="32.140625" customWidth="1"/>
    <col min="1547" max="1547" width="21.85546875" customWidth="1"/>
    <col min="1793" max="1793" width="65.140625" customWidth="1"/>
    <col min="1794" max="1794" width="44.28515625" customWidth="1"/>
    <col min="1795" max="1795" width="33.85546875" customWidth="1"/>
    <col min="1796" max="1796" width="24.5703125" customWidth="1"/>
    <col min="1797" max="1797" width="29.5703125" customWidth="1"/>
    <col min="1798" max="1798" width="36" customWidth="1"/>
    <col min="1799" max="1799" width="19.42578125" customWidth="1"/>
    <col min="1800" max="1800" width="45" customWidth="1"/>
    <col min="1801" max="1801" width="34" customWidth="1"/>
    <col min="1802" max="1802" width="32.140625" customWidth="1"/>
    <col min="1803" max="1803" width="21.85546875" customWidth="1"/>
    <col min="2049" max="2049" width="65.140625" customWidth="1"/>
    <col min="2050" max="2050" width="44.28515625" customWidth="1"/>
    <col min="2051" max="2051" width="33.85546875" customWidth="1"/>
    <col min="2052" max="2052" width="24.5703125" customWidth="1"/>
    <col min="2053" max="2053" width="29.5703125" customWidth="1"/>
    <col min="2054" max="2054" width="36" customWidth="1"/>
    <col min="2055" max="2055" width="19.42578125" customWidth="1"/>
    <col min="2056" max="2056" width="45" customWidth="1"/>
    <col min="2057" max="2057" width="34" customWidth="1"/>
    <col min="2058" max="2058" width="32.140625" customWidth="1"/>
    <col min="2059" max="2059" width="21.85546875" customWidth="1"/>
    <col min="2305" max="2305" width="65.140625" customWidth="1"/>
    <col min="2306" max="2306" width="44.28515625" customWidth="1"/>
    <col min="2307" max="2307" width="33.85546875" customWidth="1"/>
    <col min="2308" max="2308" width="24.5703125" customWidth="1"/>
    <col min="2309" max="2309" width="29.5703125" customWidth="1"/>
    <col min="2310" max="2310" width="36" customWidth="1"/>
    <col min="2311" max="2311" width="19.42578125" customWidth="1"/>
    <col min="2312" max="2312" width="45" customWidth="1"/>
    <col min="2313" max="2313" width="34" customWidth="1"/>
    <col min="2314" max="2314" width="32.140625" customWidth="1"/>
    <col min="2315" max="2315" width="21.85546875" customWidth="1"/>
    <col min="2561" max="2561" width="65.140625" customWidth="1"/>
    <col min="2562" max="2562" width="44.28515625" customWidth="1"/>
    <col min="2563" max="2563" width="33.85546875" customWidth="1"/>
    <col min="2564" max="2564" width="24.5703125" customWidth="1"/>
    <col min="2565" max="2565" width="29.5703125" customWidth="1"/>
    <col min="2566" max="2566" width="36" customWidth="1"/>
    <col min="2567" max="2567" width="19.42578125" customWidth="1"/>
    <col min="2568" max="2568" width="45" customWidth="1"/>
    <col min="2569" max="2569" width="34" customWidth="1"/>
    <col min="2570" max="2570" width="32.140625" customWidth="1"/>
    <col min="2571" max="2571" width="21.85546875" customWidth="1"/>
    <col min="2817" max="2817" width="65.140625" customWidth="1"/>
    <col min="2818" max="2818" width="44.28515625" customWidth="1"/>
    <col min="2819" max="2819" width="33.85546875" customWidth="1"/>
    <col min="2820" max="2820" width="24.5703125" customWidth="1"/>
    <col min="2821" max="2821" width="29.5703125" customWidth="1"/>
    <col min="2822" max="2822" width="36" customWidth="1"/>
    <col min="2823" max="2823" width="19.42578125" customWidth="1"/>
    <col min="2824" max="2824" width="45" customWidth="1"/>
    <col min="2825" max="2825" width="34" customWidth="1"/>
    <col min="2826" max="2826" width="32.140625" customWidth="1"/>
    <col min="2827" max="2827" width="21.85546875" customWidth="1"/>
    <col min="3073" max="3073" width="65.140625" customWidth="1"/>
    <col min="3074" max="3074" width="44.28515625" customWidth="1"/>
    <col min="3075" max="3075" width="33.85546875" customWidth="1"/>
    <col min="3076" max="3076" width="24.5703125" customWidth="1"/>
    <col min="3077" max="3077" width="29.5703125" customWidth="1"/>
    <col min="3078" max="3078" width="36" customWidth="1"/>
    <col min="3079" max="3079" width="19.42578125" customWidth="1"/>
    <col min="3080" max="3080" width="45" customWidth="1"/>
    <col min="3081" max="3081" width="34" customWidth="1"/>
    <col min="3082" max="3082" width="32.140625" customWidth="1"/>
    <col min="3083" max="3083" width="21.85546875" customWidth="1"/>
    <col min="3329" max="3329" width="65.140625" customWidth="1"/>
    <col min="3330" max="3330" width="44.28515625" customWidth="1"/>
    <col min="3331" max="3331" width="33.85546875" customWidth="1"/>
    <col min="3332" max="3332" width="24.5703125" customWidth="1"/>
    <col min="3333" max="3333" width="29.5703125" customWidth="1"/>
    <col min="3334" max="3334" width="36" customWidth="1"/>
    <col min="3335" max="3335" width="19.42578125" customWidth="1"/>
    <col min="3336" max="3336" width="45" customWidth="1"/>
    <col min="3337" max="3337" width="34" customWidth="1"/>
    <col min="3338" max="3338" width="32.140625" customWidth="1"/>
    <col min="3339" max="3339" width="21.85546875" customWidth="1"/>
    <col min="3585" max="3585" width="65.140625" customWidth="1"/>
    <col min="3586" max="3586" width="44.28515625" customWidth="1"/>
    <col min="3587" max="3587" width="33.85546875" customWidth="1"/>
    <col min="3588" max="3588" width="24.5703125" customWidth="1"/>
    <col min="3589" max="3589" width="29.5703125" customWidth="1"/>
    <col min="3590" max="3590" width="36" customWidth="1"/>
    <col min="3591" max="3591" width="19.42578125" customWidth="1"/>
    <col min="3592" max="3592" width="45" customWidth="1"/>
    <col min="3593" max="3593" width="34" customWidth="1"/>
    <col min="3594" max="3594" width="32.140625" customWidth="1"/>
    <col min="3595" max="3595" width="21.85546875" customWidth="1"/>
    <col min="3841" max="3841" width="65.140625" customWidth="1"/>
    <col min="3842" max="3842" width="44.28515625" customWidth="1"/>
    <col min="3843" max="3843" width="33.85546875" customWidth="1"/>
    <col min="3844" max="3844" width="24.5703125" customWidth="1"/>
    <col min="3845" max="3845" width="29.5703125" customWidth="1"/>
    <col min="3846" max="3846" width="36" customWidth="1"/>
    <col min="3847" max="3847" width="19.42578125" customWidth="1"/>
    <col min="3848" max="3848" width="45" customWidth="1"/>
    <col min="3849" max="3849" width="34" customWidth="1"/>
    <col min="3850" max="3850" width="32.140625" customWidth="1"/>
    <col min="3851" max="3851" width="21.85546875" customWidth="1"/>
    <col min="4097" max="4097" width="65.140625" customWidth="1"/>
    <col min="4098" max="4098" width="44.28515625" customWidth="1"/>
    <col min="4099" max="4099" width="33.85546875" customWidth="1"/>
    <col min="4100" max="4100" width="24.5703125" customWidth="1"/>
    <col min="4101" max="4101" width="29.5703125" customWidth="1"/>
    <col min="4102" max="4102" width="36" customWidth="1"/>
    <col min="4103" max="4103" width="19.42578125" customWidth="1"/>
    <col min="4104" max="4104" width="45" customWidth="1"/>
    <col min="4105" max="4105" width="34" customWidth="1"/>
    <col min="4106" max="4106" width="32.140625" customWidth="1"/>
    <col min="4107" max="4107" width="21.85546875" customWidth="1"/>
    <col min="4353" max="4353" width="65.140625" customWidth="1"/>
    <col min="4354" max="4354" width="44.28515625" customWidth="1"/>
    <col min="4355" max="4355" width="33.85546875" customWidth="1"/>
    <col min="4356" max="4356" width="24.5703125" customWidth="1"/>
    <col min="4357" max="4357" width="29.5703125" customWidth="1"/>
    <col min="4358" max="4358" width="36" customWidth="1"/>
    <col min="4359" max="4359" width="19.42578125" customWidth="1"/>
    <col min="4360" max="4360" width="45" customWidth="1"/>
    <col min="4361" max="4361" width="34" customWidth="1"/>
    <col min="4362" max="4362" width="32.140625" customWidth="1"/>
    <col min="4363" max="4363" width="21.85546875" customWidth="1"/>
    <col min="4609" max="4609" width="65.140625" customWidth="1"/>
    <col min="4610" max="4610" width="44.28515625" customWidth="1"/>
    <col min="4611" max="4611" width="33.85546875" customWidth="1"/>
    <col min="4612" max="4612" width="24.5703125" customWidth="1"/>
    <col min="4613" max="4613" width="29.5703125" customWidth="1"/>
    <col min="4614" max="4614" width="36" customWidth="1"/>
    <col min="4615" max="4615" width="19.42578125" customWidth="1"/>
    <col min="4616" max="4616" width="45" customWidth="1"/>
    <col min="4617" max="4617" width="34" customWidth="1"/>
    <col min="4618" max="4618" width="32.140625" customWidth="1"/>
    <col min="4619" max="4619" width="21.85546875" customWidth="1"/>
    <col min="4865" max="4865" width="65.140625" customWidth="1"/>
    <col min="4866" max="4866" width="44.28515625" customWidth="1"/>
    <col min="4867" max="4867" width="33.85546875" customWidth="1"/>
    <col min="4868" max="4868" width="24.5703125" customWidth="1"/>
    <col min="4869" max="4869" width="29.5703125" customWidth="1"/>
    <col min="4870" max="4870" width="36" customWidth="1"/>
    <col min="4871" max="4871" width="19.42578125" customWidth="1"/>
    <col min="4872" max="4872" width="45" customWidth="1"/>
    <col min="4873" max="4873" width="34" customWidth="1"/>
    <col min="4874" max="4874" width="32.140625" customWidth="1"/>
    <col min="4875" max="4875" width="21.85546875" customWidth="1"/>
    <col min="5121" max="5121" width="65.140625" customWidth="1"/>
    <col min="5122" max="5122" width="44.28515625" customWidth="1"/>
    <col min="5123" max="5123" width="33.85546875" customWidth="1"/>
    <col min="5124" max="5124" width="24.5703125" customWidth="1"/>
    <col min="5125" max="5125" width="29.5703125" customWidth="1"/>
    <col min="5126" max="5126" width="36" customWidth="1"/>
    <col min="5127" max="5127" width="19.42578125" customWidth="1"/>
    <col min="5128" max="5128" width="45" customWidth="1"/>
    <col min="5129" max="5129" width="34" customWidth="1"/>
    <col min="5130" max="5130" width="32.140625" customWidth="1"/>
    <col min="5131" max="5131" width="21.85546875" customWidth="1"/>
    <col min="5377" max="5377" width="65.140625" customWidth="1"/>
    <col min="5378" max="5378" width="44.28515625" customWidth="1"/>
    <col min="5379" max="5379" width="33.85546875" customWidth="1"/>
    <col min="5380" max="5380" width="24.5703125" customWidth="1"/>
    <col min="5381" max="5381" width="29.5703125" customWidth="1"/>
    <col min="5382" max="5382" width="36" customWidth="1"/>
    <col min="5383" max="5383" width="19.42578125" customWidth="1"/>
    <col min="5384" max="5384" width="45" customWidth="1"/>
    <col min="5385" max="5385" width="34" customWidth="1"/>
    <col min="5386" max="5386" width="32.140625" customWidth="1"/>
    <col min="5387" max="5387" width="21.85546875" customWidth="1"/>
    <col min="5633" max="5633" width="65.140625" customWidth="1"/>
    <col min="5634" max="5634" width="44.28515625" customWidth="1"/>
    <col min="5635" max="5635" width="33.85546875" customWidth="1"/>
    <col min="5636" max="5636" width="24.5703125" customWidth="1"/>
    <col min="5637" max="5637" width="29.5703125" customWidth="1"/>
    <col min="5638" max="5638" width="36" customWidth="1"/>
    <col min="5639" max="5639" width="19.42578125" customWidth="1"/>
    <col min="5640" max="5640" width="45" customWidth="1"/>
    <col min="5641" max="5641" width="34" customWidth="1"/>
    <col min="5642" max="5642" width="32.140625" customWidth="1"/>
    <col min="5643" max="5643" width="21.85546875" customWidth="1"/>
    <col min="5889" max="5889" width="65.140625" customWidth="1"/>
    <col min="5890" max="5890" width="44.28515625" customWidth="1"/>
    <col min="5891" max="5891" width="33.85546875" customWidth="1"/>
    <col min="5892" max="5892" width="24.5703125" customWidth="1"/>
    <col min="5893" max="5893" width="29.5703125" customWidth="1"/>
    <col min="5894" max="5894" width="36" customWidth="1"/>
    <col min="5895" max="5895" width="19.42578125" customWidth="1"/>
    <col min="5896" max="5896" width="45" customWidth="1"/>
    <col min="5897" max="5897" width="34" customWidth="1"/>
    <col min="5898" max="5898" width="32.140625" customWidth="1"/>
    <col min="5899" max="5899" width="21.85546875" customWidth="1"/>
    <col min="6145" max="6145" width="65.140625" customWidth="1"/>
    <col min="6146" max="6146" width="44.28515625" customWidth="1"/>
    <col min="6147" max="6147" width="33.85546875" customWidth="1"/>
    <col min="6148" max="6148" width="24.5703125" customWidth="1"/>
    <col min="6149" max="6149" width="29.5703125" customWidth="1"/>
    <col min="6150" max="6150" width="36" customWidth="1"/>
    <col min="6151" max="6151" width="19.42578125" customWidth="1"/>
    <col min="6152" max="6152" width="45" customWidth="1"/>
    <col min="6153" max="6153" width="34" customWidth="1"/>
    <col min="6154" max="6154" width="32.140625" customWidth="1"/>
    <col min="6155" max="6155" width="21.85546875" customWidth="1"/>
    <col min="6401" max="6401" width="65.140625" customWidth="1"/>
    <col min="6402" max="6402" width="44.28515625" customWidth="1"/>
    <col min="6403" max="6403" width="33.85546875" customWidth="1"/>
    <col min="6404" max="6404" width="24.5703125" customWidth="1"/>
    <col min="6405" max="6405" width="29.5703125" customWidth="1"/>
    <col min="6406" max="6406" width="36" customWidth="1"/>
    <col min="6407" max="6407" width="19.42578125" customWidth="1"/>
    <col min="6408" max="6408" width="45" customWidth="1"/>
    <col min="6409" max="6409" width="34" customWidth="1"/>
    <col min="6410" max="6410" width="32.140625" customWidth="1"/>
    <col min="6411" max="6411" width="21.85546875" customWidth="1"/>
    <col min="6657" max="6657" width="65.140625" customWidth="1"/>
    <col min="6658" max="6658" width="44.28515625" customWidth="1"/>
    <col min="6659" max="6659" width="33.85546875" customWidth="1"/>
    <col min="6660" max="6660" width="24.5703125" customWidth="1"/>
    <col min="6661" max="6661" width="29.5703125" customWidth="1"/>
    <col min="6662" max="6662" width="36" customWidth="1"/>
    <col min="6663" max="6663" width="19.42578125" customWidth="1"/>
    <col min="6664" max="6664" width="45" customWidth="1"/>
    <col min="6665" max="6665" width="34" customWidth="1"/>
    <col min="6666" max="6666" width="32.140625" customWidth="1"/>
    <col min="6667" max="6667" width="21.85546875" customWidth="1"/>
    <col min="6913" max="6913" width="65.140625" customWidth="1"/>
    <col min="6914" max="6914" width="44.28515625" customWidth="1"/>
    <col min="6915" max="6915" width="33.85546875" customWidth="1"/>
    <col min="6916" max="6916" width="24.5703125" customWidth="1"/>
    <col min="6917" max="6917" width="29.5703125" customWidth="1"/>
    <col min="6918" max="6918" width="36" customWidth="1"/>
    <col min="6919" max="6919" width="19.42578125" customWidth="1"/>
    <col min="6920" max="6920" width="45" customWidth="1"/>
    <col min="6921" max="6921" width="34" customWidth="1"/>
    <col min="6922" max="6922" width="32.140625" customWidth="1"/>
    <col min="6923" max="6923" width="21.85546875" customWidth="1"/>
    <col min="7169" max="7169" width="65.140625" customWidth="1"/>
    <col min="7170" max="7170" width="44.28515625" customWidth="1"/>
    <col min="7171" max="7171" width="33.85546875" customWidth="1"/>
    <col min="7172" max="7172" width="24.5703125" customWidth="1"/>
    <col min="7173" max="7173" width="29.5703125" customWidth="1"/>
    <col min="7174" max="7174" width="36" customWidth="1"/>
    <col min="7175" max="7175" width="19.42578125" customWidth="1"/>
    <col min="7176" max="7176" width="45" customWidth="1"/>
    <col min="7177" max="7177" width="34" customWidth="1"/>
    <col min="7178" max="7178" width="32.140625" customWidth="1"/>
    <col min="7179" max="7179" width="21.85546875" customWidth="1"/>
    <col min="7425" max="7425" width="65.140625" customWidth="1"/>
    <col min="7426" max="7426" width="44.28515625" customWidth="1"/>
    <col min="7427" max="7427" width="33.85546875" customWidth="1"/>
    <col min="7428" max="7428" width="24.5703125" customWidth="1"/>
    <col min="7429" max="7429" width="29.5703125" customWidth="1"/>
    <col min="7430" max="7430" width="36" customWidth="1"/>
    <col min="7431" max="7431" width="19.42578125" customWidth="1"/>
    <col min="7432" max="7432" width="45" customWidth="1"/>
    <col min="7433" max="7433" width="34" customWidth="1"/>
    <col min="7434" max="7434" width="32.140625" customWidth="1"/>
    <col min="7435" max="7435" width="21.85546875" customWidth="1"/>
    <col min="7681" max="7681" width="65.140625" customWidth="1"/>
    <col min="7682" max="7682" width="44.28515625" customWidth="1"/>
    <col min="7683" max="7683" width="33.85546875" customWidth="1"/>
    <col min="7684" max="7684" width="24.5703125" customWidth="1"/>
    <col min="7685" max="7685" width="29.5703125" customWidth="1"/>
    <col min="7686" max="7686" width="36" customWidth="1"/>
    <col min="7687" max="7687" width="19.42578125" customWidth="1"/>
    <col min="7688" max="7688" width="45" customWidth="1"/>
    <col min="7689" max="7689" width="34" customWidth="1"/>
    <col min="7690" max="7690" width="32.140625" customWidth="1"/>
    <col min="7691" max="7691" width="21.85546875" customWidth="1"/>
    <col min="7937" max="7937" width="65.140625" customWidth="1"/>
    <col min="7938" max="7938" width="44.28515625" customWidth="1"/>
    <col min="7939" max="7939" width="33.85546875" customWidth="1"/>
    <col min="7940" max="7940" width="24.5703125" customWidth="1"/>
    <col min="7941" max="7941" width="29.5703125" customWidth="1"/>
    <col min="7942" max="7942" width="36" customWidth="1"/>
    <col min="7943" max="7943" width="19.42578125" customWidth="1"/>
    <col min="7944" max="7944" width="45" customWidth="1"/>
    <col min="7945" max="7945" width="34" customWidth="1"/>
    <col min="7946" max="7946" width="32.140625" customWidth="1"/>
    <col min="7947" max="7947" width="21.85546875" customWidth="1"/>
    <col min="8193" max="8193" width="65.140625" customWidth="1"/>
    <col min="8194" max="8194" width="44.28515625" customWidth="1"/>
    <col min="8195" max="8195" width="33.85546875" customWidth="1"/>
    <col min="8196" max="8196" width="24.5703125" customWidth="1"/>
    <col min="8197" max="8197" width="29.5703125" customWidth="1"/>
    <col min="8198" max="8198" width="36" customWidth="1"/>
    <col min="8199" max="8199" width="19.42578125" customWidth="1"/>
    <col min="8200" max="8200" width="45" customWidth="1"/>
    <col min="8201" max="8201" width="34" customWidth="1"/>
    <col min="8202" max="8202" width="32.140625" customWidth="1"/>
    <col min="8203" max="8203" width="21.85546875" customWidth="1"/>
    <col min="8449" max="8449" width="65.140625" customWidth="1"/>
    <col min="8450" max="8450" width="44.28515625" customWidth="1"/>
    <col min="8451" max="8451" width="33.85546875" customWidth="1"/>
    <col min="8452" max="8452" width="24.5703125" customWidth="1"/>
    <col min="8453" max="8453" width="29.5703125" customWidth="1"/>
    <col min="8454" max="8454" width="36" customWidth="1"/>
    <col min="8455" max="8455" width="19.42578125" customWidth="1"/>
    <col min="8456" max="8456" width="45" customWidth="1"/>
    <col min="8457" max="8457" width="34" customWidth="1"/>
    <col min="8458" max="8458" width="32.140625" customWidth="1"/>
    <col min="8459" max="8459" width="21.85546875" customWidth="1"/>
    <col min="8705" max="8705" width="65.140625" customWidth="1"/>
    <col min="8706" max="8706" width="44.28515625" customWidth="1"/>
    <col min="8707" max="8707" width="33.85546875" customWidth="1"/>
    <col min="8708" max="8708" width="24.5703125" customWidth="1"/>
    <col min="8709" max="8709" width="29.5703125" customWidth="1"/>
    <col min="8710" max="8710" width="36" customWidth="1"/>
    <col min="8711" max="8711" width="19.42578125" customWidth="1"/>
    <col min="8712" max="8712" width="45" customWidth="1"/>
    <col min="8713" max="8713" width="34" customWidth="1"/>
    <col min="8714" max="8714" width="32.140625" customWidth="1"/>
    <col min="8715" max="8715" width="21.85546875" customWidth="1"/>
    <col min="8961" max="8961" width="65.140625" customWidth="1"/>
    <col min="8962" max="8962" width="44.28515625" customWidth="1"/>
    <col min="8963" max="8963" width="33.85546875" customWidth="1"/>
    <col min="8964" max="8964" width="24.5703125" customWidth="1"/>
    <col min="8965" max="8965" width="29.5703125" customWidth="1"/>
    <col min="8966" max="8966" width="36" customWidth="1"/>
    <col min="8967" max="8967" width="19.42578125" customWidth="1"/>
    <col min="8968" max="8968" width="45" customWidth="1"/>
    <col min="8969" max="8969" width="34" customWidth="1"/>
    <col min="8970" max="8970" width="32.140625" customWidth="1"/>
    <col min="8971" max="8971" width="21.85546875" customWidth="1"/>
    <col min="9217" max="9217" width="65.140625" customWidth="1"/>
    <col min="9218" max="9218" width="44.28515625" customWidth="1"/>
    <col min="9219" max="9219" width="33.85546875" customWidth="1"/>
    <col min="9220" max="9220" width="24.5703125" customWidth="1"/>
    <col min="9221" max="9221" width="29.5703125" customWidth="1"/>
    <col min="9222" max="9222" width="36" customWidth="1"/>
    <col min="9223" max="9223" width="19.42578125" customWidth="1"/>
    <col min="9224" max="9224" width="45" customWidth="1"/>
    <col min="9225" max="9225" width="34" customWidth="1"/>
    <col min="9226" max="9226" width="32.140625" customWidth="1"/>
    <col min="9227" max="9227" width="21.85546875" customWidth="1"/>
    <col min="9473" max="9473" width="65.140625" customWidth="1"/>
    <col min="9474" max="9474" width="44.28515625" customWidth="1"/>
    <col min="9475" max="9475" width="33.85546875" customWidth="1"/>
    <col min="9476" max="9476" width="24.5703125" customWidth="1"/>
    <col min="9477" max="9477" width="29.5703125" customWidth="1"/>
    <col min="9478" max="9478" width="36" customWidth="1"/>
    <col min="9479" max="9479" width="19.42578125" customWidth="1"/>
    <col min="9480" max="9480" width="45" customWidth="1"/>
    <col min="9481" max="9481" width="34" customWidth="1"/>
    <col min="9482" max="9482" width="32.140625" customWidth="1"/>
    <col min="9483" max="9483" width="21.85546875" customWidth="1"/>
    <col min="9729" max="9729" width="65.140625" customWidth="1"/>
    <col min="9730" max="9730" width="44.28515625" customWidth="1"/>
    <col min="9731" max="9731" width="33.85546875" customWidth="1"/>
    <col min="9732" max="9732" width="24.5703125" customWidth="1"/>
    <col min="9733" max="9733" width="29.5703125" customWidth="1"/>
    <col min="9734" max="9734" width="36" customWidth="1"/>
    <col min="9735" max="9735" width="19.42578125" customWidth="1"/>
    <col min="9736" max="9736" width="45" customWidth="1"/>
    <col min="9737" max="9737" width="34" customWidth="1"/>
    <col min="9738" max="9738" width="32.140625" customWidth="1"/>
    <col min="9739" max="9739" width="21.85546875" customWidth="1"/>
    <col min="9985" max="9985" width="65.140625" customWidth="1"/>
    <col min="9986" max="9986" width="44.28515625" customWidth="1"/>
    <col min="9987" max="9987" width="33.85546875" customWidth="1"/>
    <col min="9988" max="9988" width="24.5703125" customWidth="1"/>
    <col min="9989" max="9989" width="29.5703125" customWidth="1"/>
    <col min="9990" max="9990" width="36" customWidth="1"/>
    <col min="9991" max="9991" width="19.42578125" customWidth="1"/>
    <col min="9992" max="9992" width="45" customWidth="1"/>
    <col min="9993" max="9993" width="34" customWidth="1"/>
    <col min="9994" max="9994" width="32.140625" customWidth="1"/>
    <col min="9995" max="9995" width="21.85546875" customWidth="1"/>
    <col min="10241" max="10241" width="65.140625" customWidth="1"/>
    <col min="10242" max="10242" width="44.28515625" customWidth="1"/>
    <col min="10243" max="10243" width="33.85546875" customWidth="1"/>
    <col min="10244" max="10244" width="24.5703125" customWidth="1"/>
    <col min="10245" max="10245" width="29.5703125" customWidth="1"/>
    <col min="10246" max="10246" width="36" customWidth="1"/>
    <col min="10247" max="10247" width="19.42578125" customWidth="1"/>
    <col min="10248" max="10248" width="45" customWidth="1"/>
    <col min="10249" max="10249" width="34" customWidth="1"/>
    <col min="10250" max="10250" width="32.140625" customWidth="1"/>
    <col min="10251" max="10251" width="21.85546875" customWidth="1"/>
    <col min="10497" max="10497" width="65.140625" customWidth="1"/>
    <col min="10498" max="10498" width="44.28515625" customWidth="1"/>
    <col min="10499" max="10499" width="33.85546875" customWidth="1"/>
    <col min="10500" max="10500" width="24.5703125" customWidth="1"/>
    <col min="10501" max="10501" width="29.5703125" customWidth="1"/>
    <col min="10502" max="10502" width="36" customWidth="1"/>
    <col min="10503" max="10503" width="19.42578125" customWidth="1"/>
    <col min="10504" max="10504" width="45" customWidth="1"/>
    <col min="10505" max="10505" width="34" customWidth="1"/>
    <col min="10506" max="10506" width="32.140625" customWidth="1"/>
    <col min="10507" max="10507" width="21.85546875" customWidth="1"/>
    <col min="10753" max="10753" width="65.140625" customWidth="1"/>
    <col min="10754" max="10754" width="44.28515625" customWidth="1"/>
    <col min="10755" max="10755" width="33.85546875" customWidth="1"/>
    <col min="10756" max="10756" width="24.5703125" customWidth="1"/>
    <col min="10757" max="10757" width="29.5703125" customWidth="1"/>
    <col min="10758" max="10758" width="36" customWidth="1"/>
    <col min="10759" max="10759" width="19.42578125" customWidth="1"/>
    <col min="10760" max="10760" width="45" customWidth="1"/>
    <col min="10761" max="10761" width="34" customWidth="1"/>
    <col min="10762" max="10762" width="32.140625" customWidth="1"/>
    <col min="10763" max="10763" width="21.85546875" customWidth="1"/>
    <col min="11009" max="11009" width="65.140625" customWidth="1"/>
    <col min="11010" max="11010" width="44.28515625" customWidth="1"/>
    <col min="11011" max="11011" width="33.85546875" customWidth="1"/>
    <col min="11012" max="11012" width="24.5703125" customWidth="1"/>
    <col min="11013" max="11013" width="29.5703125" customWidth="1"/>
    <col min="11014" max="11014" width="36" customWidth="1"/>
    <col min="11015" max="11015" width="19.42578125" customWidth="1"/>
    <col min="11016" max="11016" width="45" customWidth="1"/>
    <col min="11017" max="11017" width="34" customWidth="1"/>
    <col min="11018" max="11018" width="32.140625" customWidth="1"/>
    <col min="11019" max="11019" width="21.85546875" customWidth="1"/>
    <col min="11265" max="11265" width="65.140625" customWidth="1"/>
    <col min="11266" max="11266" width="44.28515625" customWidth="1"/>
    <col min="11267" max="11267" width="33.85546875" customWidth="1"/>
    <col min="11268" max="11268" width="24.5703125" customWidth="1"/>
    <col min="11269" max="11269" width="29.5703125" customWidth="1"/>
    <col min="11270" max="11270" width="36" customWidth="1"/>
    <col min="11271" max="11271" width="19.42578125" customWidth="1"/>
    <col min="11272" max="11272" width="45" customWidth="1"/>
    <col min="11273" max="11273" width="34" customWidth="1"/>
    <col min="11274" max="11274" width="32.140625" customWidth="1"/>
    <col min="11275" max="11275" width="21.85546875" customWidth="1"/>
    <col min="11521" max="11521" width="65.140625" customWidth="1"/>
    <col min="11522" max="11522" width="44.28515625" customWidth="1"/>
    <col min="11523" max="11523" width="33.85546875" customWidth="1"/>
    <col min="11524" max="11524" width="24.5703125" customWidth="1"/>
    <col min="11525" max="11525" width="29.5703125" customWidth="1"/>
    <col min="11526" max="11526" width="36" customWidth="1"/>
    <col min="11527" max="11527" width="19.42578125" customWidth="1"/>
    <col min="11528" max="11528" width="45" customWidth="1"/>
    <col min="11529" max="11529" width="34" customWidth="1"/>
    <col min="11530" max="11530" width="32.140625" customWidth="1"/>
    <col min="11531" max="11531" width="21.85546875" customWidth="1"/>
    <col min="11777" max="11777" width="65.140625" customWidth="1"/>
    <col min="11778" max="11778" width="44.28515625" customWidth="1"/>
    <col min="11779" max="11779" width="33.85546875" customWidth="1"/>
    <col min="11780" max="11780" width="24.5703125" customWidth="1"/>
    <col min="11781" max="11781" width="29.5703125" customWidth="1"/>
    <col min="11782" max="11782" width="36" customWidth="1"/>
    <col min="11783" max="11783" width="19.42578125" customWidth="1"/>
    <col min="11784" max="11784" width="45" customWidth="1"/>
    <col min="11785" max="11785" width="34" customWidth="1"/>
    <col min="11786" max="11786" width="32.140625" customWidth="1"/>
    <col min="11787" max="11787" width="21.85546875" customWidth="1"/>
    <col min="12033" max="12033" width="65.140625" customWidth="1"/>
    <col min="12034" max="12034" width="44.28515625" customWidth="1"/>
    <col min="12035" max="12035" width="33.85546875" customWidth="1"/>
    <col min="12036" max="12036" width="24.5703125" customWidth="1"/>
    <col min="12037" max="12037" width="29.5703125" customWidth="1"/>
    <col min="12038" max="12038" width="36" customWidth="1"/>
    <col min="12039" max="12039" width="19.42578125" customWidth="1"/>
    <col min="12040" max="12040" width="45" customWidth="1"/>
    <col min="12041" max="12041" width="34" customWidth="1"/>
    <col min="12042" max="12042" width="32.140625" customWidth="1"/>
    <col min="12043" max="12043" width="21.85546875" customWidth="1"/>
    <col min="12289" max="12289" width="65.140625" customWidth="1"/>
    <col min="12290" max="12290" width="44.28515625" customWidth="1"/>
    <col min="12291" max="12291" width="33.85546875" customWidth="1"/>
    <col min="12292" max="12292" width="24.5703125" customWidth="1"/>
    <col min="12293" max="12293" width="29.5703125" customWidth="1"/>
    <col min="12294" max="12294" width="36" customWidth="1"/>
    <col min="12295" max="12295" width="19.42578125" customWidth="1"/>
    <col min="12296" max="12296" width="45" customWidth="1"/>
    <col min="12297" max="12297" width="34" customWidth="1"/>
    <col min="12298" max="12298" width="32.140625" customWidth="1"/>
    <col min="12299" max="12299" width="21.85546875" customWidth="1"/>
    <col min="12545" max="12545" width="65.140625" customWidth="1"/>
    <col min="12546" max="12546" width="44.28515625" customWidth="1"/>
    <col min="12547" max="12547" width="33.85546875" customWidth="1"/>
    <col min="12548" max="12548" width="24.5703125" customWidth="1"/>
    <col min="12549" max="12549" width="29.5703125" customWidth="1"/>
    <col min="12550" max="12550" width="36" customWidth="1"/>
    <col min="12551" max="12551" width="19.42578125" customWidth="1"/>
    <col min="12552" max="12552" width="45" customWidth="1"/>
    <col min="12553" max="12553" width="34" customWidth="1"/>
    <col min="12554" max="12554" width="32.140625" customWidth="1"/>
    <col min="12555" max="12555" width="21.85546875" customWidth="1"/>
    <col min="12801" max="12801" width="65.140625" customWidth="1"/>
    <col min="12802" max="12802" width="44.28515625" customWidth="1"/>
    <col min="12803" max="12803" width="33.85546875" customWidth="1"/>
    <col min="12804" max="12804" width="24.5703125" customWidth="1"/>
    <col min="12805" max="12805" width="29.5703125" customWidth="1"/>
    <col min="12806" max="12806" width="36" customWidth="1"/>
    <col min="12807" max="12807" width="19.42578125" customWidth="1"/>
    <col min="12808" max="12808" width="45" customWidth="1"/>
    <col min="12809" max="12809" width="34" customWidth="1"/>
    <col min="12810" max="12810" width="32.140625" customWidth="1"/>
    <col min="12811" max="12811" width="21.85546875" customWidth="1"/>
    <col min="13057" max="13057" width="65.140625" customWidth="1"/>
    <col min="13058" max="13058" width="44.28515625" customWidth="1"/>
    <col min="13059" max="13059" width="33.85546875" customWidth="1"/>
    <col min="13060" max="13060" width="24.5703125" customWidth="1"/>
    <col min="13061" max="13061" width="29.5703125" customWidth="1"/>
    <col min="13062" max="13062" width="36" customWidth="1"/>
    <col min="13063" max="13063" width="19.42578125" customWidth="1"/>
    <col min="13064" max="13064" width="45" customWidth="1"/>
    <col min="13065" max="13065" width="34" customWidth="1"/>
    <col min="13066" max="13066" width="32.140625" customWidth="1"/>
    <col min="13067" max="13067" width="21.85546875" customWidth="1"/>
    <col min="13313" max="13313" width="65.140625" customWidth="1"/>
    <col min="13314" max="13314" width="44.28515625" customWidth="1"/>
    <col min="13315" max="13315" width="33.85546875" customWidth="1"/>
    <col min="13316" max="13316" width="24.5703125" customWidth="1"/>
    <col min="13317" max="13317" width="29.5703125" customWidth="1"/>
    <col min="13318" max="13318" width="36" customWidth="1"/>
    <col min="13319" max="13319" width="19.42578125" customWidth="1"/>
    <col min="13320" max="13320" width="45" customWidth="1"/>
    <col min="13321" max="13321" width="34" customWidth="1"/>
    <col min="13322" max="13322" width="32.140625" customWidth="1"/>
    <col min="13323" max="13323" width="21.85546875" customWidth="1"/>
    <col min="13569" max="13569" width="65.140625" customWidth="1"/>
    <col min="13570" max="13570" width="44.28515625" customWidth="1"/>
    <col min="13571" max="13571" width="33.85546875" customWidth="1"/>
    <col min="13572" max="13572" width="24.5703125" customWidth="1"/>
    <col min="13573" max="13573" width="29.5703125" customWidth="1"/>
    <col min="13574" max="13574" width="36" customWidth="1"/>
    <col min="13575" max="13575" width="19.42578125" customWidth="1"/>
    <col min="13576" max="13576" width="45" customWidth="1"/>
    <col min="13577" max="13577" width="34" customWidth="1"/>
    <col min="13578" max="13578" width="32.140625" customWidth="1"/>
    <col min="13579" max="13579" width="21.85546875" customWidth="1"/>
    <col min="13825" max="13825" width="65.140625" customWidth="1"/>
    <col min="13826" max="13826" width="44.28515625" customWidth="1"/>
    <col min="13827" max="13827" width="33.85546875" customWidth="1"/>
    <col min="13828" max="13828" width="24.5703125" customWidth="1"/>
    <col min="13829" max="13829" width="29.5703125" customWidth="1"/>
    <col min="13830" max="13830" width="36" customWidth="1"/>
    <col min="13831" max="13831" width="19.42578125" customWidth="1"/>
    <col min="13832" max="13832" width="45" customWidth="1"/>
    <col min="13833" max="13833" width="34" customWidth="1"/>
    <col min="13834" max="13834" width="32.140625" customWidth="1"/>
    <col min="13835" max="13835" width="21.85546875" customWidth="1"/>
    <col min="14081" max="14081" width="65.140625" customWidth="1"/>
    <col min="14082" max="14082" width="44.28515625" customWidth="1"/>
    <col min="14083" max="14083" width="33.85546875" customWidth="1"/>
    <col min="14084" max="14084" width="24.5703125" customWidth="1"/>
    <col min="14085" max="14085" width="29.5703125" customWidth="1"/>
    <col min="14086" max="14086" width="36" customWidth="1"/>
    <col min="14087" max="14087" width="19.42578125" customWidth="1"/>
    <col min="14088" max="14088" width="45" customWidth="1"/>
    <col min="14089" max="14089" width="34" customWidth="1"/>
    <col min="14090" max="14090" width="32.140625" customWidth="1"/>
    <col min="14091" max="14091" width="21.85546875" customWidth="1"/>
    <col min="14337" max="14337" width="65.140625" customWidth="1"/>
    <col min="14338" max="14338" width="44.28515625" customWidth="1"/>
    <col min="14339" max="14339" width="33.85546875" customWidth="1"/>
    <col min="14340" max="14340" width="24.5703125" customWidth="1"/>
    <col min="14341" max="14341" width="29.5703125" customWidth="1"/>
    <col min="14342" max="14342" width="36" customWidth="1"/>
    <col min="14343" max="14343" width="19.42578125" customWidth="1"/>
    <col min="14344" max="14344" width="45" customWidth="1"/>
    <col min="14345" max="14345" width="34" customWidth="1"/>
    <col min="14346" max="14346" width="32.140625" customWidth="1"/>
    <col min="14347" max="14347" width="21.85546875" customWidth="1"/>
    <col min="14593" max="14593" width="65.140625" customWidth="1"/>
    <col min="14594" max="14594" width="44.28515625" customWidth="1"/>
    <col min="14595" max="14595" width="33.85546875" customWidth="1"/>
    <col min="14596" max="14596" width="24.5703125" customWidth="1"/>
    <col min="14597" max="14597" width="29.5703125" customWidth="1"/>
    <col min="14598" max="14598" width="36" customWidth="1"/>
    <col min="14599" max="14599" width="19.42578125" customWidth="1"/>
    <col min="14600" max="14600" width="45" customWidth="1"/>
    <col min="14601" max="14601" width="34" customWidth="1"/>
    <col min="14602" max="14602" width="32.140625" customWidth="1"/>
    <col min="14603" max="14603" width="21.85546875" customWidth="1"/>
    <col min="14849" max="14849" width="65.140625" customWidth="1"/>
    <col min="14850" max="14850" width="44.28515625" customWidth="1"/>
    <col min="14851" max="14851" width="33.85546875" customWidth="1"/>
    <col min="14852" max="14852" width="24.5703125" customWidth="1"/>
    <col min="14853" max="14853" width="29.5703125" customWidth="1"/>
    <col min="14854" max="14854" width="36" customWidth="1"/>
    <col min="14855" max="14855" width="19.42578125" customWidth="1"/>
    <col min="14856" max="14856" width="45" customWidth="1"/>
    <col min="14857" max="14857" width="34" customWidth="1"/>
    <col min="14858" max="14858" width="32.140625" customWidth="1"/>
    <col min="14859" max="14859" width="21.85546875" customWidth="1"/>
    <col min="15105" max="15105" width="65.140625" customWidth="1"/>
    <col min="15106" max="15106" width="44.28515625" customWidth="1"/>
    <col min="15107" max="15107" width="33.85546875" customWidth="1"/>
    <col min="15108" max="15108" width="24.5703125" customWidth="1"/>
    <col min="15109" max="15109" width="29.5703125" customWidth="1"/>
    <col min="15110" max="15110" width="36" customWidth="1"/>
    <col min="15111" max="15111" width="19.42578125" customWidth="1"/>
    <col min="15112" max="15112" width="45" customWidth="1"/>
    <col min="15113" max="15113" width="34" customWidth="1"/>
    <col min="15114" max="15114" width="32.140625" customWidth="1"/>
    <col min="15115" max="15115" width="21.85546875" customWidth="1"/>
    <col min="15361" max="15361" width="65.140625" customWidth="1"/>
    <col min="15362" max="15362" width="44.28515625" customWidth="1"/>
    <col min="15363" max="15363" width="33.85546875" customWidth="1"/>
    <col min="15364" max="15364" width="24.5703125" customWidth="1"/>
    <col min="15365" max="15365" width="29.5703125" customWidth="1"/>
    <col min="15366" max="15366" width="36" customWidth="1"/>
    <col min="15367" max="15367" width="19.42578125" customWidth="1"/>
    <col min="15368" max="15368" width="45" customWidth="1"/>
    <col min="15369" max="15369" width="34" customWidth="1"/>
    <col min="15370" max="15370" width="32.140625" customWidth="1"/>
    <col min="15371" max="15371" width="21.85546875" customWidth="1"/>
    <col min="15617" max="15617" width="65.140625" customWidth="1"/>
    <col min="15618" max="15618" width="44.28515625" customWidth="1"/>
    <col min="15619" max="15619" width="33.85546875" customWidth="1"/>
    <col min="15620" max="15620" width="24.5703125" customWidth="1"/>
    <col min="15621" max="15621" width="29.5703125" customWidth="1"/>
    <col min="15622" max="15622" width="36" customWidth="1"/>
    <col min="15623" max="15623" width="19.42578125" customWidth="1"/>
    <col min="15624" max="15624" width="45" customWidth="1"/>
    <col min="15625" max="15625" width="34" customWidth="1"/>
    <col min="15626" max="15626" width="32.140625" customWidth="1"/>
    <col min="15627" max="15627" width="21.85546875" customWidth="1"/>
    <col min="15873" max="15873" width="65.140625" customWidth="1"/>
    <col min="15874" max="15874" width="44.28515625" customWidth="1"/>
    <col min="15875" max="15875" width="33.85546875" customWidth="1"/>
    <col min="15876" max="15876" width="24.5703125" customWidth="1"/>
    <col min="15877" max="15877" width="29.5703125" customWidth="1"/>
    <col min="15878" max="15878" width="36" customWidth="1"/>
    <col min="15879" max="15879" width="19.42578125" customWidth="1"/>
    <col min="15880" max="15880" width="45" customWidth="1"/>
    <col min="15881" max="15881" width="34" customWidth="1"/>
    <col min="15882" max="15882" width="32.140625" customWidth="1"/>
    <col min="15883" max="15883" width="21.85546875" customWidth="1"/>
    <col min="16129" max="16129" width="65.140625" customWidth="1"/>
    <col min="16130" max="16130" width="44.28515625" customWidth="1"/>
    <col min="16131" max="16131" width="33.85546875" customWidth="1"/>
    <col min="16132" max="16132" width="24.5703125" customWidth="1"/>
    <col min="16133" max="16133" width="29.5703125" customWidth="1"/>
    <col min="16134" max="16134" width="36" customWidth="1"/>
    <col min="16135" max="16135" width="19.42578125" customWidth="1"/>
    <col min="16136" max="16136" width="45" customWidth="1"/>
    <col min="16137" max="16137" width="34" customWidth="1"/>
    <col min="16138" max="16138" width="32.140625" customWidth="1"/>
    <col min="16139" max="16139" width="21.85546875" customWidth="1"/>
  </cols>
  <sheetData>
    <row r="1" spans="1:11" s="16" customFormat="1" ht="12.95" customHeight="1" x14ac:dyDescent="0.25">
      <c r="A1" s="17" t="s">
        <v>42</v>
      </c>
      <c r="B1" s="360"/>
    </row>
    <row r="2" spans="1:11" s="16" customFormat="1" ht="12.95" customHeight="1" x14ac:dyDescent="0.25">
      <c r="A2" s="134" t="s">
        <v>863</v>
      </c>
      <c r="B2" s="360"/>
      <c r="C2" s="18"/>
      <c r="D2" s="18"/>
      <c r="E2" s="18"/>
      <c r="F2" s="18"/>
      <c r="G2" s="18"/>
      <c r="H2" s="18"/>
      <c r="I2" s="18"/>
      <c r="J2" s="18"/>
      <c r="K2" s="19" t="s">
        <v>19</v>
      </c>
    </row>
    <row r="3" spans="1:11" s="16" customFormat="1" ht="12.95" customHeight="1" x14ac:dyDescent="0.25">
      <c r="A3" s="17" t="s">
        <v>2889</v>
      </c>
      <c r="B3" s="360"/>
      <c r="C3" s="18"/>
      <c r="D3" s="18"/>
      <c r="E3" s="18"/>
      <c r="F3" s="18"/>
      <c r="G3" s="18"/>
      <c r="H3" s="18"/>
      <c r="I3" s="18"/>
      <c r="J3" s="18"/>
      <c r="K3" s="18"/>
    </row>
    <row r="4" spans="1:11" s="16" customFormat="1" ht="18.75" customHeight="1" x14ac:dyDescent="0.25">
      <c r="A4" s="51"/>
      <c r="D4" s="804"/>
      <c r="E4" s="804"/>
      <c r="F4" s="804"/>
      <c r="G4" s="51"/>
      <c r="H4" s="804"/>
      <c r="I4" s="804"/>
      <c r="K4" s="804"/>
    </row>
    <row r="5" spans="1:11" s="16" customFormat="1" x14ac:dyDescent="0.25">
      <c r="A5" s="1337" t="s">
        <v>20</v>
      </c>
      <c r="B5" s="1337" t="s">
        <v>21</v>
      </c>
      <c r="C5" s="1337" t="s">
        <v>22</v>
      </c>
      <c r="D5" s="1337"/>
      <c r="E5" s="20" t="s">
        <v>23</v>
      </c>
      <c r="F5" s="20"/>
      <c r="G5" s="1337" t="s">
        <v>24</v>
      </c>
      <c r="H5" s="1417" t="s">
        <v>25</v>
      </c>
      <c r="I5" s="1417"/>
      <c r="J5" s="1337" t="s">
        <v>26</v>
      </c>
      <c r="K5" s="1337" t="s">
        <v>27</v>
      </c>
    </row>
    <row r="6" spans="1:11" s="52" customFormat="1" x14ac:dyDescent="0.25">
      <c r="A6" s="1418" t="s">
        <v>28</v>
      </c>
      <c r="B6" s="1415" t="s">
        <v>29</v>
      </c>
      <c r="C6" s="1415" t="s">
        <v>30</v>
      </c>
      <c r="D6" s="1415" t="s">
        <v>31</v>
      </c>
      <c r="E6" s="1415" t="s">
        <v>32</v>
      </c>
      <c r="F6" s="1415"/>
      <c r="G6" s="1415" t="s">
        <v>33</v>
      </c>
      <c r="H6" s="1415" t="s">
        <v>34</v>
      </c>
      <c r="I6" s="1415"/>
      <c r="J6" s="1415" t="s">
        <v>211</v>
      </c>
      <c r="K6" s="1416" t="s">
        <v>35</v>
      </c>
    </row>
    <row r="7" spans="1:11" s="52" customFormat="1" x14ac:dyDescent="0.25">
      <c r="A7" s="1418"/>
      <c r="B7" s="1415"/>
      <c r="C7" s="1415"/>
      <c r="D7" s="1415"/>
      <c r="E7" s="1336" t="s">
        <v>36</v>
      </c>
      <c r="F7" s="1336" t="s">
        <v>37</v>
      </c>
      <c r="G7" s="1415"/>
      <c r="H7" s="1336" t="s">
        <v>36</v>
      </c>
      <c r="I7" s="1336" t="s">
        <v>37</v>
      </c>
      <c r="J7" s="1415"/>
      <c r="K7" s="1416"/>
    </row>
    <row r="8" spans="1:11" ht="15.95" customHeight="1" x14ac:dyDescent="0.25">
      <c r="A8" s="479" t="s">
        <v>44</v>
      </c>
      <c r="B8" s="480"/>
      <c r="C8" s="480"/>
      <c r="D8" s="484"/>
      <c r="E8" s="484"/>
      <c r="F8" s="484"/>
      <c r="G8" s="480"/>
      <c r="H8" s="480"/>
      <c r="I8" s="480"/>
      <c r="J8" s="480"/>
      <c r="K8" s="481">
        <f>SUM(K9:K16)</f>
        <v>51700259.840000004</v>
      </c>
    </row>
    <row r="9" spans="1:11" ht="15.95" customHeight="1" x14ac:dyDescent="0.25">
      <c r="A9" s="796" t="s">
        <v>2904</v>
      </c>
      <c r="B9" s="796" t="s">
        <v>2905</v>
      </c>
      <c r="C9" s="796" t="s">
        <v>477</v>
      </c>
      <c r="D9" s="1388" t="s">
        <v>2906</v>
      </c>
      <c r="E9" s="1329" t="s">
        <v>2907</v>
      </c>
      <c r="F9" s="1329" t="s">
        <v>2908</v>
      </c>
      <c r="G9" s="796"/>
      <c r="H9" s="796" t="s">
        <v>2909</v>
      </c>
      <c r="I9" s="796"/>
      <c r="J9" s="796" t="s">
        <v>2910</v>
      </c>
      <c r="K9" s="1387">
        <v>16891916.010000002</v>
      </c>
    </row>
    <row r="10" spans="1:11" ht="15.95" customHeight="1" x14ac:dyDescent="0.25">
      <c r="A10" s="796" t="s">
        <v>2911</v>
      </c>
      <c r="B10" s="796" t="s">
        <v>2912</v>
      </c>
      <c r="C10" s="796" t="s">
        <v>477</v>
      </c>
      <c r="D10" s="1388">
        <v>8.6900000000000005E-2</v>
      </c>
      <c r="E10" s="1329"/>
      <c r="F10" s="1329"/>
      <c r="G10" s="796"/>
      <c r="H10" s="796"/>
      <c r="I10" s="796"/>
      <c r="J10" s="796" t="s">
        <v>2910</v>
      </c>
      <c r="K10" s="1387">
        <v>13508562.51</v>
      </c>
    </row>
    <row r="11" spans="1:11" ht="15.95" customHeight="1" x14ac:dyDescent="0.25">
      <c r="A11" s="796" t="s">
        <v>2913</v>
      </c>
      <c r="B11" s="796" t="s">
        <v>2914</v>
      </c>
      <c r="C11" s="796" t="s">
        <v>1011</v>
      </c>
      <c r="D11" s="1329"/>
      <c r="E11" s="1329" t="s">
        <v>2915</v>
      </c>
      <c r="F11" s="1329" t="s">
        <v>2916</v>
      </c>
      <c r="G11" s="796"/>
      <c r="H11" s="796" t="s">
        <v>2917</v>
      </c>
      <c r="I11" s="796" t="s">
        <v>2918</v>
      </c>
      <c r="J11" s="796" t="s">
        <v>2910</v>
      </c>
      <c r="K11" s="1387">
        <v>9244804.4000000004</v>
      </c>
    </row>
    <row r="12" spans="1:11" ht="15.95" customHeight="1" x14ac:dyDescent="0.25">
      <c r="A12" s="796" t="s">
        <v>2919</v>
      </c>
      <c r="B12" s="796" t="s">
        <v>2912</v>
      </c>
      <c r="C12" s="796" t="s">
        <v>477</v>
      </c>
      <c r="D12" s="1329"/>
      <c r="E12" s="1329" t="s">
        <v>2920</v>
      </c>
      <c r="F12" s="1329" t="s">
        <v>2921</v>
      </c>
      <c r="G12" s="796"/>
      <c r="H12" s="796"/>
      <c r="I12" s="796"/>
      <c r="J12" s="796" t="s">
        <v>2910</v>
      </c>
      <c r="K12" s="1387">
        <v>6829106.4199999999</v>
      </c>
    </row>
    <row r="13" spans="1:11" ht="15.95" customHeight="1" x14ac:dyDescent="0.25">
      <c r="A13" s="796" t="s">
        <v>2922</v>
      </c>
      <c r="B13" s="796" t="s">
        <v>2923</v>
      </c>
      <c r="C13" s="796" t="s">
        <v>2924</v>
      </c>
      <c r="D13" s="1329"/>
      <c r="E13" s="1329" t="s">
        <v>2925</v>
      </c>
      <c r="F13" s="1329" t="s">
        <v>2926</v>
      </c>
      <c r="G13" s="796"/>
      <c r="H13" s="796" t="s">
        <v>2927</v>
      </c>
      <c r="I13" s="796" t="s">
        <v>2928</v>
      </c>
      <c r="J13" s="796" t="s">
        <v>2910</v>
      </c>
      <c r="K13" s="1387">
        <v>5212189.9000000004</v>
      </c>
    </row>
    <row r="14" spans="1:11" ht="15.95" customHeight="1" x14ac:dyDescent="0.25">
      <c r="A14" s="796" t="s">
        <v>2929</v>
      </c>
      <c r="B14" s="796" t="s">
        <v>2930</v>
      </c>
      <c r="C14" s="796" t="s">
        <v>2931</v>
      </c>
      <c r="D14" s="1329"/>
      <c r="E14" s="1329"/>
      <c r="F14" s="1329"/>
      <c r="G14" s="796" t="s">
        <v>2932</v>
      </c>
      <c r="H14" s="796"/>
      <c r="I14" s="796"/>
      <c r="J14" s="796" t="s">
        <v>2933</v>
      </c>
      <c r="K14" s="1387">
        <v>6965.6</v>
      </c>
    </row>
    <row r="15" spans="1:11" ht="15.95" customHeight="1" x14ac:dyDescent="0.25">
      <c r="A15" s="796" t="s">
        <v>2934</v>
      </c>
      <c r="B15" s="796" t="s">
        <v>2935</v>
      </c>
      <c r="C15" s="796" t="s">
        <v>2936</v>
      </c>
      <c r="D15" s="1329"/>
      <c r="E15" s="1329" t="s">
        <v>2937</v>
      </c>
      <c r="F15" s="1329" t="s">
        <v>2938</v>
      </c>
      <c r="G15" s="796"/>
      <c r="H15" s="796" t="s">
        <v>2939</v>
      </c>
      <c r="I15" s="796" t="s">
        <v>2940</v>
      </c>
      <c r="J15" s="796" t="s">
        <v>2910</v>
      </c>
      <c r="K15" s="1387">
        <v>6300</v>
      </c>
    </row>
    <row r="16" spans="1:11" ht="15.95" customHeight="1" x14ac:dyDescent="0.25">
      <c r="A16" s="796" t="s">
        <v>2941</v>
      </c>
      <c r="B16" s="796" t="s">
        <v>2942</v>
      </c>
      <c r="C16" s="796" t="s">
        <v>2943</v>
      </c>
      <c r="D16" s="1329"/>
      <c r="E16" s="1329"/>
      <c r="F16" s="1329"/>
      <c r="G16" s="796"/>
      <c r="H16" s="796" t="s">
        <v>2944</v>
      </c>
      <c r="I16" s="796" t="s">
        <v>2945</v>
      </c>
      <c r="J16" s="796" t="s">
        <v>2910</v>
      </c>
      <c r="K16" s="1387">
        <v>415</v>
      </c>
    </row>
    <row r="17" spans="1:11" s="16" customFormat="1" ht="15.95" customHeight="1" x14ac:dyDescent="0.25">
      <c r="A17" s="473"/>
      <c r="B17" s="991"/>
      <c r="C17" s="991"/>
      <c r="D17" s="1385"/>
      <c r="E17" s="1385"/>
      <c r="F17" s="1385"/>
      <c r="G17" s="991"/>
      <c r="H17" s="991"/>
      <c r="I17" s="991"/>
      <c r="J17" s="991"/>
      <c r="K17" s="491"/>
    </row>
    <row r="18" spans="1:11" ht="15.95" customHeight="1" x14ac:dyDescent="0.25">
      <c r="A18" s="479" t="s">
        <v>46</v>
      </c>
      <c r="B18" s="1376"/>
      <c r="C18" s="1376"/>
      <c r="D18" s="1389"/>
      <c r="E18" s="1389"/>
      <c r="F18" s="1389"/>
      <c r="G18" s="1376"/>
      <c r="H18" s="1376"/>
      <c r="I18" s="1376"/>
      <c r="J18" s="1376"/>
      <c r="K18" s="481">
        <f>SUM(K19:K30)</f>
        <v>5507925.2100000009</v>
      </c>
    </row>
    <row r="19" spans="1:11" ht="15.95" customHeight="1" x14ac:dyDescent="0.25">
      <c r="A19" s="473" t="s">
        <v>2946</v>
      </c>
      <c r="B19" s="796" t="s">
        <v>2947</v>
      </c>
      <c r="C19" s="796" t="s">
        <v>2948</v>
      </c>
      <c r="D19" s="1329"/>
      <c r="E19" s="1329"/>
      <c r="F19" s="1329"/>
      <c r="G19" s="796"/>
      <c r="H19" s="796" t="s">
        <v>2949</v>
      </c>
      <c r="I19" s="796" t="s">
        <v>2950</v>
      </c>
      <c r="J19" s="796" t="s">
        <v>2910</v>
      </c>
      <c r="K19" s="1387">
        <v>2710242.22</v>
      </c>
    </row>
    <row r="20" spans="1:11" ht="15.95" customHeight="1" x14ac:dyDescent="0.25">
      <c r="A20" s="473" t="s">
        <v>2951</v>
      </c>
      <c r="B20" s="796" t="s">
        <v>2952</v>
      </c>
      <c r="C20" s="796" t="s">
        <v>2953</v>
      </c>
      <c r="D20" s="1329"/>
      <c r="E20" s="1329"/>
      <c r="F20" s="1329"/>
      <c r="G20" s="796"/>
      <c r="H20" s="796" t="s">
        <v>2954</v>
      </c>
      <c r="I20" s="796" t="s">
        <v>2955</v>
      </c>
      <c r="J20" s="796" t="s">
        <v>2910</v>
      </c>
      <c r="K20" s="1387">
        <v>915457.3</v>
      </c>
    </row>
    <row r="21" spans="1:11" ht="15.95" customHeight="1" x14ac:dyDescent="0.25">
      <c r="A21" s="473" t="s">
        <v>2956</v>
      </c>
      <c r="B21" s="796" t="s">
        <v>2957</v>
      </c>
      <c r="C21" s="796" t="s">
        <v>1484</v>
      </c>
      <c r="D21" s="1329"/>
      <c r="E21" s="1329"/>
      <c r="F21" s="1329"/>
      <c r="G21" s="796"/>
      <c r="H21" s="796" t="s">
        <v>2958</v>
      </c>
      <c r="I21" s="796" t="s">
        <v>2959</v>
      </c>
      <c r="J21" s="796" t="s">
        <v>2910</v>
      </c>
      <c r="K21" s="1387">
        <v>595000</v>
      </c>
    </row>
    <row r="22" spans="1:11" ht="15.95" customHeight="1" x14ac:dyDescent="0.25">
      <c r="A22" s="473" t="s">
        <v>2960</v>
      </c>
      <c r="B22" s="796" t="s">
        <v>2961</v>
      </c>
      <c r="C22" s="796" t="s">
        <v>2962</v>
      </c>
      <c r="D22" s="1329"/>
      <c r="E22" s="1329"/>
      <c r="F22" s="1329"/>
      <c r="G22" s="796"/>
      <c r="H22" s="796" t="s">
        <v>2963</v>
      </c>
      <c r="I22" s="796" t="s">
        <v>2964</v>
      </c>
      <c r="J22" s="796" t="s">
        <v>2910</v>
      </c>
      <c r="K22" s="1387">
        <v>467956.49</v>
      </c>
    </row>
    <row r="23" spans="1:11" ht="15.95" customHeight="1" x14ac:dyDescent="0.25">
      <c r="A23" s="473" t="s">
        <v>2965</v>
      </c>
      <c r="B23" s="796" t="s">
        <v>2966</v>
      </c>
      <c r="C23" s="796" t="s">
        <v>2967</v>
      </c>
      <c r="D23" s="1329"/>
      <c r="E23" s="1329"/>
      <c r="F23" s="1329"/>
      <c r="G23" s="796"/>
      <c r="H23" s="796" t="s">
        <v>2968</v>
      </c>
      <c r="I23" s="796" t="s">
        <v>2969</v>
      </c>
      <c r="J23" s="796" t="s">
        <v>2910</v>
      </c>
      <c r="K23" s="1387">
        <v>324822</v>
      </c>
    </row>
    <row r="24" spans="1:11" ht="15.95" customHeight="1" x14ac:dyDescent="0.25">
      <c r="A24" s="473" t="s">
        <v>2970</v>
      </c>
      <c r="B24" s="796" t="s">
        <v>2971</v>
      </c>
      <c r="C24" s="796" t="s">
        <v>2972</v>
      </c>
      <c r="D24" s="1329"/>
      <c r="E24" s="1329" t="s">
        <v>1777</v>
      </c>
      <c r="F24" s="1329">
        <v>0.1</v>
      </c>
      <c r="G24" s="796"/>
      <c r="H24" s="796" t="s">
        <v>2973</v>
      </c>
      <c r="I24" s="796" t="s">
        <v>2974</v>
      </c>
      <c r="J24" s="796" t="s">
        <v>2910</v>
      </c>
      <c r="K24" s="1387">
        <v>316827.2</v>
      </c>
    </row>
    <row r="25" spans="1:11" ht="15.95" customHeight="1" x14ac:dyDescent="0.25">
      <c r="A25" s="473" t="s">
        <v>2975</v>
      </c>
      <c r="B25" s="796" t="s">
        <v>2976</v>
      </c>
      <c r="C25" s="796" t="s">
        <v>1484</v>
      </c>
      <c r="D25" s="1329"/>
      <c r="E25" s="1329"/>
      <c r="F25" s="1329"/>
      <c r="G25" s="796"/>
      <c r="H25" s="796" t="s">
        <v>2949</v>
      </c>
      <c r="I25" s="796" t="s">
        <v>2977</v>
      </c>
      <c r="J25" s="796" t="s">
        <v>2910</v>
      </c>
      <c r="K25" s="1387">
        <v>80980</v>
      </c>
    </row>
    <row r="26" spans="1:11" ht="15.95" customHeight="1" x14ac:dyDescent="0.25">
      <c r="A26" s="473" t="s">
        <v>2978</v>
      </c>
      <c r="B26" s="796" t="s">
        <v>2979</v>
      </c>
      <c r="C26" s="796" t="s">
        <v>477</v>
      </c>
      <c r="D26" s="1329"/>
      <c r="E26" s="1329"/>
      <c r="F26" s="1329"/>
      <c r="G26" s="796"/>
      <c r="H26" s="796" t="s">
        <v>2980</v>
      </c>
      <c r="I26" s="796"/>
      <c r="J26" s="796" t="s">
        <v>2910</v>
      </c>
      <c r="K26" s="1387">
        <v>73560</v>
      </c>
    </row>
    <row r="27" spans="1:11" ht="15.95" customHeight="1" x14ac:dyDescent="0.25">
      <c r="A27" s="473" t="s">
        <v>2981</v>
      </c>
      <c r="B27" s="796" t="s">
        <v>2982</v>
      </c>
      <c r="C27" s="796" t="s">
        <v>2983</v>
      </c>
      <c r="D27" s="1329" t="s">
        <v>2984</v>
      </c>
      <c r="E27" s="1329"/>
      <c r="F27" s="1329"/>
      <c r="G27" s="796"/>
      <c r="H27" s="796" t="s">
        <v>2985</v>
      </c>
      <c r="I27" s="796" t="s">
        <v>2986</v>
      </c>
      <c r="J27" s="796" t="s">
        <v>2910</v>
      </c>
      <c r="K27" s="1387">
        <v>12722</v>
      </c>
    </row>
    <row r="28" spans="1:11" ht="15.95" customHeight="1" x14ac:dyDescent="0.25">
      <c r="A28" s="473" t="s">
        <v>2987</v>
      </c>
      <c r="B28" s="796" t="s">
        <v>2976</v>
      </c>
      <c r="C28" s="796" t="s">
        <v>1484</v>
      </c>
      <c r="D28" s="1329"/>
      <c r="E28" s="1329"/>
      <c r="F28" s="1329"/>
      <c r="G28" s="796"/>
      <c r="H28" s="796" t="s">
        <v>2988</v>
      </c>
      <c r="I28" s="796" t="s">
        <v>2989</v>
      </c>
      <c r="J28" s="796" t="s">
        <v>2910</v>
      </c>
      <c r="K28" s="1387">
        <v>10358</v>
      </c>
    </row>
    <row r="29" spans="1:11" ht="15.95" customHeight="1" x14ac:dyDescent="0.25">
      <c r="A29" s="473" t="s">
        <v>2990</v>
      </c>
      <c r="B29" s="796" t="s">
        <v>2991</v>
      </c>
      <c r="C29" s="796" t="s">
        <v>2992</v>
      </c>
      <c r="D29" s="1329"/>
      <c r="E29" s="1329"/>
      <c r="F29" s="1329"/>
      <c r="G29" s="796"/>
      <c r="H29" s="796" t="s">
        <v>2988</v>
      </c>
      <c r="I29" s="796" t="s">
        <v>2993</v>
      </c>
      <c r="J29" s="796" t="s">
        <v>2910</v>
      </c>
      <c r="K29" s="483">
        <v>0</v>
      </c>
    </row>
    <row r="30" spans="1:11" ht="15.95" customHeight="1" x14ac:dyDescent="0.25">
      <c r="A30" s="473" t="s">
        <v>2994</v>
      </c>
      <c r="B30" s="796" t="s">
        <v>2995</v>
      </c>
      <c r="C30" s="796" t="s">
        <v>1484</v>
      </c>
      <c r="D30" s="1329"/>
      <c r="E30" s="1329"/>
      <c r="F30" s="1329"/>
      <c r="G30" s="796"/>
      <c r="H30" s="796" t="s">
        <v>2996</v>
      </c>
      <c r="I30" s="796" t="s">
        <v>2959</v>
      </c>
      <c r="J30" s="796"/>
      <c r="K30" s="483">
        <v>0</v>
      </c>
    </row>
    <row r="31" spans="1:11" ht="15.95" customHeight="1" x14ac:dyDescent="0.25">
      <c r="A31" s="492"/>
      <c r="B31" s="796"/>
      <c r="C31" s="796"/>
      <c r="D31" s="1329"/>
      <c r="E31" s="1329"/>
      <c r="F31" s="1329"/>
      <c r="G31" s="796"/>
      <c r="H31" s="796"/>
      <c r="I31" s="796"/>
      <c r="J31" s="796"/>
      <c r="K31" s="483"/>
    </row>
    <row r="32" spans="1:11" ht="15.95" customHeight="1" x14ac:dyDescent="0.25">
      <c r="A32" s="479" t="s">
        <v>48</v>
      </c>
      <c r="B32" s="1376"/>
      <c r="C32" s="1376"/>
      <c r="D32" s="1389"/>
      <c r="E32" s="1389"/>
      <c r="F32" s="1389"/>
      <c r="G32" s="1376"/>
      <c r="H32" s="1376"/>
      <c r="I32" s="1376"/>
      <c r="J32" s="1376"/>
      <c r="K32" s="481">
        <f>SUM(K33:K36)</f>
        <v>2934195.4499999997</v>
      </c>
    </row>
    <row r="33" spans="1:11" ht="15.95" customHeight="1" x14ac:dyDescent="0.25">
      <c r="A33" s="473" t="s">
        <v>2997</v>
      </c>
      <c r="B33" s="796" t="s">
        <v>2998</v>
      </c>
      <c r="C33" s="796" t="s">
        <v>2999</v>
      </c>
      <c r="D33" s="1390"/>
      <c r="E33" s="1329"/>
      <c r="F33" s="1329"/>
      <c r="G33" s="796"/>
      <c r="H33" s="796" t="s">
        <v>3000</v>
      </c>
      <c r="I33" s="796"/>
      <c r="J33" s="796" t="s">
        <v>2910</v>
      </c>
      <c r="K33" s="1387">
        <v>1580346.3</v>
      </c>
    </row>
    <row r="34" spans="1:11" ht="15.95" customHeight="1" x14ac:dyDescent="0.25">
      <c r="A34" s="473" t="s">
        <v>3001</v>
      </c>
      <c r="B34" s="796" t="s">
        <v>2998</v>
      </c>
      <c r="C34" s="796" t="s">
        <v>1484</v>
      </c>
      <c r="D34" s="1391">
        <v>6.7000000000000002E-4</v>
      </c>
      <c r="E34" s="1329"/>
      <c r="F34" s="1329"/>
      <c r="G34" s="796"/>
      <c r="H34" s="796"/>
      <c r="I34" s="796"/>
      <c r="J34" s="796" t="s">
        <v>2910</v>
      </c>
      <c r="K34" s="1387">
        <v>877025.83</v>
      </c>
    </row>
    <row r="35" spans="1:11" ht="15.95" customHeight="1" x14ac:dyDescent="0.25">
      <c r="A35" s="473" t="s">
        <v>3002</v>
      </c>
      <c r="B35" s="796" t="s">
        <v>3003</v>
      </c>
      <c r="C35" s="796" t="s">
        <v>3004</v>
      </c>
      <c r="D35" s="1390"/>
      <c r="E35" s="1329"/>
      <c r="F35" s="1329"/>
      <c r="G35" s="796"/>
      <c r="H35" s="796" t="s">
        <v>3005</v>
      </c>
      <c r="I35" s="796"/>
      <c r="J35" s="796" t="s">
        <v>2910</v>
      </c>
      <c r="K35" s="1387">
        <v>362435.82</v>
      </c>
    </row>
    <row r="36" spans="1:11" ht="15.95" customHeight="1" x14ac:dyDescent="0.25">
      <c r="A36" s="473" t="s">
        <v>3006</v>
      </c>
      <c r="B36" s="796" t="s">
        <v>3007</v>
      </c>
      <c r="C36" s="796" t="s">
        <v>3008</v>
      </c>
      <c r="D36" s="1390"/>
      <c r="E36" s="1329"/>
      <c r="F36" s="1329"/>
      <c r="G36" s="796" t="s">
        <v>3009</v>
      </c>
      <c r="H36" s="796"/>
      <c r="I36" s="796"/>
      <c r="J36" s="796" t="s">
        <v>2910</v>
      </c>
      <c r="K36" s="1387">
        <v>114387.5</v>
      </c>
    </row>
    <row r="37" spans="1:11" s="16" customFormat="1" ht="15.95" customHeight="1" x14ac:dyDescent="0.25">
      <c r="A37" s="493"/>
      <c r="B37" s="991"/>
      <c r="C37" s="991"/>
      <c r="D37" s="1385"/>
      <c r="E37" s="1385"/>
      <c r="F37" s="1385"/>
      <c r="G37" s="991"/>
      <c r="H37" s="991"/>
      <c r="I37" s="991"/>
      <c r="J37" s="991"/>
      <c r="K37" s="491"/>
    </row>
    <row r="38" spans="1:11" ht="15.95" customHeight="1" x14ac:dyDescent="0.25">
      <c r="A38" s="479" t="s">
        <v>50</v>
      </c>
      <c r="B38" s="1376"/>
      <c r="C38" s="1376"/>
      <c r="D38" s="1389"/>
      <c r="E38" s="1389"/>
      <c r="F38" s="1389"/>
      <c r="G38" s="1376"/>
      <c r="H38" s="1376"/>
      <c r="I38" s="1376"/>
      <c r="J38" s="1376"/>
      <c r="K38" s="481">
        <f>SUM(K39)</f>
        <v>3516562.38</v>
      </c>
    </row>
    <row r="39" spans="1:11" ht="15.95" customHeight="1" x14ac:dyDescent="0.25">
      <c r="A39" s="473" t="s">
        <v>3010</v>
      </c>
      <c r="B39" s="796" t="s">
        <v>3011</v>
      </c>
      <c r="C39" s="796" t="s">
        <v>3012</v>
      </c>
      <c r="D39" s="1329">
        <v>0.12</v>
      </c>
      <c r="E39" s="1329"/>
      <c r="F39" s="1329"/>
      <c r="G39" s="796"/>
      <c r="H39" s="796"/>
      <c r="I39" s="796"/>
      <c r="J39" s="796" t="s">
        <v>2910</v>
      </c>
      <c r="K39" s="1387">
        <v>3516562.38</v>
      </c>
    </row>
    <row r="40" spans="1:11" ht="15.95" customHeight="1" x14ac:dyDescent="0.25">
      <c r="A40" s="473" t="s">
        <v>3013</v>
      </c>
      <c r="B40" s="796" t="s">
        <v>3014</v>
      </c>
      <c r="C40" s="796" t="s">
        <v>3015</v>
      </c>
      <c r="D40" s="1329">
        <v>0.2</v>
      </c>
      <c r="E40" s="1329"/>
      <c r="F40" s="1329"/>
      <c r="G40" s="796"/>
      <c r="H40" s="796" t="s">
        <v>3016</v>
      </c>
      <c r="I40" s="796" t="s">
        <v>3017</v>
      </c>
      <c r="J40" s="796" t="s">
        <v>2910</v>
      </c>
      <c r="K40" s="1387">
        <v>1189065</v>
      </c>
    </row>
    <row r="41" spans="1:11" ht="15.95" customHeight="1" x14ac:dyDescent="0.25">
      <c r="A41" s="473" t="s">
        <v>3018</v>
      </c>
      <c r="B41" s="796" t="s">
        <v>3019</v>
      </c>
      <c r="C41" s="796" t="s">
        <v>477</v>
      </c>
      <c r="D41" s="1329"/>
      <c r="E41" s="1329"/>
      <c r="F41" s="1329"/>
      <c r="G41" s="796"/>
      <c r="H41" s="796"/>
      <c r="I41" s="796"/>
      <c r="J41" s="796" t="s">
        <v>3020</v>
      </c>
      <c r="K41" s="1387">
        <v>967623.9</v>
      </c>
    </row>
    <row r="42" spans="1:11" ht="15.95" customHeight="1" x14ac:dyDescent="0.25">
      <c r="A42" s="473" t="s">
        <v>3021</v>
      </c>
      <c r="B42" s="796" t="s">
        <v>3022</v>
      </c>
      <c r="C42" s="796" t="s">
        <v>3023</v>
      </c>
      <c r="D42" s="1329"/>
      <c r="E42" s="1329"/>
      <c r="F42" s="1329"/>
      <c r="G42" s="796"/>
      <c r="H42" s="796" t="s">
        <v>3009</v>
      </c>
      <c r="I42" s="796"/>
      <c r="J42" s="796" t="s">
        <v>2910</v>
      </c>
      <c r="K42" s="1387">
        <v>848237</v>
      </c>
    </row>
    <row r="43" spans="1:11" ht="15.95" customHeight="1" x14ac:dyDescent="0.25">
      <c r="A43" s="473" t="s">
        <v>3024</v>
      </c>
      <c r="B43" s="796"/>
      <c r="C43" s="796"/>
      <c r="D43" s="1329"/>
      <c r="E43" s="1329"/>
      <c r="F43" s="1329"/>
      <c r="G43" s="796"/>
      <c r="H43" s="796"/>
      <c r="I43" s="796"/>
      <c r="J43" s="796"/>
      <c r="K43" s="1387">
        <v>748607.45</v>
      </c>
    </row>
    <row r="44" spans="1:11" ht="15.95" customHeight="1" x14ac:dyDescent="0.25">
      <c r="A44" s="473" t="s">
        <v>3025</v>
      </c>
      <c r="B44" s="796" t="s">
        <v>3026</v>
      </c>
      <c r="C44" s="796" t="s">
        <v>2931</v>
      </c>
      <c r="D44" s="1329"/>
      <c r="E44" s="1329"/>
      <c r="F44" s="1329"/>
      <c r="G44" s="796" t="s">
        <v>2932</v>
      </c>
      <c r="H44" s="796"/>
      <c r="I44" s="796"/>
      <c r="J44" s="796" t="s">
        <v>3027</v>
      </c>
      <c r="K44" s="1387">
        <v>681384.63</v>
      </c>
    </row>
    <row r="45" spans="1:11" ht="15.95" customHeight="1" x14ac:dyDescent="0.25">
      <c r="A45" s="473" t="s">
        <v>3028</v>
      </c>
      <c r="B45" s="796" t="s">
        <v>3029</v>
      </c>
      <c r="C45" s="796" t="s">
        <v>3015</v>
      </c>
      <c r="D45" s="1329"/>
      <c r="E45" s="1329"/>
      <c r="F45" s="1329"/>
      <c r="G45" s="796" t="s">
        <v>1180</v>
      </c>
      <c r="H45" s="796"/>
      <c r="I45" s="796"/>
      <c r="J45" s="796" t="s">
        <v>3030</v>
      </c>
      <c r="K45" s="1387">
        <v>331431.40000000002</v>
      </c>
    </row>
    <row r="46" spans="1:11" ht="15.95" customHeight="1" x14ac:dyDescent="0.25">
      <c r="A46" s="473" t="s">
        <v>3031</v>
      </c>
      <c r="B46" s="796" t="s">
        <v>2586</v>
      </c>
      <c r="C46" s="796" t="s">
        <v>3032</v>
      </c>
      <c r="D46" s="1329"/>
      <c r="E46" s="1329"/>
      <c r="F46" s="1329"/>
      <c r="G46" s="796"/>
      <c r="H46" s="796" t="s">
        <v>3033</v>
      </c>
      <c r="I46" s="796" t="s">
        <v>3034</v>
      </c>
      <c r="J46" s="796" t="s">
        <v>3035</v>
      </c>
      <c r="K46" s="1387">
        <v>133667.79999999999</v>
      </c>
    </row>
    <row r="47" spans="1:11" ht="15.95" customHeight="1" x14ac:dyDescent="0.25">
      <c r="A47" s="473" t="s">
        <v>3036</v>
      </c>
      <c r="B47" s="796" t="s">
        <v>3037</v>
      </c>
      <c r="C47" s="796" t="s">
        <v>477</v>
      </c>
      <c r="D47" s="1329"/>
      <c r="E47" s="1329"/>
      <c r="F47" s="1329"/>
      <c r="G47" s="796" t="s">
        <v>3038</v>
      </c>
      <c r="H47" s="796"/>
      <c r="I47" s="796"/>
      <c r="J47" s="796" t="s">
        <v>2910</v>
      </c>
      <c r="K47" s="1387">
        <v>39127</v>
      </c>
    </row>
    <row r="48" spans="1:11" ht="15.95" customHeight="1" x14ac:dyDescent="0.25">
      <c r="A48" s="473" t="s">
        <v>3039</v>
      </c>
      <c r="B48" s="471"/>
      <c r="C48" s="471"/>
      <c r="D48" s="1329"/>
      <c r="E48" s="1329"/>
      <c r="F48" s="1329"/>
      <c r="G48" s="796"/>
      <c r="H48" s="796"/>
      <c r="I48" s="796"/>
      <c r="J48" s="796"/>
      <c r="K48" s="1387">
        <v>0</v>
      </c>
    </row>
    <row r="49" spans="1:11" ht="15.95" customHeight="1" x14ac:dyDescent="0.25">
      <c r="A49" s="492"/>
      <c r="B49" s="471"/>
      <c r="C49" s="471"/>
      <c r="D49" s="1329"/>
      <c r="E49" s="1329"/>
      <c r="F49" s="1329"/>
      <c r="G49" s="796"/>
      <c r="H49" s="796"/>
      <c r="I49" s="796"/>
      <c r="J49" s="796"/>
      <c r="K49" s="1387"/>
    </row>
    <row r="50" spans="1:11" ht="15.95" customHeight="1" x14ac:dyDescent="0.25">
      <c r="A50" s="494" t="s">
        <v>51</v>
      </c>
      <c r="B50" s="1335"/>
      <c r="C50" s="1335"/>
      <c r="D50" s="495"/>
      <c r="E50" s="495"/>
      <c r="F50" s="495"/>
      <c r="G50" s="1335"/>
      <c r="H50" s="1335"/>
      <c r="I50" s="1335"/>
      <c r="J50" s="1335"/>
      <c r="K50" s="496">
        <f>SUM(K8,K18,K32,K38)</f>
        <v>63658942.88000001</v>
      </c>
    </row>
    <row r="51" spans="1:11" x14ac:dyDescent="0.25">
      <c r="A51" s="72"/>
      <c r="B51" s="73"/>
      <c r="C51" s="73"/>
      <c r="D51" s="73"/>
      <c r="E51" s="73"/>
      <c r="F51" s="73"/>
      <c r="G51" s="73"/>
      <c r="H51" s="73"/>
      <c r="I51" s="73"/>
      <c r="J51" s="73"/>
      <c r="K51" s="73"/>
    </row>
  </sheetData>
  <mergeCells count="10">
    <mergeCell ref="J6:J7"/>
    <mergeCell ref="K6:K7"/>
    <mergeCell ref="H5:I5"/>
    <mergeCell ref="A6:A7"/>
    <mergeCell ref="B6:B7"/>
    <mergeCell ref="C6:C7"/>
    <mergeCell ref="D6:D7"/>
    <mergeCell ref="E6:F6"/>
    <mergeCell ref="G6:G7"/>
    <mergeCell ref="H6:I6"/>
  </mergeCells>
  <pageMargins left="0.11811023622047245" right="0.11811023622047245" top="0.74803149606299213" bottom="0.74803149606299213" header="0.31496062992125984" footer="0.31496062992125984"/>
  <pageSetup paperSize="5" scale="43" orientation="landscape" r:id="rId1"/>
  <ignoredErrors>
    <ignoredError sqref="H16:I49 G45 H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0" zoomScaleNormal="80" workbookViewId="0">
      <selection activeCell="C5" sqref="C5"/>
    </sheetView>
  </sheetViews>
  <sheetFormatPr baseColWidth="10" defaultRowHeight="15" x14ac:dyDescent="0.25"/>
  <cols>
    <col min="1" max="1" width="60.140625" bestFit="1" customWidth="1"/>
    <col min="2" max="2" width="21.28515625" style="392" bestFit="1" customWidth="1"/>
    <col min="3" max="3" width="19.28515625" style="392" bestFit="1" customWidth="1"/>
    <col min="4" max="4" width="10.7109375" customWidth="1"/>
    <col min="5" max="6" width="11.140625" customWidth="1"/>
    <col min="7" max="7" width="13.5703125" bestFit="1" customWidth="1"/>
    <col min="8" max="8" width="8.42578125" bestFit="1" customWidth="1"/>
    <col min="9" max="9" width="8.85546875" bestFit="1" customWidth="1"/>
    <col min="10" max="10" width="18.5703125" style="392" bestFit="1" customWidth="1"/>
    <col min="11" max="11" width="16.28515625" style="384"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x14ac:dyDescent="0.25">
      <c r="B1" s="386"/>
      <c r="C1" s="386"/>
      <c r="J1" s="386"/>
      <c r="K1" s="343"/>
    </row>
    <row r="2" spans="1:11" s="16" customFormat="1" x14ac:dyDescent="0.25">
      <c r="A2" s="17" t="s">
        <v>42</v>
      </c>
      <c r="B2" s="385"/>
      <c r="C2" s="385"/>
      <c r="D2" s="18"/>
      <c r="E2" s="18"/>
      <c r="F2" s="18"/>
      <c r="G2" s="18"/>
      <c r="H2" s="18"/>
      <c r="I2" s="18"/>
      <c r="J2" s="385"/>
      <c r="K2" s="344" t="s">
        <v>19</v>
      </c>
    </row>
    <row r="3" spans="1:11" s="16" customFormat="1" x14ac:dyDescent="0.25">
      <c r="A3" s="134" t="s">
        <v>863</v>
      </c>
      <c r="B3" s="385"/>
      <c r="C3" s="385"/>
      <c r="D3" s="18"/>
      <c r="E3" s="18"/>
      <c r="F3" s="18"/>
      <c r="G3" s="18"/>
      <c r="H3" s="18"/>
      <c r="I3" s="18"/>
      <c r="J3" s="385"/>
      <c r="K3" s="345"/>
    </row>
    <row r="4" spans="1:11" s="16" customFormat="1" x14ac:dyDescent="0.25">
      <c r="A4" s="17" t="s">
        <v>2481</v>
      </c>
      <c r="B4" s="385"/>
      <c r="C4" s="385"/>
      <c r="D4" s="18"/>
      <c r="E4" s="18"/>
      <c r="F4" s="18"/>
      <c r="G4" s="18"/>
      <c r="H4" s="18"/>
      <c r="I4" s="18"/>
      <c r="J4" s="385"/>
      <c r="K4" s="345"/>
    </row>
    <row r="5" spans="1:11" s="16" customFormat="1" x14ac:dyDescent="0.25">
      <c r="A5" s="17"/>
      <c r="B5" s="385"/>
      <c r="C5" s="385"/>
      <c r="D5" s="18"/>
      <c r="E5" s="18"/>
      <c r="F5" s="18"/>
      <c r="G5" s="18"/>
      <c r="H5" s="18"/>
      <c r="I5" s="18"/>
      <c r="J5" s="385"/>
      <c r="K5" s="345"/>
    </row>
    <row r="6" spans="1:11" s="16" customFormat="1" ht="18.75" customHeight="1" x14ac:dyDescent="0.25">
      <c r="A6" s="51"/>
      <c r="B6" s="386"/>
      <c r="C6" s="386"/>
      <c r="D6" s="50"/>
      <c r="E6" s="50"/>
      <c r="F6" s="50"/>
      <c r="G6" s="51"/>
      <c r="H6" s="50"/>
      <c r="I6" s="50"/>
      <c r="J6" s="386"/>
      <c r="K6" s="671"/>
    </row>
    <row r="7" spans="1:11" s="16" customFormat="1" x14ac:dyDescent="0.25">
      <c r="A7" s="446" t="s">
        <v>20</v>
      </c>
      <c r="B7" s="692" t="s">
        <v>21</v>
      </c>
      <c r="C7" s="692" t="s">
        <v>22</v>
      </c>
      <c r="D7" s="446"/>
      <c r="E7" s="1412" t="s">
        <v>23</v>
      </c>
      <c r="F7" s="1412"/>
      <c r="G7" s="446" t="s">
        <v>24</v>
      </c>
      <c r="H7" s="1417" t="s">
        <v>25</v>
      </c>
      <c r="I7" s="1417"/>
      <c r="J7" s="692" t="s">
        <v>26</v>
      </c>
      <c r="K7" s="691" t="s">
        <v>27</v>
      </c>
    </row>
    <row r="8" spans="1:11" s="52" customFormat="1" x14ac:dyDescent="0.25">
      <c r="A8" s="1546" t="s">
        <v>28</v>
      </c>
      <c r="B8" s="1544" t="s">
        <v>29</v>
      </c>
      <c r="C8" s="1544" t="s">
        <v>30</v>
      </c>
      <c r="D8" s="1544" t="s">
        <v>31</v>
      </c>
      <c r="E8" s="1544" t="s">
        <v>32</v>
      </c>
      <c r="F8" s="1544"/>
      <c r="G8" s="1544" t="s">
        <v>33</v>
      </c>
      <c r="H8" s="1544" t="s">
        <v>34</v>
      </c>
      <c r="I8" s="1544"/>
      <c r="J8" s="1544" t="s">
        <v>211</v>
      </c>
      <c r="K8" s="1545" t="s">
        <v>35</v>
      </c>
    </row>
    <row r="9" spans="1:11" s="52" customFormat="1" x14ac:dyDescent="0.25">
      <c r="A9" s="1546"/>
      <c r="B9" s="1544"/>
      <c r="C9" s="1544"/>
      <c r="D9" s="1544"/>
      <c r="E9" s="468" t="s">
        <v>36</v>
      </c>
      <c r="F9" s="468" t="s">
        <v>37</v>
      </c>
      <c r="G9" s="1544"/>
      <c r="H9" s="468" t="s">
        <v>36</v>
      </c>
      <c r="I9" s="468" t="s">
        <v>37</v>
      </c>
      <c r="J9" s="1544"/>
      <c r="K9" s="1545"/>
    </row>
    <row r="10" spans="1:11" ht="15.95" customHeight="1" x14ac:dyDescent="0.25">
      <c r="A10" s="459" t="s">
        <v>43</v>
      </c>
      <c r="B10" s="720"/>
      <c r="C10" s="720"/>
      <c r="D10" s="457"/>
      <c r="E10" s="457"/>
      <c r="F10" s="457"/>
      <c r="G10" s="457"/>
      <c r="H10" s="457"/>
      <c r="I10" s="457"/>
      <c r="J10" s="720"/>
      <c r="K10" s="456">
        <f>SUM(K11)</f>
        <v>0</v>
      </c>
    </row>
    <row r="11" spans="1:11" ht="19.5" customHeight="1" x14ac:dyDescent="0.25">
      <c r="A11" s="455"/>
      <c r="B11" s="721"/>
      <c r="C11" s="721"/>
      <c r="D11" s="454"/>
      <c r="E11" s="454"/>
      <c r="F11" s="454"/>
      <c r="G11" s="453"/>
      <c r="H11" s="453"/>
      <c r="I11" s="453"/>
      <c r="J11" s="721"/>
      <c r="K11" s="452"/>
    </row>
    <row r="12" spans="1:11" ht="15.95" customHeight="1" x14ac:dyDescent="0.25">
      <c r="A12" s="459" t="s">
        <v>44</v>
      </c>
      <c r="B12" s="720"/>
      <c r="C12" s="720"/>
      <c r="D12" s="458"/>
      <c r="E12" s="458"/>
      <c r="F12" s="458"/>
      <c r="G12" s="457"/>
      <c r="H12" s="457"/>
      <c r="I12" s="457"/>
      <c r="J12" s="720"/>
      <c r="K12" s="456">
        <f>SUM(K13:K20)</f>
        <v>18252786</v>
      </c>
    </row>
    <row r="13" spans="1:11" ht="15.95" customHeight="1" x14ac:dyDescent="0.25">
      <c r="A13" s="455" t="s">
        <v>2128</v>
      </c>
      <c r="B13" s="722" t="s">
        <v>2129</v>
      </c>
      <c r="C13" s="722" t="s">
        <v>477</v>
      </c>
      <c r="D13" s="714" t="s">
        <v>2130</v>
      </c>
      <c r="E13" s="714"/>
      <c r="F13" s="714"/>
      <c r="G13" s="713"/>
      <c r="H13" s="713"/>
      <c r="I13" s="713"/>
      <c r="J13" s="722" t="s">
        <v>2131</v>
      </c>
      <c r="K13" s="715">
        <v>2200238</v>
      </c>
    </row>
    <row r="14" spans="1:11" ht="15.95" customHeight="1" x14ac:dyDescent="0.25">
      <c r="A14" s="727" t="s">
        <v>2482</v>
      </c>
      <c r="B14" s="722" t="s">
        <v>2129</v>
      </c>
      <c r="C14" s="722" t="s">
        <v>477</v>
      </c>
      <c r="D14" s="714">
        <v>0.22</v>
      </c>
      <c r="E14" s="714"/>
      <c r="F14" s="714"/>
      <c r="G14" s="713"/>
      <c r="H14" s="713"/>
      <c r="I14" s="713"/>
      <c r="J14" s="722" t="s">
        <v>2132</v>
      </c>
      <c r="K14" s="715">
        <v>2863084</v>
      </c>
    </row>
    <row r="15" spans="1:11" ht="15.95" customHeight="1" x14ac:dyDescent="0.25">
      <c r="A15" s="455" t="s">
        <v>2133</v>
      </c>
      <c r="B15" s="722" t="s">
        <v>2134</v>
      </c>
      <c r="C15" s="722" t="s">
        <v>2135</v>
      </c>
      <c r="D15" s="714"/>
      <c r="E15" s="714"/>
      <c r="F15" s="714"/>
      <c r="G15" s="713" t="s">
        <v>2136</v>
      </c>
      <c r="H15" s="713"/>
      <c r="I15" s="713"/>
      <c r="J15" s="722" t="s">
        <v>2137</v>
      </c>
      <c r="K15" s="715">
        <v>970475</v>
      </c>
    </row>
    <row r="16" spans="1:11" ht="15.95" customHeight="1" x14ac:dyDescent="0.25">
      <c r="A16" s="455" t="s">
        <v>2138</v>
      </c>
      <c r="B16" s="722" t="s">
        <v>2139</v>
      </c>
      <c r="C16" s="722" t="s">
        <v>52</v>
      </c>
      <c r="D16" s="714"/>
      <c r="E16" s="714"/>
      <c r="F16" s="714"/>
      <c r="G16" s="713"/>
      <c r="H16" s="713"/>
      <c r="I16" s="713"/>
      <c r="J16" s="722" t="s">
        <v>2140</v>
      </c>
      <c r="K16" s="715">
        <v>387698</v>
      </c>
    </row>
    <row r="17" spans="1:11" ht="15.95" customHeight="1" x14ac:dyDescent="0.25">
      <c r="A17" s="1176" t="s">
        <v>1256</v>
      </c>
      <c r="B17" s="722" t="s">
        <v>2139</v>
      </c>
      <c r="C17" s="722" t="s">
        <v>373</v>
      </c>
      <c r="D17" s="714"/>
      <c r="E17" s="714"/>
      <c r="F17" s="714"/>
      <c r="G17" s="713"/>
      <c r="H17" s="713"/>
      <c r="I17" s="713"/>
      <c r="J17" s="722" t="s">
        <v>2141</v>
      </c>
      <c r="K17" s="715">
        <v>72907</v>
      </c>
    </row>
    <row r="18" spans="1:11" ht="15.95" customHeight="1" x14ac:dyDescent="0.25">
      <c r="A18" s="1176" t="s">
        <v>411</v>
      </c>
      <c r="B18" s="722" t="s">
        <v>2142</v>
      </c>
      <c r="C18" s="722" t="s">
        <v>2143</v>
      </c>
      <c r="D18" s="714"/>
      <c r="E18" s="714"/>
      <c r="F18" s="714"/>
      <c r="G18" s="713"/>
      <c r="H18" s="713"/>
      <c r="I18" s="713"/>
      <c r="J18" s="722" t="s">
        <v>2144</v>
      </c>
      <c r="K18" s="715">
        <v>42213</v>
      </c>
    </row>
    <row r="19" spans="1:11" ht="15.95" customHeight="1" x14ac:dyDescent="0.25">
      <c r="A19" s="455" t="s">
        <v>2145</v>
      </c>
      <c r="B19" s="722"/>
      <c r="C19" s="722"/>
      <c r="D19" s="714"/>
      <c r="E19" s="714"/>
      <c r="F19" s="714"/>
      <c r="G19" s="713"/>
      <c r="H19" s="713"/>
      <c r="I19" s="713"/>
      <c r="J19" s="722"/>
      <c r="K19" s="715">
        <v>11716171</v>
      </c>
    </row>
    <row r="20" spans="1:11" ht="15.95" customHeight="1" x14ac:dyDescent="0.25">
      <c r="A20" s="455"/>
      <c r="B20" s="721"/>
      <c r="C20" s="721"/>
      <c r="D20" s="454"/>
      <c r="E20" s="454"/>
      <c r="F20" s="454"/>
      <c r="G20" s="453"/>
      <c r="H20" s="453"/>
      <c r="I20" s="453"/>
      <c r="J20" s="721"/>
      <c r="K20" s="452"/>
    </row>
    <row r="21" spans="1:11" s="16" customFormat="1" ht="15.95" customHeight="1" x14ac:dyDescent="0.25">
      <c r="A21" s="466" t="s">
        <v>45</v>
      </c>
      <c r="B21" s="723"/>
      <c r="C21" s="723"/>
      <c r="D21" s="465"/>
      <c r="E21" s="465"/>
      <c r="F21" s="465"/>
      <c r="G21" s="464"/>
      <c r="H21" s="464"/>
      <c r="I21" s="464"/>
      <c r="J21" s="723"/>
      <c r="K21" s="463">
        <f>SUM(K22:K23)</f>
        <v>7650</v>
      </c>
    </row>
    <row r="22" spans="1:11" s="16" customFormat="1" ht="15.95" customHeight="1" x14ac:dyDescent="0.25">
      <c r="A22" s="727" t="s">
        <v>1247</v>
      </c>
      <c r="B22" s="724" t="s">
        <v>2139</v>
      </c>
      <c r="C22" s="724" t="s">
        <v>2146</v>
      </c>
      <c r="D22" s="717"/>
      <c r="E22" s="717"/>
      <c r="F22" s="717"/>
      <c r="G22" s="716"/>
      <c r="H22" s="716"/>
      <c r="I22" s="716"/>
      <c r="J22" s="724" t="s">
        <v>2147</v>
      </c>
      <c r="K22" s="718">
        <v>7650</v>
      </c>
    </row>
    <row r="23" spans="1:11" s="16" customFormat="1" ht="15.95" customHeight="1" x14ac:dyDescent="0.25">
      <c r="A23" s="455"/>
      <c r="B23" s="725"/>
      <c r="C23" s="725"/>
      <c r="D23" s="462"/>
      <c r="E23" s="462"/>
      <c r="F23" s="462"/>
      <c r="G23" s="461"/>
      <c r="H23" s="461"/>
      <c r="I23" s="461"/>
      <c r="J23" s="725"/>
      <c r="K23" s="460"/>
    </row>
    <row r="24" spans="1:11" ht="15.95" customHeight="1" x14ac:dyDescent="0.25">
      <c r="A24" s="459" t="s">
        <v>46</v>
      </c>
      <c r="B24" s="720"/>
      <c r="C24" s="720"/>
      <c r="D24" s="458"/>
      <c r="E24" s="458"/>
      <c r="F24" s="458"/>
      <c r="G24" s="457"/>
      <c r="H24" s="457"/>
      <c r="I24" s="457"/>
      <c r="J24" s="720"/>
      <c r="K24" s="456">
        <f>SUM(K25:K26)</f>
        <v>651615</v>
      </c>
    </row>
    <row r="25" spans="1:11" ht="15.95" customHeight="1" x14ac:dyDescent="0.25">
      <c r="A25" s="455" t="s">
        <v>428</v>
      </c>
      <c r="B25" s="722" t="s">
        <v>2139</v>
      </c>
      <c r="C25" s="722" t="s">
        <v>2148</v>
      </c>
      <c r="D25" s="714"/>
      <c r="E25" s="714"/>
      <c r="F25" s="714"/>
      <c r="G25" s="713"/>
      <c r="H25" s="713"/>
      <c r="I25" s="713"/>
      <c r="J25" s="722" t="s">
        <v>2149</v>
      </c>
      <c r="K25" s="715">
        <v>651615</v>
      </c>
    </row>
    <row r="26" spans="1:11" ht="15.95" customHeight="1" x14ac:dyDescent="0.25">
      <c r="A26" s="455"/>
      <c r="B26" s="721"/>
      <c r="C26" s="721"/>
      <c r="D26" s="454"/>
      <c r="E26" s="454"/>
      <c r="F26" s="454"/>
      <c r="G26" s="453"/>
      <c r="H26" s="453"/>
      <c r="I26" s="453"/>
      <c r="J26" s="721"/>
      <c r="K26" s="452"/>
    </row>
    <row r="27" spans="1:11" ht="15.95" customHeight="1" x14ac:dyDescent="0.25">
      <c r="A27" s="459" t="s">
        <v>47</v>
      </c>
      <c r="B27" s="720"/>
      <c r="C27" s="720"/>
      <c r="D27" s="458"/>
      <c r="E27" s="458"/>
      <c r="F27" s="458"/>
      <c r="G27" s="457"/>
      <c r="H27" s="457"/>
      <c r="I27" s="457"/>
      <c r="J27" s="720"/>
      <c r="K27" s="456">
        <f>SUM(K28:K28)</f>
        <v>0</v>
      </c>
    </row>
    <row r="28" spans="1:11" ht="15.95" customHeight="1" x14ac:dyDescent="0.25">
      <c r="A28" s="467"/>
      <c r="B28" s="721"/>
      <c r="C28" s="721"/>
      <c r="D28" s="454"/>
      <c r="E28" s="454"/>
      <c r="F28" s="454"/>
      <c r="G28" s="453"/>
      <c r="H28" s="453"/>
      <c r="I28" s="453"/>
      <c r="J28" s="721"/>
      <c r="K28" s="452"/>
    </row>
    <row r="29" spans="1:11" ht="15.95" customHeight="1" x14ac:dyDescent="0.25">
      <c r="A29" s="459" t="s">
        <v>48</v>
      </c>
      <c r="B29" s="720"/>
      <c r="C29" s="720"/>
      <c r="D29" s="458"/>
      <c r="E29" s="458"/>
      <c r="F29" s="458"/>
      <c r="G29" s="457"/>
      <c r="H29" s="457"/>
      <c r="I29" s="457"/>
      <c r="J29" s="720"/>
      <c r="K29" s="456">
        <f>SUM(K30:K31)</f>
        <v>63042</v>
      </c>
    </row>
    <row r="30" spans="1:11" ht="15.95" customHeight="1" x14ac:dyDescent="0.25">
      <c r="A30" s="455" t="s">
        <v>2150</v>
      </c>
      <c r="B30" s="722" t="s">
        <v>2151</v>
      </c>
      <c r="C30" s="722" t="s">
        <v>2148</v>
      </c>
      <c r="D30" s="714"/>
      <c r="E30" s="714"/>
      <c r="F30" s="714"/>
      <c r="G30" s="713"/>
      <c r="H30" s="713"/>
      <c r="I30" s="713"/>
      <c r="J30" s="722" t="s">
        <v>2152</v>
      </c>
      <c r="K30" s="715">
        <v>63042</v>
      </c>
    </row>
    <row r="31" spans="1:11" ht="15.95" customHeight="1" x14ac:dyDescent="0.25">
      <c r="A31" s="467"/>
      <c r="B31" s="721"/>
      <c r="C31" s="721"/>
      <c r="D31" s="454"/>
      <c r="E31" s="454"/>
      <c r="F31" s="454"/>
      <c r="G31" s="453"/>
      <c r="H31" s="453"/>
      <c r="I31" s="453"/>
      <c r="J31" s="721"/>
      <c r="K31" s="452"/>
    </row>
    <row r="32" spans="1:11" s="16" customFormat="1" ht="15.95" customHeight="1" x14ac:dyDescent="0.25">
      <c r="A32" s="466" t="s">
        <v>49</v>
      </c>
      <c r="B32" s="723"/>
      <c r="C32" s="723"/>
      <c r="D32" s="465"/>
      <c r="E32" s="465"/>
      <c r="F32" s="465"/>
      <c r="G32" s="464"/>
      <c r="H32" s="464"/>
      <c r="I32" s="464"/>
      <c r="J32" s="723"/>
      <c r="K32" s="463">
        <f>SUM(K33)</f>
        <v>15000</v>
      </c>
    </row>
    <row r="33" spans="1:11" s="16" customFormat="1" ht="15.95" customHeight="1" x14ac:dyDescent="0.25">
      <c r="A33" s="719" t="s">
        <v>2483</v>
      </c>
      <c r="B33" s="724" t="s">
        <v>2139</v>
      </c>
      <c r="C33" s="724" t="s">
        <v>2153</v>
      </c>
      <c r="D33" s="717"/>
      <c r="E33" s="717"/>
      <c r="F33" s="717"/>
      <c r="G33" s="716"/>
      <c r="H33" s="716"/>
      <c r="I33" s="716"/>
      <c r="J33" s="724" t="s">
        <v>2154</v>
      </c>
      <c r="K33" s="718">
        <v>15000</v>
      </c>
    </row>
    <row r="34" spans="1:11" ht="15.95" customHeight="1" x14ac:dyDescent="0.25">
      <c r="A34" s="459" t="s">
        <v>50</v>
      </c>
      <c r="B34" s="720"/>
      <c r="C34" s="720"/>
      <c r="D34" s="458"/>
      <c r="E34" s="458"/>
      <c r="F34" s="458"/>
      <c r="G34" s="457"/>
      <c r="H34" s="457"/>
      <c r="I34" s="457"/>
      <c r="J34" s="720"/>
      <c r="K34" s="456">
        <f>SUM(K35)</f>
        <v>0</v>
      </c>
    </row>
    <row r="35" spans="1:11" ht="15.95" customHeight="1" x14ac:dyDescent="0.25">
      <c r="A35" s="467"/>
      <c r="B35" s="721"/>
      <c r="C35" s="721"/>
      <c r="D35" s="454"/>
      <c r="E35" s="454"/>
      <c r="F35" s="454"/>
      <c r="G35" s="453"/>
      <c r="H35" s="453"/>
      <c r="I35" s="453"/>
      <c r="J35" s="721"/>
      <c r="K35" s="452"/>
    </row>
    <row r="36" spans="1:11" ht="15.95" customHeight="1" x14ac:dyDescent="0.25">
      <c r="A36" s="451" t="s">
        <v>51</v>
      </c>
      <c r="B36" s="726"/>
      <c r="C36" s="726"/>
      <c r="D36" s="450"/>
      <c r="E36" s="450"/>
      <c r="F36" s="450"/>
      <c r="G36" s="449"/>
      <c r="H36" s="449"/>
      <c r="I36" s="449"/>
      <c r="J36" s="726"/>
      <c r="K36" s="448">
        <f>+K10+K12+K21+K24+K27+K29+K32+K34</f>
        <v>18990093</v>
      </c>
    </row>
    <row r="37" spans="1:11" x14ac:dyDescent="0.25">
      <c r="A37" s="72"/>
      <c r="B37" s="391"/>
      <c r="C37" s="391"/>
      <c r="D37" s="73"/>
      <c r="E37" s="73"/>
      <c r="F37" s="73"/>
      <c r="G37" s="73"/>
      <c r="H37" s="73"/>
      <c r="I37" s="73"/>
      <c r="J37" s="391"/>
      <c r="K37" s="349"/>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0" zoomScaleNormal="80" workbookViewId="0">
      <selection activeCell="C25" sqref="C25:C26"/>
    </sheetView>
  </sheetViews>
  <sheetFormatPr baseColWidth="10" defaultRowHeight="15" x14ac:dyDescent="0.25"/>
  <cols>
    <col min="1" max="1" width="71" customWidth="1"/>
    <col min="2" max="2" width="23.85546875" style="392" customWidth="1"/>
    <col min="3" max="3" width="12.7109375" style="392" bestFit="1" customWidth="1"/>
    <col min="4" max="4" width="9.140625" customWidth="1"/>
    <col min="5" max="5" width="10.140625" customWidth="1"/>
    <col min="6" max="6" width="10.7109375" customWidth="1"/>
    <col min="7" max="7" width="9.28515625" bestFit="1" customWidth="1"/>
    <col min="8" max="8" width="8.42578125" bestFit="1" customWidth="1"/>
    <col min="9" max="9" width="8.85546875" bestFit="1" customWidth="1"/>
    <col min="10" max="10" width="22" bestFit="1" customWidth="1"/>
    <col min="11" max="11" width="16.28515625" style="384" bestFit="1" customWidth="1"/>
    <col min="12" max="12" width="1.28515625" customWidth="1"/>
    <col min="257" max="257" width="71" customWidth="1"/>
    <col min="258" max="258" width="17.7109375" customWidth="1"/>
    <col min="259" max="259" width="15.7109375" customWidth="1"/>
    <col min="260" max="260" width="13.42578125" customWidth="1"/>
    <col min="261" max="261" width="15" customWidth="1"/>
    <col min="262" max="262" width="14.28515625" customWidth="1"/>
    <col min="263" max="263" width="14.85546875" customWidth="1"/>
    <col min="264" max="265" width="17.7109375" customWidth="1"/>
    <col min="266" max="266" width="19.140625" customWidth="1"/>
    <col min="267" max="267" width="17.7109375" customWidth="1"/>
    <col min="268" max="268" width="1.28515625" customWidth="1"/>
    <col min="513" max="513" width="71" customWidth="1"/>
    <col min="514" max="514" width="17.7109375" customWidth="1"/>
    <col min="515" max="515" width="15.7109375" customWidth="1"/>
    <col min="516" max="516" width="13.42578125" customWidth="1"/>
    <col min="517" max="517" width="15" customWidth="1"/>
    <col min="518" max="518" width="14.28515625" customWidth="1"/>
    <col min="519" max="519" width="14.85546875" customWidth="1"/>
    <col min="520" max="521" width="17.7109375" customWidth="1"/>
    <col min="522" max="522" width="19.140625" customWidth="1"/>
    <col min="523" max="523" width="17.7109375" customWidth="1"/>
    <col min="524" max="524" width="1.28515625" customWidth="1"/>
    <col min="769" max="769" width="71" customWidth="1"/>
    <col min="770" max="770" width="17.7109375" customWidth="1"/>
    <col min="771" max="771" width="15.7109375" customWidth="1"/>
    <col min="772" max="772" width="13.42578125" customWidth="1"/>
    <col min="773" max="773" width="15" customWidth="1"/>
    <col min="774" max="774" width="14.28515625" customWidth="1"/>
    <col min="775" max="775" width="14.85546875" customWidth="1"/>
    <col min="776" max="777" width="17.7109375" customWidth="1"/>
    <col min="778" max="778" width="19.140625" customWidth="1"/>
    <col min="779" max="779" width="17.7109375" customWidth="1"/>
    <col min="780" max="780" width="1.28515625" customWidth="1"/>
    <col min="1025" max="1025" width="71" customWidth="1"/>
    <col min="1026" max="1026" width="17.7109375" customWidth="1"/>
    <col min="1027" max="1027" width="15.7109375" customWidth="1"/>
    <col min="1028" max="1028" width="13.42578125" customWidth="1"/>
    <col min="1029" max="1029" width="15" customWidth="1"/>
    <col min="1030" max="1030" width="14.28515625" customWidth="1"/>
    <col min="1031" max="1031" width="14.85546875" customWidth="1"/>
    <col min="1032" max="1033" width="17.7109375" customWidth="1"/>
    <col min="1034" max="1034" width="19.140625" customWidth="1"/>
    <col min="1035" max="1035" width="17.7109375" customWidth="1"/>
    <col min="1036" max="1036" width="1.28515625" customWidth="1"/>
    <col min="1281" max="1281" width="71" customWidth="1"/>
    <col min="1282" max="1282" width="17.7109375" customWidth="1"/>
    <col min="1283" max="1283" width="15.7109375" customWidth="1"/>
    <col min="1284" max="1284" width="13.42578125" customWidth="1"/>
    <col min="1285" max="1285" width="15" customWidth="1"/>
    <col min="1286" max="1286" width="14.28515625" customWidth="1"/>
    <col min="1287" max="1287" width="14.85546875" customWidth="1"/>
    <col min="1288" max="1289" width="17.7109375" customWidth="1"/>
    <col min="1290" max="1290" width="19.140625" customWidth="1"/>
    <col min="1291" max="1291" width="17.7109375" customWidth="1"/>
    <col min="1292" max="1292" width="1.28515625" customWidth="1"/>
    <col min="1537" max="1537" width="71" customWidth="1"/>
    <col min="1538" max="1538" width="17.7109375" customWidth="1"/>
    <col min="1539" max="1539" width="15.7109375" customWidth="1"/>
    <col min="1540" max="1540" width="13.42578125" customWidth="1"/>
    <col min="1541" max="1541" width="15" customWidth="1"/>
    <col min="1542" max="1542" width="14.28515625" customWidth="1"/>
    <col min="1543" max="1543" width="14.85546875" customWidth="1"/>
    <col min="1544" max="1545" width="17.7109375" customWidth="1"/>
    <col min="1546" max="1546" width="19.140625" customWidth="1"/>
    <col min="1547" max="1547" width="17.7109375" customWidth="1"/>
    <col min="1548" max="1548" width="1.28515625" customWidth="1"/>
    <col min="1793" max="1793" width="71" customWidth="1"/>
    <col min="1794" max="1794" width="17.7109375" customWidth="1"/>
    <col min="1795" max="1795" width="15.7109375" customWidth="1"/>
    <col min="1796" max="1796" width="13.42578125" customWidth="1"/>
    <col min="1797" max="1797" width="15" customWidth="1"/>
    <col min="1798" max="1798" width="14.28515625" customWidth="1"/>
    <col min="1799" max="1799" width="14.85546875" customWidth="1"/>
    <col min="1800" max="1801" width="17.7109375" customWidth="1"/>
    <col min="1802" max="1802" width="19.140625" customWidth="1"/>
    <col min="1803" max="1803" width="17.7109375" customWidth="1"/>
    <col min="1804" max="1804" width="1.28515625" customWidth="1"/>
    <col min="2049" max="2049" width="71" customWidth="1"/>
    <col min="2050" max="2050" width="17.7109375" customWidth="1"/>
    <col min="2051" max="2051" width="15.7109375" customWidth="1"/>
    <col min="2052" max="2052" width="13.42578125" customWidth="1"/>
    <col min="2053" max="2053" width="15" customWidth="1"/>
    <col min="2054" max="2054" width="14.28515625" customWidth="1"/>
    <col min="2055" max="2055" width="14.85546875" customWidth="1"/>
    <col min="2056" max="2057" width="17.7109375" customWidth="1"/>
    <col min="2058" max="2058" width="19.140625" customWidth="1"/>
    <col min="2059" max="2059" width="17.7109375" customWidth="1"/>
    <col min="2060" max="2060" width="1.28515625" customWidth="1"/>
    <col min="2305" max="2305" width="71" customWidth="1"/>
    <col min="2306" max="2306" width="17.7109375" customWidth="1"/>
    <col min="2307" max="2307" width="15.7109375" customWidth="1"/>
    <col min="2308" max="2308" width="13.42578125" customWidth="1"/>
    <col min="2309" max="2309" width="15" customWidth="1"/>
    <col min="2310" max="2310" width="14.28515625" customWidth="1"/>
    <col min="2311" max="2311" width="14.85546875" customWidth="1"/>
    <col min="2312" max="2313" width="17.7109375" customWidth="1"/>
    <col min="2314" max="2314" width="19.140625" customWidth="1"/>
    <col min="2315" max="2315" width="17.7109375" customWidth="1"/>
    <col min="2316" max="2316" width="1.28515625" customWidth="1"/>
    <col min="2561" max="2561" width="71" customWidth="1"/>
    <col min="2562" max="2562" width="17.7109375" customWidth="1"/>
    <col min="2563" max="2563" width="15.7109375" customWidth="1"/>
    <col min="2564" max="2564" width="13.42578125" customWidth="1"/>
    <col min="2565" max="2565" width="15" customWidth="1"/>
    <col min="2566" max="2566" width="14.28515625" customWidth="1"/>
    <col min="2567" max="2567" width="14.85546875" customWidth="1"/>
    <col min="2568" max="2569" width="17.7109375" customWidth="1"/>
    <col min="2570" max="2570" width="19.140625" customWidth="1"/>
    <col min="2571" max="2571" width="17.7109375" customWidth="1"/>
    <col min="2572" max="2572" width="1.28515625" customWidth="1"/>
    <col min="2817" max="2817" width="71" customWidth="1"/>
    <col min="2818" max="2818" width="17.7109375" customWidth="1"/>
    <col min="2819" max="2819" width="15.7109375" customWidth="1"/>
    <col min="2820" max="2820" width="13.42578125" customWidth="1"/>
    <col min="2821" max="2821" width="15" customWidth="1"/>
    <col min="2822" max="2822" width="14.28515625" customWidth="1"/>
    <col min="2823" max="2823" width="14.85546875" customWidth="1"/>
    <col min="2824" max="2825" width="17.7109375" customWidth="1"/>
    <col min="2826" max="2826" width="19.140625" customWidth="1"/>
    <col min="2827" max="2827" width="17.7109375" customWidth="1"/>
    <col min="2828" max="2828" width="1.28515625" customWidth="1"/>
    <col min="3073" max="3073" width="71" customWidth="1"/>
    <col min="3074" max="3074" width="17.7109375" customWidth="1"/>
    <col min="3075" max="3075" width="15.7109375" customWidth="1"/>
    <col min="3076" max="3076" width="13.42578125" customWidth="1"/>
    <col min="3077" max="3077" width="15" customWidth="1"/>
    <col min="3078" max="3078" width="14.28515625" customWidth="1"/>
    <col min="3079" max="3079" width="14.85546875" customWidth="1"/>
    <col min="3080" max="3081" width="17.7109375" customWidth="1"/>
    <col min="3082" max="3082" width="19.140625" customWidth="1"/>
    <col min="3083" max="3083" width="17.7109375" customWidth="1"/>
    <col min="3084" max="3084" width="1.28515625" customWidth="1"/>
    <col min="3329" max="3329" width="71" customWidth="1"/>
    <col min="3330" max="3330" width="17.7109375" customWidth="1"/>
    <col min="3331" max="3331" width="15.7109375" customWidth="1"/>
    <col min="3332" max="3332" width="13.42578125" customWidth="1"/>
    <col min="3333" max="3333" width="15" customWidth="1"/>
    <col min="3334" max="3334" width="14.28515625" customWidth="1"/>
    <col min="3335" max="3335" width="14.85546875" customWidth="1"/>
    <col min="3336" max="3337" width="17.7109375" customWidth="1"/>
    <col min="3338" max="3338" width="19.140625" customWidth="1"/>
    <col min="3339" max="3339" width="17.7109375" customWidth="1"/>
    <col min="3340" max="3340" width="1.28515625" customWidth="1"/>
    <col min="3585" max="3585" width="71" customWidth="1"/>
    <col min="3586" max="3586" width="17.7109375" customWidth="1"/>
    <col min="3587" max="3587" width="15.7109375" customWidth="1"/>
    <col min="3588" max="3588" width="13.42578125" customWidth="1"/>
    <col min="3589" max="3589" width="15" customWidth="1"/>
    <col min="3590" max="3590" width="14.28515625" customWidth="1"/>
    <col min="3591" max="3591" width="14.85546875" customWidth="1"/>
    <col min="3592" max="3593" width="17.7109375" customWidth="1"/>
    <col min="3594" max="3594" width="19.140625" customWidth="1"/>
    <col min="3595" max="3595" width="17.7109375" customWidth="1"/>
    <col min="3596" max="3596" width="1.28515625" customWidth="1"/>
    <col min="3841" max="3841" width="71" customWidth="1"/>
    <col min="3842" max="3842" width="17.7109375" customWidth="1"/>
    <col min="3843" max="3843" width="15.7109375" customWidth="1"/>
    <col min="3844" max="3844" width="13.42578125" customWidth="1"/>
    <col min="3845" max="3845" width="15" customWidth="1"/>
    <col min="3846" max="3846" width="14.28515625" customWidth="1"/>
    <col min="3847" max="3847" width="14.85546875" customWidth="1"/>
    <col min="3848" max="3849" width="17.7109375" customWidth="1"/>
    <col min="3850" max="3850" width="19.140625" customWidth="1"/>
    <col min="3851" max="3851" width="17.7109375" customWidth="1"/>
    <col min="3852" max="3852" width="1.28515625" customWidth="1"/>
    <col min="4097" max="4097" width="71" customWidth="1"/>
    <col min="4098" max="4098" width="17.7109375" customWidth="1"/>
    <col min="4099" max="4099" width="15.7109375" customWidth="1"/>
    <col min="4100" max="4100" width="13.42578125" customWidth="1"/>
    <col min="4101" max="4101" width="15" customWidth="1"/>
    <col min="4102" max="4102" width="14.28515625" customWidth="1"/>
    <col min="4103" max="4103" width="14.85546875" customWidth="1"/>
    <col min="4104" max="4105" width="17.7109375" customWidth="1"/>
    <col min="4106" max="4106" width="19.140625" customWidth="1"/>
    <col min="4107" max="4107" width="17.7109375" customWidth="1"/>
    <col min="4108" max="4108" width="1.28515625" customWidth="1"/>
    <col min="4353" max="4353" width="71" customWidth="1"/>
    <col min="4354" max="4354" width="17.7109375" customWidth="1"/>
    <col min="4355" max="4355" width="15.7109375" customWidth="1"/>
    <col min="4356" max="4356" width="13.42578125" customWidth="1"/>
    <col min="4357" max="4357" width="15" customWidth="1"/>
    <col min="4358" max="4358" width="14.28515625" customWidth="1"/>
    <col min="4359" max="4359" width="14.85546875" customWidth="1"/>
    <col min="4360" max="4361" width="17.7109375" customWidth="1"/>
    <col min="4362" max="4362" width="19.140625" customWidth="1"/>
    <col min="4363" max="4363" width="17.7109375" customWidth="1"/>
    <col min="4364" max="4364" width="1.28515625" customWidth="1"/>
    <col min="4609" max="4609" width="71" customWidth="1"/>
    <col min="4610" max="4610" width="17.7109375" customWidth="1"/>
    <col min="4611" max="4611" width="15.7109375" customWidth="1"/>
    <col min="4612" max="4612" width="13.42578125" customWidth="1"/>
    <col min="4613" max="4613" width="15" customWidth="1"/>
    <col min="4614" max="4614" width="14.28515625" customWidth="1"/>
    <col min="4615" max="4615" width="14.85546875" customWidth="1"/>
    <col min="4616" max="4617" width="17.7109375" customWidth="1"/>
    <col min="4618" max="4618" width="19.140625" customWidth="1"/>
    <col min="4619" max="4619" width="17.7109375" customWidth="1"/>
    <col min="4620" max="4620" width="1.28515625" customWidth="1"/>
    <col min="4865" max="4865" width="71" customWidth="1"/>
    <col min="4866" max="4866" width="17.7109375" customWidth="1"/>
    <col min="4867" max="4867" width="15.7109375" customWidth="1"/>
    <col min="4868" max="4868" width="13.42578125" customWidth="1"/>
    <col min="4869" max="4869" width="15" customWidth="1"/>
    <col min="4870" max="4870" width="14.28515625" customWidth="1"/>
    <col min="4871" max="4871" width="14.85546875" customWidth="1"/>
    <col min="4872" max="4873" width="17.7109375" customWidth="1"/>
    <col min="4874" max="4874" width="19.140625" customWidth="1"/>
    <col min="4875" max="4875" width="17.7109375" customWidth="1"/>
    <col min="4876" max="4876" width="1.28515625" customWidth="1"/>
    <col min="5121" max="5121" width="71" customWidth="1"/>
    <col min="5122" max="5122" width="17.7109375" customWidth="1"/>
    <col min="5123" max="5123" width="15.7109375" customWidth="1"/>
    <col min="5124" max="5124" width="13.42578125" customWidth="1"/>
    <col min="5125" max="5125" width="15" customWidth="1"/>
    <col min="5126" max="5126" width="14.28515625" customWidth="1"/>
    <col min="5127" max="5127" width="14.85546875" customWidth="1"/>
    <col min="5128" max="5129" width="17.7109375" customWidth="1"/>
    <col min="5130" max="5130" width="19.140625" customWidth="1"/>
    <col min="5131" max="5131" width="17.7109375" customWidth="1"/>
    <col min="5132" max="5132" width="1.28515625" customWidth="1"/>
    <col min="5377" max="5377" width="71" customWidth="1"/>
    <col min="5378" max="5378" width="17.7109375" customWidth="1"/>
    <col min="5379" max="5379" width="15.7109375" customWidth="1"/>
    <col min="5380" max="5380" width="13.42578125" customWidth="1"/>
    <col min="5381" max="5381" width="15" customWidth="1"/>
    <col min="5382" max="5382" width="14.28515625" customWidth="1"/>
    <col min="5383" max="5383" width="14.85546875" customWidth="1"/>
    <col min="5384" max="5385" width="17.7109375" customWidth="1"/>
    <col min="5386" max="5386" width="19.140625" customWidth="1"/>
    <col min="5387" max="5387" width="17.7109375" customWidth="1"/>
    <col min="5388" max="5388" width="1.28515625" customWidth="1"/>
    <col min="5633" max="5633" width="71" customWidth="1"/>
    <col min="5634" max="5634" width="17.7109375" customWidth="1"/>
    <col min="5635" max="5635" width="15.7109375" customWidth="1"/>
    <col min="5636" max="5636" width="13.42578125" customWidth="1"/>
    <col min="5637" max="5637" width="15" customWidth="1"/>
    <col min="5638" max="5638" width="14.28515625" customWidth="1"/>
    <col min="5639" max="5639" width="14.85546875" customWidth="1"/>
    <col min="5640" max="5641" width="17.7109375" customWidth="1"/>
    <col min="5642" max="5642" width="19.140625" customWidth="1"/>
    <col min="5643" max="5643" width="17.7109375" customWidth="1"/>
    <col min="5644" max="5644" width="1.28515625" customWidth="1"/>
    <col min="5889" max="5889" width="71" customWidth="1"/>
    <col min="5890" max="5890" width="17.7109375" customWidth="1"/>
    <col min="5891" max="5891" width="15.7109375" customWidth="1"/>
    <col min="5892" max="5892" width="13.42578125" customWidth="1"/>
    <col min="5893" max="5893" width="15" customWidth="1"/>
    <col min="5894" max="5894" width="14.28515625" customWidth="1"/>
    <col min="5895" max="5895" width="14.85546875" customWidth="1"/>
    <col min="5896" max="5897" width="17.7109375" customWidth="1"/>
    <col min="5898" max="5898" width="19.140625" customWidth="1"/>
    <col min="5899" max="5899" width="17.7109375" customWidth="1"/>
    <col min="5900" max="5900" width="1.28515625" customWidth="1"/>
    <col min="6145" max="6145" width="71" customWidth="1"/>
    <col min="6146" max="6146" width="17.7109375" customWidth="1"/>
    <col min="6147" max="6147" width="15.7109375" customWidth="1"/>
    <col min="6148" max="6148" width="13.42578125" customWidth="1"/>
    <col min="6149" max="6149" width="15" customWidth="1"/>
    <col min="6150" max="6150" width="14.28515625" customWidth="1"/>
    <col min="6151" max="6151" width="14.85546875" customWidth="1"/>
    <col min="6152" max="6153" width="17.7109375" customWidth="1"/>
    <col min="6154" max="6154" width="19.140625" customWidth="1"/>
    <col min="6155" max="6155" width="17.7109375" customWidth="1"/>
    <col min="6156" max="6156" width="1.28515625" customWidth="1"/>
    <col min="6401" max="6401" width="71" customWidth="1"/>
    <col min="6402" max="6402" width="17.7109375" customWidth="1"/>
    <col min="6403" max="6403" width="15.7109375" customWidth="1"/>
    <col min="6404" max="6404" width="13.42578125" customWidth="1"/>
    <col min="6405" max="6405" width="15" customWidth="1"/>
    <col min="6406" max="6406" width="14.28515625" customWidth="1"/>
    <col min="6407" max="6407" width="14.85546875" customWidth="1"/>
    <col min="6408" max="6409" width="17.7109375" customWidth="1"/>
    <col min="6410" max="6410" width="19.140625" customWidth="1"/>
    <col min="6411" max="6411" width="17.7109375" customWidth="1"/>
    <col min="6412" max="6412" width="1.28515625" customWidth="1"/>
    <col min="6657" max="6657" width="71" customWidth="1"/>
    <col min="6658" max="6658" width="17.7109375" customWidth="1"/>
    <col min="6659" max="6659" width="15.7109375" customWidth="1"/>
    <col min="6660" max="6660" width="13.42578125" customWidth="1"/>
    <col min="6661" max="6661" width="15" customWidth="1"/>
    <col min="6662" max="6662" width="14.28515625" customWidth="1"/>
    <col min="6663" max="6663" width="14.85546875" customWidth="1"/>
    <col min="6664" max="6665" width="17.7109375" customWidth="1"/>
    <col min="6666" max="6666" width="19.140625" customWidth="1"/>
    <col min="6667" max="6667" width="17.7109375" customWidth="1"/>
    <col min="6668" max="6668" width="1.28515625" customWidth="1"/>
    <col min="6913" max="6913" width="71" customWidth="1"/>
    <col min="6914" max="6914" width="17.7109375" customWidth="1"/>
    <col min="6915" max="6915" width="15.7109375" customWidth="1"/>
    <col min="6916" max="6916" width="13.42578125" customWidth="1"/>
    <col min="6917" max="6917" width="15" customWidth="1"/>
    <col min="6918" max="6918" width="14.28515625" customWidth="1"/>
    <col min="6919" max="6919" width="14.85546875" customWidth="1"/>
    <col min="6920" max="6921" width="17.7109375" customWidth="1"/>
    <col min="6922" max="6922" width="19.140625" customWidth="1"/>
    <col min="6923" max="6923" width="17.7109375" customWidth="1"/>
    <col min="6924" max="6924" width="1.28515625" customWidth="1"/>
    <col min="7169" max="7169" width="71" customWidth="1"/>
    <col min="7170" max="7170" width="17.7109375" customWidth="1"/>
    <col min="7171" max="7171" width="15.7109375" customWidth="1"/>
    <col min="7172" max="7172" width="13.42578125" customWidth="1"/>
    <col min="7173" max="7173" width="15" customWidth="1"/>
    <col min="7174" max="7174" width="14.28515625" customWidth="1"/>
    <col min="7175" max="7175" width="14.85546875" customWidth="1"/>
    <col min="7176" max="7177" width="17.7109375" customWidth="1"/>
    <col min="7178" max="7178" width="19.140625" customWidth="1"/>
    <col min="7179" max="7179" width="17.7109375" customWidth="1"/>
    <col min="7180" max="7180" width="1.28515625" customWidth="1"/>
    <col min="7425" max="7425" width="71" customWidth="1"/>
    <col min="7426" max="7426" width="17.7109375" customWidth="1"/>
    <col min="7427" max="7427" width="15.7109375" customWidth="1"/>
    <col min="7428" max="7428" width="13.42578125" customWidth="1"/>
    <col min="7429" max="7429" width="15" customWidth="1"/>
    <col min="7430" max="7430" width="14.28515625" customWidth="1"/>
    <col min="7431" max="7431" width="14.85546875" customWidth="1"/>
    <col min="7432" max="7433" width="17.7109375" customWidth="1"/>
    <col min="7434" max="7434" width="19.140625" customWidth="1"/>
    <col min="7435" max="7435" width="17.7109375" customWidth="1"/>
    <col min="7436" max="7436" width="1.28515625" customWidth="1"/>
    <col min="7681" max="7681" width="71" customWidth="1"/>
    <col min="7682" max="7682" width="17.7109375" customWidth="1"/>
    <col min="7683" max="7683" width="15.7109375" customWidth="1"/>
    <col min="7684" max="7684" width="13.42578125" customWidth="1"/>
    <col min="7685" max="7685" width="15" customWidth="1"/>
    <col min="7686" max="7686" width="14.28515625" customWidth="1"/>
    <col min="7687" max="7687" width="14.85546875" customWidth="1"/>
    <col min="7688" max="7689" width="17.7109375" customWidth="1"/>
    <col min="7690" max="7690" width="19.140625" customWidth="1"/>
    <col min="7691" max="7691" width="17.7109375" customWidth="1"/>
    <col min="7692" max="7692" width="1.28515625" customWidth="1"/>
    <col min="7937" max="7937" width="71" customWidth="1"/>
    <col min="7938" max="7938" width="17.7109375" customWidth="1"/>
    <col min="7939" max="7939" width="15.7109375" customWidth="1"/>
    <col min="7940" max="7940" width="13.42578125" customWidth="1"/>
    <col min="7941" max="7941" width="15" customWidth="1"/>
    <col min="7942" max="7942" width="14.28515625" customWidth="1"/>
    <col min="7943" max="7943" width="14.85546875" customWidth="1"/>
    <col min="7944" max="7945" width="17.7109375" customWidth="1"/>
    <col min="7946" max="7946" width="19.140625" customWidth="1"/>
    <col min="7947" max="7947" width="17.7109375" customWidth="1"/>
    <col min="7948" max="7948" width="1.28515625" customWidth="1"/>
    <col min="8193" max="8193" width="71" customWidth="1"/>
    <col min="8194" max="8194" width="17.7109375" customWidth="1"/>
    <col min="8195" max="8195" width="15.7109375" customWidth="1"/>
    <col min="8196" max="8196" width="13.42578125" customWidth="1"/>
    <col min="8197" max="8197" width="15" customWidth="1"/>
    <col min="8198" max="8198" width="14.28515625" customWidth="1"/>
    <col min="8199" max="8199" width="14.85546875" customWidth="1"/>
    <col min="8200" max="8201" width="17.7109375" customWidth="1"/>
    <col min="8202" max="8202" width="19.140625" customWidth="1"/>
    <col min="8203" max="8203" width="17.7109375" customWidth="1"/>
    <col min="8204" max="8204" width="1.28515625" customWidth="1"/>
    <col min="8449" max="8449" width="71" customWidth="1"/>
    <col min="8450" max="8450" width="17.7109375" customWidth="1"/>
    <col min="8451" max="8451" width="15.7109375" customWidth="1"/>
    <col min="8452" max="8452" width="13.42578125" customWidth="1"/>
    <col min="8453" max="8453" width="15" customWidth="1"/>
    <col min="8454" max="8454" width="14.28515625" customWidth="1"/>
    <col min="8455" max="8455" width="14.85546875" customWidth="1"/>
    <col min="8456" max="8457" width="17.7109375" customWidth="1"/>
    <col min="8458" max="8458" width="19.140625" customWidth="1"/>
    <col min="8459" max="8459" width="17.7109375" customWidth="1"/>
    <col min="8460" max="8460" width="1.28515625" customWidth="1"/>
    <col min="8705" max="8705" width="71" customWidth="1"/>
    <col min="8706" max="8706" width="17.7109375" customWidth="1"/>
    <col min="8707" max="8707" width="15.7109375" customWidth="1"/>
    <col min="8708" max="8708" width="13.42578125" customWidth="1"/>
    <col min="8709" max="8709" width="15" customWidth="1"/>
    <col min="8710" max="8710" width="14.28515625" customWidth="1"/>
    <col min="8711" max="8711" width="14.85546875" customWidth="1"/>
    <col min="8712" max="8713" width="17.7109375" customWidth="1"/>
    <col min="8714" max="8714" width="19.140625" customWidth="1"/>
    <col min="8715" max="8715" width="17.7109375" customWidth="1"/>
    <col min="8716" max="8716" width="1.28515625" customWidth="1"/>
    <col min="8961" max="8961" width="71" customWidth="1"/>
    <col min="8962" max="8962" width="17.7109375" customWidth="1"/>
    <col min="8963" max="8963" width="15.7109375" customWidth="1"/>
    <col min="8964" max="8964" width="13.42578125" customWidth="1"/>
    <col min="8965" max="8965" width="15" customWidth="1"/>
    <col min="8966" max="8966" width="14.28515625" customWidth="1"/>
    <col min="8967" max="8967" width="14.85546875" customWidth="1"/>
    <col min="8968" max="8969" width="17.7109375" customWidth="1"/>
    <col min="8970" max="8970" width="19.140625" customWidth="1"/>
    <col min="8971" max="8971" width="17.7109375" customWidth="1"/>
    <col min="8972" max="8972" width="1.28515625" customWidth="1"/>
    <col min="9217" max="9217" width="71" customWidth="1"/>
    <col min="9218" max="9218" width="17.7109375" customWidth="1"/>
    <col min="9219" max="9219" width="15.7109375" customWidth="1"/>
    <col min="9220" max="9220" width="13.42578125" customWidth="1"/>
    <col min="9221" max="9221" width="15" customWidth="1"/>
    <col min="9222" max="9222" width="14.28515625" customWidth="1"/>
    <col min="9223" max="9223" width="14.85546875" customWidth="1"/>
    <col min="9224" max="9225" width="17.7109375" customWidth="1"/>
    <col min="9226" max="9226" width="19.140625" customWidth="1"/>
    <col min="9227" max="9227" width="17.7109375" customWidth="1"/>
    <col min="9228" max="9228" width="1.28515625" customWidth="1"/>
    <col min="9473" max="9473" width="71" customWidth="1"/>
    <col min="9474" max="9474" width="17.7109375" customWidth="1"/>
    <col min="9475" max="9475" width="15.7109375" customWidth="1"/>
    <col min="9476" max="9476" width="13.42578125" customWidth="1"/>
    <col min="9477" max="9477" width="15" customWidth="1"/>
    <col min="9478" max="9478" width="14.28515625" customWidth="1"/>
    <col min="9479" max="9479" width="14.85546875" customWidth="1"/>
    <col min="9480" max="9481" width="17.7109375" customWidth="1"/>
    <col min="9482" max="9482" width="19.140625" customWidth="1"/>
    <col min="9483" max="9483" width="17.7109375" customWidth="1"/>
    <col min="9484" max="9484" width="1.28515625" customWidth="1"/>
    <col min="9729" max="9729" width="71" customWidth="1"/>
    <col min="9730" max="9730" width="17.7109375" customWidth="1"/>
    <col min="9731" max="9731" width="15.7109375" customWidth="1"/>
    <col min="9732" max="9732" width="13.42578125" customWidth="1"/>
    <col min="9733" max="9733" width="15" customWidth="1"/>
    <col min="9734" max="9734" width="14.28515625" customWidth="1"/>
    <col min="9735" max="9735" width="14.85546875" customWidth="1"/>
    <col min="9736" max="9737" width="17.7109375" customWidth="1"/>
    <col min="9738" max="9738" width="19.140625" customWidth="1"/>
    <col min="9739" max="9739" width="17.7109375" customWidth="1"/>
    <col min="9740" max="9740" width="1.28515625" customWidth="1"/>
    <col min="9985" max="9985" width="71" customWidth="1"/>
    <col min="9986" max="9986" width="17.7109375" customWidth="1"/>
    <col min="9987" max="9987" width="15.7109375" customWidth="1"/>
    <col min="9988" max="9988" width="13.42578125" customWidth="1"/>
    <col min="9989" max="9989" width="15" customWidth="1"/>
    <col min="9990" max="9990" width="14.28515625" customWidth="1"/>
    <col min="9991" max="9991" width="14.85546875" customWidth="1"/>
    <col min="9992" max="9993" width="17.7109375" customWidth="1"/>
    <col min="9994" max="9994" width="19.140625" customWidth="1"/>
    <col min="9995" max="9995" width="17.7109375" customWidth="1"/>
    <col min="9996" max="9996" width="1.28515625" customWidth="1"/>
    <col min="10241" max="10241" width="71" customWidth="1"/>
    <col min="10242" max="10242" width="17.7109375" customWidth="1"/>
    <col min="10243" max="10243" width="15.7109375" customWidth="1"/>
    <col min="10244" max="10244" width="13.42578125" customWidth="1"/>
    <col min="10245" max="10245" width="15" customWidth="1"/>
    <col min="10246" max="10246" width="14.28515625" customWidth="1"/>
    <col min="10247" max="10247" width="14.85546875" customWidth="1"/>
    <col min="10248" max="10249" width="17.7109375" customWidth="1"/>
    <col min="10250" max="10250" width="19.140625" customWidth="1"/>
    <col min="10251" max="10251" width="17.7109375" customWidth="1"/>
    <col min="10252" max="10252" width="1.28515625" customWidth="1"/>
    <col min="10497" max="10497" width="71" customWidth="1"/>
    <col min="10498" max="10498" width="17.7109375" customWidth="1"/>
    <col min="10499" max="10499" width="15.7109375" customWidth="1"/>
    <col min="10500" max="10500" width="13.42578125" customWidth="1"/>
    <col min="10501" max="10501" width="15" customWidth="1"/>
    <col min="10502" max="10502" width="14.28515625" customWidth="1"/>
    <col min="10503" max="10503" width="14.85546875" customWidth="1"/>
    <col min="10504" max="10505" width="17.7109375" customWidth="1"/>
    <col min="10506" max="10506" width="19.140625" customWidth="1"/>
    <col min="10507" max="10507" width="17.7109375" customWidth="1"/>
    <col min="10508" max="10508" width="1.28515625" customWidth="1"/>
    <col min="10753" max="10753" width="71" customWidth="1"/>
    <col min="10754" max="10754" width="17.7109375" customWidth="1"/>
    <col min="10755" max="10755" width="15.7109375" customWidth="1"/>
    <col min="10756" max="10756" width="13.42578125" customWidth="1"/>
    <col min="10757" max="10757" width="15" customWidth="1"/>
    <col min="10758" max="10758" width="14.28515625" customWidth="1"/>
    <col min="10759" max="10759" width="14.85546875" customWidth="1"/>
    <col min="10760" max="10761" width="17.7109375" customWidth="1"/>
    <col min="10762" max="10762" width="19.140625" customWidth="1"/>
    <col min="10763" max="10763" width="17.7109375" customWidth="1"/>
    <col min="10764" max="10764" width="1.28515625" customWidth="1"/>
    <col min="11009" max="11009" width="71" customWidth="1"/>
    <col min="11010" max="11010" width="17.7109375" customWidth="1"/>
    <col min="11011" max="11011" width="15.7109375" customWidth="1"/>
    <col min="11012" max="11012" width="13.42578125" customWidth="1"/>
    <col min="11013" max="11013" width="15" customWidth="1"/>
    <col min="11014" max="11014" width="14.28515625" customWidth="1"/>
    <col min="11015" max="11015" width="14.85546875" customWidth="1"/>
    <col min="11016" max="11017" width="17.7109375" customWidth="1"/>
    <col min="11018" max="11018" width="19.140625" customWidth="1"/>
    <col min="11019" max="11019" width="17.7109375" customWidth="1"/>
    <col min="11020" max="11020" width="1.28515625" customWidth="1"/>
    <col min="11265" max="11265" width="71" customWidth="1"/>
    <col min="11266" max="11266" width="17.7109375" customWidth="1"/>
    <col min="11267" max="11267" width="15.7109375" customWidth="1"/>
    <col min="11268" max="11268" width="13.42578125" customWidth="1"/>
    <col min="11269" max="11269" width="15" customWidth="1"/>
    <col min="11270" max="11270" width="14.28515625" customWidth="1"/>
    <col min="11271" max="11271" width="14.85546875" customWidth="1"/>
    <col min="11272" max="11273" width="17.7109375" customWidth="1"/>
    <col min="11274" max="11274" width="19.140625" customWidth="1"/>
    <col min="11275" max="11275" width="17.7109375" customWidth="1"/>
    <col min="11276" max="11276" width="1.28515625" customWidth="1"/>
    <col min="11521" max="11521" width="71" customWidth="1"/>
    <col min="11522" max="11522" width="17.7109375" customWidth="1"/>
    <col min="11523" max="11523" width="15.7109375" customWidth="1"/>
    <col min="11524" max="11524" width="13.42578125" customWidth="1"/>
    <col min="11525" max="11525" width="15" customWidth="1"/>
    <col min="11526" max="11526" width="14.28515625" customWidth="1"/>
    <col min="11527" max="11527" width="14.85546875" customWidth="1"/>
    <col min="11528" max="11529" width="17.7109375" customWidth="1"/>
    <col min="11530" max="11530" width="19.140625" customWidth="1"/>
    <col min="11531" max="11531" width="17.7109375" customWidth="1"/>
    <col min="11532" max="11532" width="1.28515625" customWidth="1"/>
    <col min="11777" max="11777" width="71" customWidth="1"/>
    <col min="11778" max="11778" width="17.7109375" customWidth="1"/>
    <col min="11779" max="11779" width="15.7109375" customWidth="1"/>
    <col min="11780" max="11780" width="13.42578125" customWidth="1"/>
    <col min="11781" max="11781" width="15" customWidth="1"/>
    <col min="11782" max="11782" width="14.28515625" customWidth="1"/>
    <col min="11783" max="11783" width="14.85546875" customWidth="1"/>
    <col min="11784" max="11785" width="17.7109375" customWidth="1"/>
    <col min="11786" max="11786" width="19.140625" customWidth="1"/>
    <col min="11787" max="11787" width="17.7109375" customWidth="1"/>
    <col min="11788" max="11788" width="1.28515625" customWidth="1"/>
    <col min="12033" max="12033" width="71" customWidth="1"/>
    <col min="12034" max="12034" width="17.7109375" customWidth="1"/>
    <col min="12035" max="12035" width="15.7109375" customWidth="1"/>
    <col min="12036" max="12036" width="13.42578125" customWidth="1"/>
    <col min="12037" max="12037" width="15" customWidth="1"/>
    <col min="12038" max="12038" width="14.28515625" customWidth="1"/>
    <col min="12039" max="12039" width="14.85546875" customWidth="1"/>
    <col min="12040" max="12041" width="17.7109375" customWidth="1"/>
    <col min="12042" max="12042" width="19.140625" customWidth="1"/>
    <col min="12043" max="12043" width="17.7109375" customWidth="1"/>
    <col min="12044" max="12044" width="1.28515625" customWidth="1"/>
    <col min="12289" max="12289" width="71" customWidth="1"/>
    <col min="12290" max="12290" width="17.7109375" customWidth="1"/>
    <col min="12291" max="12291" width="15.7109375" customWidth="1"/>
    <col min="12292" max="12292" width="13.42578125" customWidth="1"/>
    <col min="12293" max="12293" width="15" customWidth="1"/>
    <col min="12294" max="12294" width="14.28515625" customWidth="1"/>
    <col min="12295" max="12295" width="14.85546875" customWidth="1"/>
    <col min="12296" max="12297" width="17.7109375" customWidth="1"/>
    <col min="12298" max="12298" width="19.140625" customWidth="1"/>
    <col min="12299" max="12299" width="17.7109375" customWidth="1"/>
    <col min="12300" max="12300" width="1.28515625" customWidth="1"/>
    <col min="12545" max="12545" width="71" customWidth="1"/>
    <col min="12546" max="12546" width="17.7109375" customWidth="1"/>
    <col min="12547" max="12547" width="15.7109375" customWidth="1"/>
    <col min="12548" max="12548" width="13.42578125" customWidth="1"/>
    <col min="12549" max="12549" width="15" customWidth="1"/>
    <col min="12550" max="12550" width="14.28515625" customWidth="1"/>
    <col min="12551" max="12551" width="14.85546875" customWidth="1"/>
    <col min="12552" max="12553" width="17.7109375" customWidth="1"/>
    <col min="12554" max="12554" width="19.140625" customWidth="1"/>
    <col min="12555" max="12555" width="17.7109375" customWidth="1"/>
    <col min="12556" max="12556" width="1.28515625" customWidth="1"/>
    <col min="12801" max="12801" width="71" customWidth="1"/>
    <col min="12802" max="12802" width="17.7109375" customWidth="1"/>
    <col min="12803" max="12803" width="15.7109375" customWidth="1"/>
    <col min="12804" max="12804" width="13.42578125" customWidth="1"/>
    <col min="12805" max="12805" width="15" customWidth="1"/>
    <col min="12806" max="12806" width="14.28515625" customWidth="1"/>
    <col min="12807" max="12807" width="14.85546875" customWidth="1"/>
    <col min="12808" max="12809" width="17.7109375" customWidth="1"/>
    <col min="12810" max="12810" width="19.140625" customWidth="1"/>
    <col min="12811" max="12811" width="17.7109375" customWidth="1"/>
    <col min="12812" max="12812" width="1.28515625" customWidth="1"/>
    <col min="13057" max="13057" width="71" customWidth="1"/>
    <col min="13058" max="13058" width="17.7109375" customWidth="1"/>
    <col min="13059" max="13059" width="15.7109375" customWidth="1"/>
    <col min="13060" max="13060" width="13.42578125" customWidth="1"/>
    <col min="13061" max="13061" width="15" customWidth="1"/>
    <col min="13062" max="13062" width="14.28515625" customWidth="1"/>
    <col min="13063" max="13063" width="14.85546875" customWidth="1"/>
    <col min="13064" max="13065" width="17.7109375" customWidth="1"/>
    <col min="13066" max="13066" width="19.140625" customWidth="1"/>
    <col min="13067" max="13067" width="17.7109375" customWidth="1"/>
    <col min="13068" max="13068" width="1.28515625" customWidth="1"/>
    <col min="13313" max="13313" width="71" customWidth="1"/>
    <col min="13314" max="13314" width="17.7109375" customWidth="1"/>
    <col min="13315" max="13315" width="15.7109375" customWidth="1"/>
    <col min="13316" max="13316" width="13.42578125" customWidth="1"/>
    <col min="13317" max="13317" width="15" customWidth="1"/>
    <col min="13318" max="13318" width="14.28515625" customWidth="1"/>
    <col min="13319" max="13319" width="14.85546875" customWidth="1"/>
    <col min="13320" max="13321" width="17.7109375" customWidth="1"/>
    <col min="13322" max="13322" width="19.140625" customWidth="1"/>
    <col min="13323" max="13323" width="17.7109375" customWidth="1"/>
    <col min="13324" max="13324" width="1.28515625" customWidth="1"/>
    <col min="13569" max="13569" width="71" customWidth="1"/>
    <col min="13570" max="13570" width="17.7109375" customWidth="1"/>
    <col min="13571" max="13571" width="15.7109375" customWidth="1"/>
    <col min="13572" max="13572" width="13.42578125" customWidth="1"/>
    <col min="13573" max="13573" width="15" customWidth="1"/>
    <col min="13574" max="13574" width="14.28515625" customWidth="1"/>
    <col min="13575" max="13575" width="14.85546875" customWidth="1"/>
    <col min="13576" max="13577" width="17.7109375" customWidth="1"/>
    <col min="13578" max="13578" width="19.140625" customWidth="1"/>
    <col min="13579" max="13579" width="17.7109375" customWidth="1"/>
    <col min="13580" max="13580" width="1.28515625" customWidth="1"/>
    <col min="13825" max="13825" width="71" customWidth="1"/>
    <col min="13826" max="13826" width="17.7109375" customWidth="1"/>
    <col min="13827" max="13827" width="15.7109375" customWidth="1"/>
    <col min="13828" max="13828" width="13.42578125" customWidth="1"/>
    <col min="13829" max="13829" width="15" customWidth="1"/>
    <col min="13830" max="13830" width="14.28515625" customWidth="1"/>
    <col min="13831" max="13831" width="14.85546875" customWidth="1"/>
    <col min="13832" max="13833" width="17.7109375" customWidth="1"/>
    <col min="13834" max="13834" width="19.140625" customWidth="1"/>
    <col min="13835" max="13835" width="17.7109375" customWidth="1"/>
    <col min="13836" max="13836" width="1.28515625" customWidth="1"/>
    <col min="14081" max="14081" width="71" customWidth="1"/>
    <col min="14082" max="14082" width="17.7109375" customWidth="1"/>
    <col min="14083" max="14083" width="15.7109375" customWidth="1"/>
    <col min="14084" max="14084" width="13.42578125" customWidth="1"/>
    <col min="14085" max="14085" width="15" customWidth="1"/>
    <col min="14086" max="14086" width="14.28515625" customWidth="1"/>
    <col min="14087" max="14087" width="14.85546875" customWidth="1"/>
    <col min="14088" max="14089" width="17.7109375" customWidth="1"/>
    <col min="14090" max="14090" width="19.140625" customWidth="1"/>
    <col min="14091" max="14091" width="17.7109375" customWidth="1"/>
    <col min="14092" max="14092" width="1.28515625" customWidth="1"/>
    <col min="14337" max="14337" width="71" customWidth="1"/>
    <col min="14338" max="14338" width="17.7109375" customWidth="1"/>
    <col min="14339" max="14339" width="15.7109375" customWidth="1"/>
    <col min="14340" max="14340" width="13.42578125" customWidth="1"/>
    <col min="14341" max="14341" width="15" customWidth="1"/>
    <col min="14342" max="14342" width="14.28515625" customWidth="1"/>
    <col min="14343" max="14343" width="14.85546875" customWidth="1"/>
    <col min="14344" max="14345" width="17.7109375" customWidth="1"/>
    <col min="14346" max="14346" width="19.140625" customWidth="1"/>
    <col min="14347" max="14347" width="17.7109375" customWidth="1"/>
    <col min="14348" max="14348" width="1.28515625" customWidth="1"/>
    <col min="14593" max="14593" width="71" customWidth="1"/>
    <col min="14594" max="14594" width="17.7109375" customWidth="1"/>
    <col min="14595" max="14595" width="15.7109375" customWidth="1"/>
    <col min="14596" max="14596" width="13.42578125" customWidth="1"/>
    <col min="14597" max="14597" width="15" customWidth="1"/>
    <col min="14598" max="14598" width="14.28515625" customWidth="1"/>
    <col min="14599" max="14599" width="14.85546875" customWidth="1"/>
    <col min="14600" max="14601" width="17.7109375" customWidth="1"/>
    <col min="14602" max="14602" width="19.140625" customWidth="1"/>
    <col min="14603" max="14603" width="17.7109375" customWidth="1"/>
    <col min="14604" max="14604" width="1.28515625" customWidth="1"/>
    <col min="14849" max="14849" width="71" customWidth="1"/>
    <col min="14850" max="14850" width="17.7109375" customWidth="1"/>
    <col min="14851" max="14851" width="15.7109375" customWidth="1"/>
    <col min="14852" max="14852" width="13.42578125" customWidth="1"/>
    <col min="14853" max="14853" width="15" customWidth="1"/>
    <col min="14854" max="14854" width="14.28515625" customWidth="1"/>
    <col min="14855" max="14855" width="14.85546875" customWidth="1"/>
    <col min="14856" max="14857" width="17.7109375" customWidth="1"/>
    <col min="14858" max="14858" width="19.140625" customWidth="1"/>
    <col min="14859" max="14859" width="17.7109375" customWidth="1"/>
    <col min="14860" max="14860" width="1.28515625" customWidth="1"/>
    <col min="15105" max="15105" width="71" customWidth="1"/>
    <col min="15106" max="15106" width="17.7109375" customWidth="1"/>
    <col min="15107" max="15107" width="15.7109375" customWidth="1"/>
    <col min="15108" max="15108" width="13.42578125" customWidth="1"/>
    <col min="15109" max="15109" width="15" customWidth="1"/>
    <col min="15110" max="15110" width="14.28515625" customWidth="1"/>
    <col min="15111" max="15111" width="14.85546875" customWidth="1"/>
    <col min="15112" max="15113" width="17.7109375" customWidth="1"/>
    <col min="15114" max="15114" width="19.140625" customWidth="1"/>
    <col min="15115" max="15115" width="17.7109375" customWidth="1"/>
    <col min="15116" max="15116" width="1.28515625" customWidth="1"/>
    <col min="15361" max="15361" width="71" customWidth="1"/>
    <col min="15362" max="15362" width="17.7109375" customWidth="1"/>
    <col min="15363" max="15363" width="15.7109375" customWidth="1"/>
    <col min="15364" max="15364" width="13.42578125" customWidth="1"/>
    <col min="15365" max="15365" width="15" customWidth="1"/>
    <col min="15366" max="15366" width="14.28515625" customWidth="1"/>
    <col min="15367" max="15367" width="14.85546875" customWidth="1"/>
    <col min="15368" max="15369" width="17.7109375" customWidth="1"/>
    <col min="15370" max="15370" width="19.140625" customWidth="1"/>
    <col min="15371" max="15371" width="17.7109375" customWidth="1"/>
    <col min="15372" max="15372" width="1.28515625" customWidth="1"/>
    <col min="15617" max="15617" width="71" customWidth="1"/>
    <col min="15618" max="15618" width="17.7109375" customWidth="1"/>
    <col min="15619" max="15619" width="15.7109375" customWidth="1"/>
    <col min="15620" max="15620" width="13.42578125" customWidth="1"/>
    <col min="15621" max="15621" width="15" customWidth="1"/>
    <col min="15622" max="15622" width="14.28515625" customWidth="1"/>
    <col min="15623" max="15623" width="14.85546875" customWidth="1"/>
    <col min="15624" max="15625" width="17.7109375" customWidth="1"/>
    <col min="15626" max="15626" width="19.140625" customWidth="1"/>
    <col min="15627" max="15627" width="17.7109375" customWidth="1"/>
    <col min="15628" max="15628" width="1.28515625" customWidth="1"/>
    <col min="15873" max="15873" width="71" customWidth="1"/>
    <col min="15874" max="15874" width="17.7109375" customWidth="1"/>
    <col min="15875" max="15875" width="15.7109375" customWidth="1"/>
    <col min="15876" max="15876" width="13.42578125" customWidth="1"/>
    <col min="15877" max="15877" width="15" customWidth="1"/>
    <col min="15878" max="15878" width="14.28515625" customWidth="1"/>
    <col min="15879" max="15879" width="14.85546875" customWidth="1"/>
    <col min="15880" max="15881" width="17.7109375" customWidth="1"/>
    <col min="15882" max="15882" width="19.140625" customWidth="1"/>
    <col min="15883" max="15883" width="17.7109375" customWidth="1"/>
    <col min="15884" max="15884" width="1.28515625" customWidth="1"/>
    <col min="16129" max="16129" width="71" customWidth="1"/>
    <col min="16130" max="16130" width="17.7109375" customWidth="1"/>
    <col min="16131" max="16131" width="15.7109375" customWidth="1"/>
    <col min="16132" max="16132" width="13.42578125" customWidth="1"/>
    <col min="16133" max="16133" width="15" customWidth="1"/>
    <col min="16134" max="16134" width="14.28515625" customWidth="1"/>
    <col min="16135" max="16135" width="14.85546875" customWidth="1"/>
    <col min="16136" max="16137" width="17.7109375" customWidth="1"/>
    <col min="16138" max="16138" width="19.140625" customWidth="1"/>
    <col min="16139" max="16139" width="17.7109375" customWidth="1"/>
    <col min="16140" max="16140" width="1.28515625" customWidth="1"/>
  </cols>
  <sheetData>
    <row r="1" spans="1:11" s="16" customFormat="1" x14ac:dyDescent="0.25">
      <c r="B1" s="386"/>
      <c r="C1" s="386"/>
      <c r="K1" s="343"/>
    </row>
    <row r="2" spans="1:11" s="16" customFormat="1" x14ac:dyDescent="0.25">
      <c r="A2" s="17" t="s">
        <v>42</v>
      </c>
      <c r="B2" s="385"/>
      <c r="C2" s="385"/>
      <c r="D2" s="18"/>
      <c r="E2" s="18"/>
      <c r="F2" s="18"/>
      <c r="G2" s="18"/>
      <c r="H2" s="18"/>
      <c r="I2" s="18"/>
      <c r="J2" s="18"/>
      <c r="K2" s="344" t="s">
        <v>19</v>
      </c>
    </row>
    <row r="3" spans="1:11" s="16" customFormat="1" x14ac:dyDescent="0.25">
      <c r="A3" s="134" t="s">
        <v>863</v>
      </c>
      <c r="B3" s="385"/>
      <c r="C3" s="385"/>
      <c r="D3" s="18"/>
      <c r="E3" s="18"/>
      <c r="F3" s="18"/>
      <c r="G3" s="18"/>
      <c r="H3" s="18"/>
      <c r="I3" s="18"/>
      <c r="J3" s="18"/>
      <c r="K3" s="345"/>
    </row>
    <row r="4" spans="1:11" s="16" customFormat="1" x14ac:dyDescent="0.25">
      <c r="A4" s="17" t="s">
        <v>1009</v>
      </c>
      <c r="B4" s="385"/>
      <c r="C4" s="385"/>
      <c r="D4" s="18"/>
      <c r="E4" s="18"/>
      <c r="F4" s="18"/>
      <c r="G4" s="18"/>
      <c r="H4" s="18"/>
      <c r="I4" s="18"/>
      <c r="J4" s="18"/>
      <c r="K4" s="345"/>
    </row>
    <row r="5" spans="1:11" s="16" customFormat="1" x14ac:dyDescent="0.25">
      <c r="A5"/>
      <c r="B5" s="386"/>
      <c r="C5" s="386"/>
      <c r="K5" s="343"/>
    </row>
    <row r="6" spans="1:11" s="16" customFormat="1" x14ac:dyDescent="0.25">
      <c r="B6" s="386"/>
      <c r="C6" s="386"/>
      <c r="K6" s="343"/>
    </row>
    <row r="7" spans="1:11" s="52" customFormat="1" ht="15" customHeight="1" x14ac:dyDescent="0.25">
      <c r="A7" s="191" t="s">
        <v>20</v>
      </c>
      <c r="B7" s="856" t="s">
        <v>21</v>
      </c>
      <c r="C7" s="856" t="s">
        <v>22</v>
      </c>
      <c r="D7" s="191"/>
      <c r="E7" s="1412" t="s">
        <v>23</v>
      </c>
      <c r="F7" s="1412"/>
      <c r="G7" s="191" t="s">
        <v>24</v>
      </c>
      <c r="H7" s="1417" t="s">
        <v>25</v>
      </c>
      <c r="I7" s="1417"/>
      <c r="J7" s="191" t="s">
        <v>26</v>
      </c>
      <c r="K7" s="859" t="s">
        <v>27</v>
      </c>
    </row>
    <row r="8" spans="1:11" s="52" customFormat="1" ht="24.75" customHeight="1" x14ac:dyDescent="0.25">
      <c r="A8" s="1499" t="s">
        <v>28</v>
      </c>
      <c r="B8" s="1428" t="s">
        <v>29</v>
      </c>
      <c r="C8" s="1428" t="s">
        <v>30</v>
      </c>
      <c r="D8" s="1428" t="s">
        <v>31</v>
      </c>
      <c r="E8" s="1503" t="s">
        <v>32</v>
      </c>
      <c r="F8" s="1504"/>
      <c r="G8" s="1428" t="s">
        <v>33</v>
      </c>
      <c r="H8" s="1503" t="s">
        <v>34</v>
      </c>
      <c r="I8" s="1504"/>
      <c r="J8" s="1428" t="s">
        <v>211</v>
      </c>
      <c r="K8" s="1501" t="s">
        <v>35</v>
      </c>
    </row>
    <row r="9" spans="1:11" ht="15.95" customHeight="1" x14ac:dyDescent="0.25">
      <c r="A9" s="1500"/>
      <c r="B9" s="1429"/>
      <c r="C9" s="1429"/>
      <c r="D9" s="1429"/>
      <c r="E9" s="190" t="s">
        <v>36</v>
      </c>
      <c r="F9" s="190" t="s">
        <v>37</v>
      </c>
      <c r="G9" s="1429"/>
      <c r="H9" s="190" t="s">
        <v>36</v>
      </c>
      <c r="I9" s="190" t="s">
        <v>37</v>
      </c>
      <c r="J9" s="1429"/>
      <c r="K9" s="1502"/>
    </row>
    <row r="10" spans="1:11" ht="15.95" customHeight="1" x14ac:dyDescent="0.25">
      <c r="A10" s="229" t="s">
        <v>266</v>
      </c>
      <c r="B10" s="1092"/>
      <c r="C10" s="1092"/>
      <c r="D10" s="230"/>
      <c r="E10" s="230"/>
      <c r="F10" s="230"/>
      <c r="G10" s="230"/>
      <c r="H10" s="230"/>
      <c r="I10" s="230"/>
      <c r="J10" s="230"/>
      <c r="K10" s="250">
        <f>SUM(K11)</f>
        <v>0</v>
      </c>
    </row>
    <row r="11" spans="1:11" ht="15.95" customHeight="1" x14ac:dyDescent="0.25">
      <c r="A11" s="65"/>
      <c r="B11" s="389"/>
      <c r="C11" s="389"/>
      <c r="D11" s="58"/>
      <c r="E11" s="58"/>
      <c r="F11" s="58"/>
      <c r="G11" s="58"/>
      <c r="H11" s="58"/>
      <c r="I11" s="58"/>
      <c r="J11" s="58"/>
      <c r="K11" s="60"/>
    </row>
    <row r="12" spans="1:11" ht="15.95" customHeight="1" x14ac:dyDescent="0.25">
      <c r="A12" s="229" t="s">
        <v>268</v>
      </c>
      <c r="B12" s="1092"/>
      <c r="C12" s="1092"/>
      <c r="D12" s="230"/>
      <c r="E12" s="230"/>
      <c r="F12" s="230"/>
      <c r="G12" s="230"/>
      <c r="H12" s="230"/>
      <c r="I12" s="230"/>
      <c r="J12" s="230"/>
      <c r="K12" s="250">
        <f>SUM(K13:K21)</f>
        <v>50570751.189999998</v>
      </c>
    </row>
    <row r="13" spans="1:11" ht="15.95" customHeight="1" x14ac:dyDescent="0.25">
      <c r="A13" s="57" t="s">
        <v>451</v>
      </c>
      <c r="B13" s="377" t="s">
        <v>966</v>
      </c>
      <c r="C13" s="377" t="s">
        <v>60</v>
      </c>
      <c r="D13" s="82">
        <v>1.5</v>
      </c>
      <c r="E13" s="82"/>
      <c r="F13" s="82"/>
      <c r="G13" s="82"/>
      <c r="H13" s="82">
        <v>1.5</v>
      </c>
      <c r="I13" s="82">
        <v>2.2000000000000002</v>
      </c>
      <c r="J13" s="140" t="s">
        <v>967</v>
      </c>
      <c r="K13" s="874">
        <v>28728670.5</v>
      </c>
    </row>
    <row r="14" spans="1:11" ht="15.95" customHeight="1" x14ac:dyDescent="0.25">
      <c r="A14" s="57" t="s">
        <v>968</v>
      </c>
      <c r="B14" s="377" t="s">
        <v>969</v>
      </c>
      <c r="C14" s="377" t="s">
        <v>52</v>
      </c>
      <c r="D14" s="82"/>
      <c r="E14" s="82"/>
      <c r="F14" s="82"/>
      <c r="G14" s="82"/>
      <c r="H14" s="82">
        <v>0.1</v>
      </c>
      <c r="I14" s="82">
        <v>0.6</v>
      </c>
      <c r="J14" s="140" t="s">
        <v>967</v>
      </c>
      <c r="K14" s="874">
        <v>4808753.3600000003</v>
      </c>
    </row>
    <row r="15" spans="1:11" ht="15.95" customHeight="1" x14ac:dyDescent="0.25">
      <c r="A15" s="57" t="s">
        <v>970</v>
      </c>
      <c r="B15" s="377"/>
      <c r="C15" s="377" t="s">
        <v>60</v>
      </c>
      <c r="D15" s="82"/>
      <c r="E15" s="82"/>
      <c r="F15" s="82"/>
      <c r="G15" s="82"/>
      <c r="H15" s="82"/>
      <c r="I15" s="82"/>
      <c r="J15" s="140" t="s">
        <v>967</v>
      </c>
      <c r="K15" s="874">
        <v>5585496.6500000004</v>
      </c>
    </row>
    <row r="16" spans="1:11" ht="30" x14ac:dyDescent="0.25">
      <c r="A16" s="62" t="s">
        <v>401</v>
      </c>
      <c r="B16" s="162" t="s">
        <v>971</v>
      </c>
      <c r="C16" s="377" t="s">
        <v>60</v>
      </c>
      <c r="D16" s="82"/>
      <c r="E16" s="82"/>
      <c r="F16" s="82"/>
      <c r="G16" s="82"/>
      <c r="H16" s="82">
        <v>0.215</v>
      </c>
      <c r="I16" s="82">
        <v>0.48749999999999999</v>
      </c>
      <c r="J16" s="140" t="s">
        <v>967</v>
      </c>
      <c r="K16" s="874">
        <v>4660714.12</v>
      </c>
    </row>
    <row r="17" spans="1:11" ht="15.95" customHeight="1" x14ac:dyDescent="0.25">
      <c r="A17" s="62" t="s">
        <v>364</v>
      </c>
      <c r="B17" s="377" t="s">
        <v>972</v>
      </c>
      <c r="C17" s="377"/>
      <c r="D17" s="82"/>
      <c r="E17" s="82"/>
      <c r="F17" s="82"/>
      <c r="G17" s="82"/>
      <c r="H17" s="82">
        <v>180</v>
      </c>
      <c r="I17" s="82">
        <v>2248</v>
      </c>
      <c r="J17" s="140" t="s">
        <v>967</v>
      </c>
      <c r="K17" s="874">
        <v>0</v>
      </c>
    </row>
    <row r="18" spans="1:11" ht="15.95" customHeight="1" x14ac:dyDescent="0.25">
      <c r="A18" s="62" t="s">
        <v>411</v>
      </c>
      <c r="B18" s="377"/>
      <c r="C18" s="377" t="s">
        <v>373</v>
      </c>
      <c r="D18" s="82"/>
      <c r="E18" s="82"/>
      <c r="F18" s="82"/>
      <c r="G18" s="82"/>
      <c r="H18" s="82">
        <v>450</v>
      </c>
      <c r="I18" s="82">
        <v>2068</v>
      </c>
      <c r="J18" s="140" t="s">
        <v>967</v>
      </c>
      <c r="K18" s="874">
        <v>1126326.42</v>
      </c>
    </row>
    <row r="19" spans="1:11" ht="15.95" customHeight="1" x14ac:dyDescent="0.25">
      <c r="A19" s="62" t="s">
        <v>973</v>
      </c>
      <c r="B19" s="377" t="s">
        <v>974</v>
      </c>
      <c r="C19" s="377" t="s">
        <v>60</v>
      </c>
      <c r="D19" s="82">
        <v>4</v>
      </c>
      <c r="E19" s="82"/>
      <c r="F19" s="82"/>
      <c r="G19" s="82"/>
      <c r="H19" s="82"/>
      <c r="I19" s="82"/>
      <c r="J19" s="140" t="s">
        <v>975</v>
      </c>
      <c r="K19" s="874">
        <v>1446792.46</v>
      </c>
    </row>
    <row r="20" spans="1:11" ht="15.95" customHeight="1" x14ac:dyDescent="0.25">
      <c r="A20" s="62" t="s">
        <v>976</v>
      </c>
      <c r="B20" s="377" t="s">
        <v>974</v>
      </c>
      <c r="C20" s="377" t="s">
        <v>60</v>
      </c>
      <c r="D20" s="82">
        <v>3</v>
      </c>
      <c r="E20" s="82"/>
      <c r="F20" s="82"/>
      <c r="G20" s="82"/>
      <c r="H20" s="82"/>
      <c r="I20" s="82"/>
      <c r="J20" s="140" t="s">
        <v>975</v>
      </c>
      <c r="K20" s="874">
        <v>2646520.2799999998</v>
      </c>
    </row>
    <row r="21" spans="1:11" s="16" customFormat="1" ht="15.95" customHeight="1" x14ac:dyDescent="0.25">
      <c r="A21" s="57" t="s">
        <v>977</v>
      </c>
      <c r="B21" s="377"/>
      <c r="C21" s="377" t="s">
        <v>60</v>
      </c>
      <c r="D21" s="82"/>
      <c r="E21" s="82"/>
      <c r="F21" s="82"/>
      <c r="G21" s="82"/>
      <c r="H21" s="82"/>
      <c r="I21" s="82"/>
      <c r="J21" s="140" t="s">
        <v>967</v>
      </c>
      <c r="K21" s="874">
        <v>1567477.4</v>
      </c>
    </row>
    <row r="22" spans="1:11" s="16" customFormat="1" ht="15.95" customHeight="1" x14ac:dyDescent="0.25">
      <c r="A22" s="57"/>
      <c r="B22" s="377"/>
      <c r="C22" s="377"/>
      <c r="D22" s="82"/>
      <c r="E22" s="82"/>
      <c r="F22" s="82"/>
      <c r="G22" s="82"/>
      <c r="H22" s="82"/>
      <c r="I22" s="82"/>
      <c r="J22" s="140"/>
      <c r="K22" s="874"/>
    </row>
    <row r="23" spans="1:11" s="80" customFormat="1" ht="15.95" customHeight="1" x14ac:dyDescent="0.25">
      <c r="A23" s="229" t="s">
        <v>291</v>
      </c>
      <c r="B23" s="1092"/>
      <c r="C23" s="1092"/>
      <c r="D23" s="230"/>
      <c r="E23" s="230"/>
      <c r="F23" s="230"/>
      <c r="G23" s="230"/>
      <c r="H23" s="230"/>
      <c r="I23" s="230"/>
      <c r="J23" s="1309"/>
      <c r="K23" s="250">
        <f>SUM(K24:K26)</f>
        <v>970847.85000000009</v>
      </c>
    </row>
    <row r="24" spans="1:11" s="80" customFormat="1" ht="15.95" customHeight="1" x14ac:dyDescent="0.25">
      <c r="A24" s="22" t="s">
        <v>978</v>
      </c>
      <c r="B24" s="701"/>
      <c r="C24" s="701" t="s">
        <v>60</v>
      </c>
      <c r="D24" s="27"/>
      <c r="E24" s="27"/>
      <c r="F24" s="27"/>
      <c r="G24" s="27"/>
      <c r="H24" s="27"/>
      <c r="I24" s="27"/>
      <c r="J24" s="141" t="s">
        <v>979</v>
      </c>
      <c r="K24" s="30">
        <v>34150.519999999997</v>
      </c>
    </row>
    <row r="25" spans="1:11" s="80" customFormat="1" ht="15.95" customHeight="1" x14ac:dyDescent="0.25">
      <c r="A25" s="22" t="s">
        <v>980</v>
      </c>
      <c r="B25" s="701"/>
      <c r="C25" s="701" t="s">
        <v>60</v>
      </c>
      <c r="D25" s="27"/>
      <c r="E25" s="27"/>
      <c r="F25" s="27"/>
      <c r="G25" s="27"/>
      <c r="H25" s="27"/>
      <c r="I25" s="27"/>
      <c r="J25" s="141" t="s">
        <v>979</v>
      </c>
      <c r="K25" s="30">
        <v>722403.04</v>
      </c>
    </row>
    <row r="26" spans="1:11" ht="15.95" customHeight="1" x14ac:dyDescent="0.25">
      <c r="A26" s="22" t="s">
        <v>981</v>
      </c>
      <c r="B26" s="701"/>
      <c r="C26" s="701" t="s">
        <v>60</v>
      </c>
      <c r="D26" s="27"/>
      <c r="E26" s="27"/>
      <c r="F26" s="27"/>
      <c r="G26" s="27"/>
      <c r="H26" s="27"/>
      <c r="I26" s="27"/>
      <c r="J26" s="141" t="s">
        <v>979</v>
      </c>
      <c r="K26" s="30">
        <v>214294.29</v>
      </c>
    </row>
    <row r="27" spans="1:11" ht="15.95" customHeight="1" x14ac:dyDescent="0.25">
      <c r="A27" s="22"/>
      <c r="B27" s="701"/>
      <c r="C27" s="701"/>
      <c r="D27" s="27"/>
      <c r="E27" s="27"/>
      <c r="F27" s="27"/>
      <c r="G27" s="27"/>
      <c r="H27" s="27"/>
      <c r="I27" s="27"/>
      <c r="J27" s="141"/>
      <c r="K27" s="30"/>
    </row>
    <row r="28" spans="1:11" ht="15.95" customHeight="1" x14ac:dyDescent="0.25">
      <c r="A28" s="229" t="s">
        <v>300</v>
      </c>
      <c r="B28" s="1092"/>
      <c r="C28" s="1092"/>
      <c r="D28" s="230"/>
      <c r="E28" s="230"/>
      <c r="F28" s="230"/>
      <c r="G28" s="230"/>
      <c r="H28" s="230"/>
      <c r="I28" s="230"/>
      <c r="J28" s="1309"/>
      <c r="K28" s="250">
        <f>SUM(K29:K37)</f>
        <v>1116510.06</v>
      </c>
    </row>
    <row r="29" spans="1:11" ht="15.95" customHeight="1" x14ac:dyDescent="0.25">
      <c r="A29" s="57" t="s">
        <v>982</v>
      </c>
      <c r="B29" s="377" t="s">
        <v>983</v>
      </c>
      <c r="C29" s="377"/>
      <c r="D29" s="82"/>
      <c r="E29" s="82"/>
      <c r="F29" s="82"/>
      <c r="G29" s="82"/>
      <c r="H29" s="82"/>
      <c r="I29" s="82"/>
      <c r="J29" s="140" t="s">
        <v>967</v>
      </c>
      <c r="K29" s="874">
        <v>71021.03</v>
      </c>
    </row>
    <row r="30" spans="1:11" ht="15.95" customHeight="1" x14ac:dyDescent="0.25">
      <c r="A30" s="57" t="s">
        <v>984</v>
      </c>
      <c r="B30" s="377" t="s">
        <v>985</v>
      </c>
      <c r="C30" s="377" t="s">
        <v>60</v>
      </c>
      <c r="D30" s="82"/>
      <c r="E30" s="82"/>
      <c r="F30" s="82"/>
      <c r="G30" s="82"/>
      <c r="H30" s="82"/>
      <c r="I30" s="82"/>
      <c r="J30" s="140" t="s">
        <v>967</v>
      </c>
      <c r="K30" s="874">
        <v>188954.89</v>
      </c>
    </row>
    <row r="31" spans="1:11" ht="15.95" customHeight="1" x14ac:dyDescent="0.25">
      <c r="A31" s="62" t="s">
        <v>986</v>
      </c>
      <c r="B31" s="377" t="s">
        <v>972</v>
      </c>
      <c r="C31" s="377"/>
      <c r="D31" s="82"/>
      <c r="E31" s="82"/>
      <c r="F31" s="82"/>
      <c r="G31" s="82">
        <v>225</v>
      </c>
      <c r="H31" s="82"/>
      <c r="I31" s="82"/>
      <c r="J31" s="140" t="s">
        <v>967</v>
      </c>
      <c r="K31" s="874">
        <v>9630</v>
      </c>
    </row>
    <row r="32" spans="1:11" ht="15.95" customHeight="1" x14ac:dyDescent="0.25">
      <c r="A32" s="62" t="s">
        <v>987</v>
      </c>
      <c r="B32" s="377"/>
      <c r="C32" s="377" t="s">
        <v>373</v>
      </c>
      <c r="D32" s="82"/>
      <c r="E32" s="82"/>
      <c r="F32" s="82"/>
      <c r="G32" s="82"/>
      <c r="H32" s="82">
        <v>189</v>
      </c>
      <c r="I32" s="82">
        <v>347.2</v>
      </c>
      <c r="J32" s="140" t="s">
        <v>967</v>
      </c>
      <c r="K32" s="874">
        <v>22403</v>
      </c>
    </row>
    <row r="33" spans="1:11" ht="15.95" customHeight="1" x14ac:dyDescent="0.25">
      <c r="A33" s="62" t="s">
        <v>988</v>
      </c>
      <c r="B33" s="377" t="s">
        <v>972</v>
      </c>
      <c r="C33" s="377"/>
      <c r="D33" s="82"/>
      <c r="E33" s="82"/>
      <c r="F33" s="82"/>
      <c r="G33" s="82">
        <v>156.80000000000001</v>
      </c>
      <c r="H33" s="82"/>
      <c r="I33" s="82"/>
      <c r="J33" s="140" t="s">
        <v>967</v>
      </c>
      <c r="K33" s="874">
        <v>675</v>
      </c>
    </row>
    <row r="34" spans="1:11" ht="15.95" customHeight="1" x14ac:dyDescent="0.25">
      <c r="A34" s="62" t="s">
        <v>989</v>
      </c>
      <c r="B34" s="377" t="s">
        <v>972</v>
      </c>
      <c r="C34" s="377"/>
      <c r="D34" s="82"/>
      <c r="E34" s="82"/>
      <c r="F34" s="82"/>
      <c r="G34" s="82"/>
      <c r="H34" s="82">
        <v>109.2</v>
      </c>
      <c r="I34" s="82">
        <v>1290.8</v>
      </c>
      <c r="J34" s="140" t="s">
        <v>967</v>
      </c>
      <c r="K34" s="874">
        <v>17265</v>
      </c>
    </row>
    <row r="35" spans="1:11" ht="15.95" customHeight="1" x14ac:dyDescent="0.25">
      <c r="A35" s="62" t="s">
        <v>990</v>
      </c>
      <c r="B35" s="377" t="s">
        <v>991</v>
      </c>
      <c r="C35" s="377"/>
      <c r="D35" s="82">
        <v>2.2000000000000002</v>
      </c>
      <c r="E35" s="82"/>
      <c r="F35" s="82"/>
      <c r="G35" s="82"/>
      <c r="H35" s="82">
        <v>1449</v>
      </c>
      <c r="I35" s="82"/>
      <c r="J35" s="140" t="s">
        <v>967</v>
      </c>
      <c r="K35" s="874">
        <v>17535</v>
      </c>
    </row>
    <row r="36" spans="1:11" ht="15.95" customHeight="1" x14ac:dyDescent="0.25">
      <c r="A36" s="62" t="s">
        <v>428</v>
      </c>
      <c r="B36" s="377" t="s">
        <v>972</v>
      </c>
      <c r="C36" s="377"/>
      <c r="D36" s="82"/>
      <c r="E36" s="82"/>
      <c r="F36" s="82"/>
      <c r="G36" s="82"/>
      <c r="H36" s="82">
        <v>95.2</v>
      </c>
      <c r="I36" s="82">
        <v>1071</v>
      </c>
      <c r="J36" s="140" t="s">
        <v>967</v>
      </c>
      <c r="K36" s="874">
        <v>789026.14</v>
      </c>
    </row>
    <row r="37" spans="1:11" ht="15.95" customHeight="1" x14ac:dyDescent="0.25">
      <c r="A37" s="733" t="s">
        <v>992</v>
      </c>
      <c r="B37" s="377" t="s">
        <v>972</v>
      </c>
      <c r="C37" s="377"/>
      <c r="D37" s="82"/>
      <c r="E37" s="82"/>
      <c r="F37" s="82"/>
      <c r="G37" s="82"/>
      <c r="H37" s="82">
        <v>126</v>
      </c>
      <c r="I37" s="82">
        <v>2895.2</v>
      </c>
      <c r="J37" s="140" t="s">
        <v>967</v>
      </c>
      <c r="K37" s="874">
        <v>0</v>
      </c>
    </row>
    <row r="38" spans="1:11" ht="15.95" customHeight="1" x14ac:dyDescent="0.25">
      <c r="A38" s="62"/>
      <c r="B38" s="377"/>
      <c r="C38" s="377"/>
      <c r="D38" s="82"/>
      <c r="E38" s="82"/>
      <c r="F38" s="82"/>
      <c r="G38" s="82"/>
      <c r="H38" s="82"/>
      <c r="I38" s="82"/>
      <c r="J38" s="140"/>
      <c r="K38" s="874"/>
    </row>
    <row r="39" spans="1:11" s="81" customFormat="1" ht="15.95" customHeight="1" x14ac:dyDescent="0.25">
      <c r="A39" s="229" t="s">
        <v>310</v>
      </c>
      <c r="B39" s="1092"/>
      <c r="C39" s="1092"/>
      <c r="D39" s="230"/>
      <c r="E39" s="230"/>
      <c r="F39" s="230"/>
      <c r="G39" s="230"/>
      <c r="H39" s="230"/>
      <c r="I39" s="230"/>
      <c r="J39" s="1309"/>
      <c r="K39" s="250">
        <f>SUM(K40:K43)</f>
        <v>53532.46</v>
      </c>
    </row>
    <row r="40" spans="1:11" s="81" customFormat="1" ht="15.95" customHeight="1" x14ac:dyDescent="0.25">
      <c r="A40" s="57" t="s">
        <v>993</v>
      </c>
      <c r="B40" s="377" t="s">
        <v>985</v>
      </c>
      <c r="C40" s="377" t="s">
        <v>60</v>
      </c>
      <c r="D40" s="82"/>
      <c r="E40" s="82"/>
      <c r="F40" s="82"/>
      <c r="G40" s="82"/>
      <c r="H40" s="82"/>
      <c r="I40" s="82"/>
      <c r="J40" s="140" t="s">
        <v>967</v>
      </c>
      <c r="K40" s="874">
        <v>0</v>
      </c>
    </row>
    <row r="41" spans="1:11" ht="15.95" customHeight="1" x14ac:dyDescent="0.25">
      <c r="A41" s="57" t="s">
        <v>994</v>
      </c>
      <c r="B41" s="377" t="s">
        <v>985</v>
      </c>
      <c r="C41" s="377" t="s">
        <v>60</v>
      </c>
      <c r="D41" s="82"/>
      <c r="E41" s="82"/>
      <c r="F41" s="82"/>
      <c r="G41" s="82"/>
      <c r="H41" s="82"/>
      <c r="I41" s="82"/>
      <c r="J41" s="140" t="s">
        <v>967</v>
      </c>
      <c r="K41" s="874">
        <v>39313.06</v>
      </c>
    </row>
    <row r="42" spans="1:11" ht="15.95" customHeight="1" x14ac:dyDescent="0.25">
      <c r="A42" s="57" t="s">
        <v>995</v>
      </c>
      <c r="B42" s="377" t="s">
        <v>985</v>
      </c>
      <c r="C42" s="377" t="s">
        <v>60</v>
      </c>
      <c r="D42" s="82"/>
      <c r="E42" s="82"/>
      <c r="F42" s="82"/>
      <c r="G42" s="82"/>
      <c r="H42" s="82"/>
      <c r="I42" s="82"/>
      <c r="J42" s="140" t="s">
        <v>967</v>
      </c>
      <c r="K42" s="874">
        <v>0</v>
      </c>
    </row>
    <row r="43" spans="1:11" ht="15.95" customHeight="1" x14ac:dyDescent="0.25">
      <c r="A43" s="57" t="s">
        <v>996</v>
      </c>
      <c r="B43" s="377" t="s">
        <v>985</v>
      </c>
      <c r="C43" s="377" t="s">
        <v>60</v>
      </c>
      <c r="D43" s="82"/>
      <c r="E43" s="82"/>
      <c r="F43" s="82"/>
      <c r="G43" s="82"/>
      <c r="H43" s="82"/>
      <c r="I43" s="82"/>
      <c r="J43" s="140" t="s">
        <v>967</v>
      </c>
      <c r="K43" s="874">
        <v>14219.4</v>
      </c>
    </row>
    <row r="44" spans="1:11" ht="15.95" customHeight="1" x14ac:dyDescent="0.25">
      <c r="A44" s="57"/>
      <c r="B44" s="377"/>
      <c r="C44" s="377"/>
      <c r="D44" s="82"/>
      <c r="E44" s="82"/>
      <c r="F44" s="82"/>
      <c r="G44" s="82"/>
      <c r="H44" s="82"/>
      <c r="I44" s="82"/>
      <c r="J44" s="140"/>
      <c r="K44" s="874"/>
    </row>
    <row r="45" spans="1:11" s="81" customFormat="1" ht="15.95" customHeight="1" x14ac:dyDescent="0.25">
      <c r="A45" s="229" t="s">
        <v>313</v>
      </c>
      <c r="B45" s="1092"/>
      <c r="C45" s="1092"/>
      <c r="D45" s="230"/>
      <c r="E45" s="230"/>
      <c r="F45" s="230"/>
      <c r="G45" s="230"/>
      <c r="H45" s="230"/>
      <c r="I45" s="230"/>
      <c r="J45" s="1309"/>
      <c r="K45" s="250">
        <f>SUM(K46:K47)</f>
        <v>144930.87</v>
      </c>
    </row>
    <row r="46" spans="1:11" s="81" customFormat="1" ht="15.95" customHeight="1" x14ac:dyDescent="0.25">
      <c r="A46" s="57" t="s">
        <v>997</v>
      </c>
      <c r="B46" s="377"/>
      <c r="C46" s="377"/>
      <c r="D46" s="82"/>
      <c r="E46" s="82"/>
      <c r="F46" s="82"/>
      <c r="G46" s="82"/>
      <c r="H46" s="82"/>
      <c r="I46" s="82"/>
      <c r="J46" s="140" t="s">
        <v>998</v>
      </c>
      <c r="K46" s="874">
        <v>13993.41</v>
      </c>
    </row>
    <row r="47" spans="1:11" s="16" customFormat="1" ht="15.95" customHeight="1" x14ac:dyDescent="0.25">
      <c r="A47" s="57" t="s">
        <v>999</v>
      </c>
      <c r="B47" s="377"/>
      <c r="C47" s="377"/>
      <c r="D47" s="82"/>
      <c r="E47" s="82"/>
      <c r="F47" s="82"/>
      <c r="G47" s="82"/>
      <c r="H47" s="82"/>
      <c r="I47" s="82"/>
      <c r="J47" s="140" t="s">
        <v>998</v>
      </c>
      <c r="K47" s="874">
        <v>130937.46</v>
      </c>
    </row>
    <row r="48" spans="1:11" s="16" customFormat="1" ht="15.95" customHeight="1" x14ac:dyDescent="0.25">
      <c r="A48" s="65"/>
      <c r="B48" s="389"/>
      <c r="C48" s="389"/>
      <c r="D48" s="58"/>
      <c r="E48" s="58"/>
      <c r="F48" s="58"/>
      <c r="G48" s="58"/>
      <c r="H48" s="58"/>
      <c r="I48" s="58"/>
      <c r="J48" s="363"/>
      <c r="K48" s="60"/>
    </row>
    <row r="49" spans="1:11" s="80" customFormat="1" ht="15.95" customHeight="1" x14ac:dyDescent="0.25">
      <c r="A49" s="229" t="s">
        <v>314</v>
      </c>
      <c r="B49" s="1092"/>
      <c r="C49" s="1092"/>
      <c r="D49" s="230"/>
      <c r="E49" s="230"/>
      <c r="F49" s="230"/>
      <c r="G49" s="230"/>
      <c r="H49" s="230"/>
      <c r="I49" s="230"/>
      <c r="J49" s="1309"/>
      <c r="K49" s="250">
        <f>SUM(K51:K55)</f>
        <v>444108.07999999996</v>
      </c>
    </row>
    <row r="50" spans="1:11" s="80" customFormat="1" ht="15.95" customHeight="1" x14ac:dyDescent="0.25">
      <c r="A50" s="22" t="s">
        <v>1000</v>
      </c>
      <c r="B50" s="701"/>
      <c r="C50" s="701"/>
      <c r="D50" s="27"/>
      <c r="E50" s="27"/>
      <c r="F50" s="27"/>
      <c r="G50" s="27"/>
      <c r="H50" s="27"/>
      <c r="I50" s="27"/>
      <c r="J50" s="141"/>
      <c r="K50" s="30"/>
    </row>
    <row r="51" spans="1:11" s="80" customFormat="1" ht="15.95" customHeight="1" x14ac:dyDescent="0.25">
      <c r="A51" s="35" t="s">
        <v>1001</v>
      </c>
      <c r="B51" s="1175"/>
      <c r="C51" s="1175"/>
      <c r="D51" s="36"/>
      <c r="E51" s="36"/>
      <c r="F51" s="36"/>
      <c r="G51" s="36"/>
      <c r="H51" s="36"/>
      <c r="I51" s="36"/>
      <c r="J51" s="1311"/>
      <c r="K51" s="40">
        <v>106424.5</v>
      </c>
    </row>
    <row r="52" spans="1:11" s="80" customFormat="1" ht="15.95" customHeight="1" x14ac:dyDescent="0.25">
      <c r="A52" s="35" t="s">
        <v>1002</v>
      </c>
      <c r="B52" s="1175"/>
      <c r="C52" s="1175"/>
      <c r="D52" s="36"/>
      <c r="E52" s="36"/>
      <c r="F52" s="36"/>
      <c r="G52" s="36"/>
      <c r="H52" s="36"/>
      <c r="I52" s="36"/>
      <c r="J52" s="1311"/>
      <c r="K52" s="40">
        <v>114170</v>
      </c>
    </row>
    <row r="53" spans="1:11" s="80" customFormat="1" ht="15.95" customHeight="1" x14ac:dyDescent="0.25">
      <c r="A53" s="35" t="s">
        <v>1003</v>
      </c>
      <c r="B53" s="1175"/>
      <c r="C53" s="1175"/>
      <c r="D53" s="36"/>
      <c r="E53" s="36"/>
      <c r="F53" s="36"/>
      <c r="G53" s="36"/>
      <c r="H53" s="36"/>
      <c r="I53" s="36"/>
      <c r="J53" s="1311"/>
      <c r="K53" s="40">
        <v>2640</v>
      </c>
    </row>
    <row r="54" spans="1:11" s="16" customFormat="1" ht="15.95" customHeight="1" x14ac:dyDescent="0.25">
      <c r="A54" s="35" t="s">
        <v>1004</v>
      </c>
      <c r="B54" s="1175"/>
      <c r="C54" s="1175"/>
      <c r="D54" s="36"/>
      <c r="E54" s="36"/>
      <c r="F54" s="36"/>
      <c r="G54" s="36"/>
      <c r="H54" s="36"/>
      <c r="I54" s="36"/>
      <c r="J54" s="1311"/>
      <c r="K54" s="40">
        <v>144173.57999999999</v>
      </c>
    </row>
    <row r="55" spans="1:11" ht="15.95" customHeight="1" x14ac:dyDescent="0.25">
      <c r="A55" s="22" t="s">
        <v>1005</v>
      </c>
      <c r="B55" s="701"/>
      <c r="C55" s="701"/>
      <c r="D55" s="27"/>
      <c r="E55" s="27"/>
      <c r="F55" s="27"/>
      <c r="G55" s="27"/>
      <c r="H55" s="27"/>
      <c r="I55" s="27"/>
      <c r="J55" s="141"/>
      <c r="K55" s="30">
        <v>76700</v>
      </c>
    </row>
    <row r="56" spans="1:11" ht="15.95" customHeight="1" x14ac:dyDescent="0.25">
      <c r="A56" s="477"/>
      <c r="B56" s="509"/>
      <c r="C56" s="509"/>
      <c r="D56" s="532"/>
      <c r="E56" s="532"/>
      <c r="F56" s="532"/>
      <c r="G56" s="532"/>
      <c r="H56" s="532"/>
      <c r="I56" s="532"/>
      <c r="J56" s="991"/>
      <c r="K56" s="540"/>
    </row>
    <row r="57" spans="1:11" s="80" customFormat="1" ht="15.95" customHeight="1" x14ac:dyDescent="0.25">
      <c r="A57" s="229" t="s">
        <v>315</v>
      </c>
      <c r="B57" s="1092"/>
      <c r="C57" s="1092"/>
      <c r="D57" s="230"/>
      <c r="E57" s="230"/>
      <c r="F57" s="230"/>
      <c r="G57" s="230"/>
      <c r="H57" s="230"/>
      <c r="I57" s="230"/>
      <c r="J57" s="1309"/>
      <c r="K57" s="250">
        <f>SUM(K58:K60)</f>
        <v>4299715.4399999995</v>
      </c>
    </row>
    <row r="58" spans="1:11" s="80" customFormat="1" ht="15.95" customHeight="1" x14ac:dyDescent="0.25">
      <c r="A58" s="22" t="s">
        <v>1006</v>
      </c>
      <c r="B58" s="701"/>
      <c r="C58" s="701"/>
      <c r="D58" s="27"/>
      <c r="E58" s="27"/>
      <c r="F58" s="27"/>
      <c r="G58" s="27"/>
      <c r="H58" s="27"/>
      <c r="I58" s="27"/>
      <c r="J58" s="141"/>
      <c r="K58" s="30">
        <v>544622.09</v>
      </c>
    </row>
    <row r="59" spans="1:11" s="80" customFormat="1" ht="15.95" customHeight="1" x14ac:dyDescent="0.25">
      <c r="A59" s="22" t="s">
        <v>1007</v>
      </c>
      <c r="B59" s="701"/>
      <c r="C59" s="701"/>
      <c r="D59" s="27"/>
      <c r="E59" s="27"/>
      <c r="F59" s="27"/>
      <c r="G59" s="27"/>
      <c r="H59" s="27"/>
      <c r="I59" s="27"/>
      <c r="J59" s="141"/>
      <c r="K59" s="30">
        <v>742609.29</v>
      </c>
    </row>
    <row r="60" spans="1:11" ht="15.95" customHeight="1" x14ac:dyDescent="0.25">
      <c r="A60" s="22" t="s">
        <v>1008</v>
      </c>
      <c r="B60" s="701"/>
      <c r="C60" s="701"/>
      <c r="D60" s="27"/>
      <c r="E60" s="27"/>
      <c r="F60" s="27"/>
      <c r="G60" s="27"/>
      <c r="H60" s="27"/>
      <c r="I60" s="27"/>
      <c r="J60" s="141"/>
      <c r="K60" s="30">
        <v>3012484.06</v>
      </c>
    </row>
    <row r="61" spans="1:11" ht="15.95" customHeight="1" x14ac:dyDescent="0.25">
      <c r="A61" s="22"/>
      <c r="B61" s="701"/>
      <c r="C61" s="701"/>
      <c r="D61" s="27"/>
      <c r="E61" s="27"/>
      <c r="F61" s="27"/>
      <c r="G61" s="27"/>
      <c r="H61" s="27"/>
      <c r="I61" s="27"/>
      <c r="J61" s="141"/>
      <c r="K61" s="30"/>
    </row>
    <row r="62" spans="1:11" x14ac:dyDescent="0.25">
      <c r="A62" s="67" t="s">
        <v>868</v>
      </c>
      <c r="B62" s="388"/>
      <c r="C62" s="388"/>
      <c r="D62" s="192"/>
      <c r="E62" s="192"/>
      <c r="F62" s="192"/>
      <c r="G62" s="192"/>
      <c r="H62" s="192"/>
      <c r="I62" s="192"/>
      <c r="J62" s="67"/>
      <c r="K62" s="864">
        <f>SUM(K57,K49,K45,K39,K28,K23,K12,K10)</f>
        <v>57600395.949999996</v>
      </c>
    </row>
  </sheetData>
  <mergeCells count="11">
    <mergeCell ref="H7:I7"/>
    <mergeCell ref="K8:K9"/>
    <mergeCell ref="A8:A9"/>
    <mergeCell ref="B8:B9"/>
    <mergeCell ref="C8:C9"/>
    <mergeCell ref="D8:D9"/>
    <mergeCell ref="E8:F8"/>
    <mergeCell ref="G8:G9"/>
    <mergeCell ref="H8:I8"/>
    <mergeCell ref="J8:J9"/>
    <mergeCell ref="E7:F7"/>
  </mergeCells>
  <pageMargins left="0.22" right="0.16" top="0.74803149606299213" bottom="0.74803149606299213" header="0.31496062992125984" footer="0.31496062992125984"/>
  <pageSetup paperSize="9" scale="5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zoomScale="80" zoomScaleNormal="80" workbookViewId="0">
      <selection activeCell="K74" sqref="K74"/>
    </sheetView>
  </sheetViews>
  <sheetFormatPr baseColWidth="10" defaultRowHeight="15" x14ac:dyDescent="0.25"/>
  <cols>
    <col min="1" max="1" width="62.85546875" bestFit="1" customWidth="1"/>
    <col min="2" max="2" width="37.85546875" style="1018" customWidth="1"/>
    <col min="3" max="3" width="26.140625" style="1018" customWidth="1"/>
    <col min="4" max="4" width="12.5703125" style="653" customWidth="1"/>
    <col min="5" max="5" width="11" customWidth="1"/>
    <col min="6" max="6" width="11.5703125" customWidth="1"/>
    <col min="7" max="7" width="22" bestFit="1" customWidth="1"/>
    <col min="8" max="8" width="8.42578125" bestFit="1" customWidth="1"/>
    <col min="9" max="9" width="8.85546875" bestFit="1" customWidth="1"/>
    <col min="10" max="10" width="22.140625" bestFit="1" customWidth="1"/>
    <col min="11" max="11" width="15.140625" style="384" bestFit="1" customWidth="1"/>
  </cols>
  <sheetData>
    <row r="1" spans="1:11" s="16" customFormat="1" ht="12.75" customHeight="1" x14ac:dyDescent="0.25">
      <c r="B1" s="1009"/>
      <c r="C1" s="1009"/>
      <c r="D1" s="658"/>
      <c r="K1" s="343"/>
    </row>
    <row r="2" spans="1:11" s="16" customFormat="1" x14ac:dyDescent="0.25">
      <c r="A2" s="17" t="s">
        <v>42</v>
      </c>
      <c r="B2" s="1010"/>
      <c r="C2" s="1010"/>
      <c r="D2" s="681"/>
      <c r="E2" s="18"/>
      <c r="F2" s="18"/>
      <c r="G2" s="18"/>
      <c r="H2" s="18"/>
      <c r="I2" s="18"/>
      <c r="J2" s="18"/>
      <c r="K2" s="344" t="s">
        <v>19</v>
      </c>
    </row>
    <row r="3" spans="1:11" s="16" customFormat="1" x14ac:dyDescent="0.25">
      <c r="A3" s="134" t="s">
        <v>863</v>
      </c>
      <c r="B3" s="1010"/>
      <c r="C3" s="1010"/>
      <c r="D3" s="681"/>
      <c r="E3" s="18"/>
      <c r="F3" s="18"/>
      <c r="G3" s="18"/>
      <c r="H3" s="18"/>
      <c r="I3" s="18"/>
      <c r="J3" s="18"/>
      <c r="K3" s="345"/>
    </row>
    <row r="4" spans="1:11" s="16" customFormat="1" x14ac:dyDescent="0.25">
      <c r="A4" s="17" t="s">
        <v>2890</v>
      </c>
      <c r="B4" s="1010"/>
      <c r="C4" s="1010"/>
      <c r="D4" s="681"/>
      <c r="E4" s="18"/>
      <c r="F4" s="18"/>
      <c r="G4" s="18"/>
      <c r="H4" s="18"/>
      <c r="I4" s="18"/>
      <c r="J4" s="18"/>
      <c r="K4" s="345"/>
    </row>
    <row r="5" spans="1:11" s="16" customFormat="1" x14ac:dyDescent="0.25">
      <c r="A5" s="17"/>
      <c r="B5" s="1010"/>
      <c r="C5" s="1010"/>
      <c r="D5" s="681"/>
      <c r="E5" s="18"/>
      <c r="F5" s="18"/>
      <c r="G5" s="18"/>
      <c r="H5" s="18"/>
      <c r="I5" s="18"/>
      <c r="J5" s="18"/>
      <c r="K5" s="345"/>
    </row>
    <row r="6" spans="1:11" s="16" customFormat="1" x14ac:dyDescent="0.25">
      <c r="A6" s="518" t="s">
        <v>20</v>
      </c>
      <c r="B6" s="659" t="s">
        <v>21</v>
      </c>
      <c r="C6" s="659" t="s">
        <v>22</v>
      </c>
      <c r="D6" s="659"/>
      <c r="E6" s="1412" t="s">
        <v>23</v>
      </c>
      <c r="F6" s="1412"/>
      <c r="G6" s="518" t="s">
        <v>24</v>
      </c>
      <c r="H6" s="1417" t="s">
        <v>25</v>
      </c>
      <c r="I6" s="1417"/>
      <c r="J6" s="518" t="s">
        <v>26</v>
      </c>
      <c r="K6" s="859" t="s">
        <v>27</v>
      </c>
    </row>
    <row r="7" spans="1:11" s="52" customFormat="1" x14ac:dyDescent="0.25">
      <c r="A7" s="1418" t="s">
        <v>28</v>
      </c>
      <c r="B7" s="1415" t="s">
        <v>29</v>
      </c>
      <c r="C7" s="1415" t="s">
        <v>30</v>
      </c>
      <c r="D7" s="1415" t="s">
        <v>31</v>
      </c>
      <c r="E7" s="1415" t="s">
        <v>32</v>
      </c>
      <c r="F7" s="1415"/>
      <c r="G7" s="1415" t="s">
        <v>33</v>
      </c>
      <c r="H7" s="1415" t="s">
        <v>34</v>
      </c>
      <c r="I7" s="1415"/>
      <c r="J7" s="1415" t="s">
        <v>211</v>
      </c>
      <c r="K7" s="868" t="s">
        <v>35</v>
      </c>
    </row>
    <row r="8" spans="1:11" s="52" customFormat="1" x14ac:dyDescent="0.25">
      <c r="A8" s="1418"/>
      <c r="B8" s="1415"/>
      <c r="C8" s="1415"/>
      <c r="D8" s="1415"/>
      <c r="E8" s="855" t="s">
        <v>36</v>
      </c>
      <c r="F8" s="855" t="s">
        <v>37</v>
      </c>
      <c r="G8" s="1415"/>
      <c r="H8" s="855" t="s">
        <v>36</v>
      </c>
      <c r="I8" s="855" t="s">
        <v>37</v>
      </c>
      <c r="J8" s="1415"/>
      <c r="K8" s="868"/>
    </row>
    <row r="9" spans="1:11" ht="20.100000000000001" customHeight="1" x14ac:dyDescent="0.25">
      <c r="A9" s="479" t="s">
        <v>43</v>
      </c>
      <c r="B9" s="1196"/>
      <c r="C9" s="1196"/>
      <c r="D9" s="1185"/>
      <c r="E9" s="480"/>
      <c r="F9" s="480"/>
      <c r="G9" s="480"/>
      <c r="H9" s="480"/>
      <c r="I9" s="480"/>
      <c r="J9" s="480"/>
      <c r="K9" s="481">
        <f>SUM(K10)</f>
        <v>0</v>
      </c>
    </row>
    <row r="10" spans="1:11" ht="20.100000000000001" customHeight="1" x14ac:dyDescent="0.25">
      <c r="A10" s="473"/>
      <c r="B10" s="1121"/>
      <c r="C10" s="1121"/>
      <c r="D10" s="1186"/>
      <c r="E10" s="482"/>
      <c r="F10" s="482"/>
      <c r="G10" s="471"/>
      <c r="H10" s="471"/>
      <c r="I10" s="471"/>
      <c r="J10" s="471"/>
      <c r="K10" s="483"/>
    </row>
    <row r="11" spans="1:11" ht="20.100000000000001" customHeight="1" x14ac:dyDescent="0.25">
      <c r="A11" s="479" t="s">
        <v>44</v>
      </c>
      <c r="B11" s="1196"/>
      <c r="C11" s="1196"/>
      <c r="D11" s="1187"/>
      <c r="E11" s="484"/>
      <c r="F11" s="484"/>
      <c r="G11" s="480"/>
      <c r="H11" s="480"/>
      <c r="I11" s="480"/>
      <c r="J11" s="480"/>
      <c r="K11" s="481">
        <f>SUM(K12:K24)</f>
        <v>769818.6100000001</v>
      </c>
    </row>
    <row r="12" spans="1:11" ht="30" customHeight="1" x14ac:dyDescent="0.25">
      <c r="A12" s="1182" t="s">
        <v>2224</v>
      </c>
      <c r="B12" s="738" t="s">
        <v>2225</v>
      </c>
      <c r="C12" s="738" t="s">
        <v>2225</v>
      </c>
      <c r="D12" s="1188">
        <v>2350</v>
      </c>
      <c r="E12" s="506"/>
      <c r="F12" s="506"/>
      <c r="G12" s="521">
        <v>2350</v>
      </c>
      <c r="H12" s="522"/>
      <c r="I12" s="522"/>
      <c r="J12" s="522" t="s">
        <v>2226</v>
      </c>
      <c r="K12" s="507">
        <v>9400</v>
      </c>
    </row>
    <row r="13" spans="1:11" ht="30" x14ac:dyDescent="0.25">
      <c r="A13" s="1182" t="s">
        <v>1044</v>
      </c>
      <c r="B13" s="738" t="s">
        <v>2227</v>
      </c>
      <c r="C13" s="738" t="s">
        <v>2227</v>
      </c>
      <c r="D13" s="1188">
        <v>60</v>
      </c>
      <c r="E13" s="506"/>
      <c r="F13" s="506"/>
      <c r="G13" s="521">
        <v>60</v>
      </c>
      <c r="H13" s="522"/>
      <c r="I13" s="522"/>
      <c r="J13" s="522" t="s">
        <v>2226</v>
      </c>
      <c r="K13" s="507">
        <v>3300</v>
      </c>
    </row>
    <row r="14" spans="1:11" ht="45" x14ac:dyDescent="0.25">
      <c r="A14" s="1182" t="s">
        <v>2228</v>
      </c>
      <c r="B14" s="738" t="s">
        <v>2229</v>
      </c>
      <c r="C14" s="738" t="s">
        <v>2229</v>
      </c>
      <c r="D14" s="1189">
        <v>8.6956000000000006E-2</v>
      </c>
      <c r="E14" s="506"/>
      <c r="F14" s="506"/>
      <c r="G14" s="508">
        <v>8.6956000000000006E-2</v>
      </c>
      <c r="H14" s="522"/>
      <c r="I14" s="522"/>
      <c r="J14" s="522" t="s">
        <v>2226</v>
      </c>
      <c r="K14" s="507">
        <v>0</v>
      </c>
    </row>
    <row r="15" spans="1:11" ht="90" x14ac:dyDescent="0.25">
      <c r="A15" s="1182" t="s">
        <v>2230</v>
      </c>
      <c r="B15" s="738" t="s">
        <v>2231</v>
      </c>
      <c r="C15" s="738" t="s">
        <v>233</v>
      </c>
      <c r="D15" s="1188">
        <v>1200</v>
      </c>
      <c r="E15" s="506"/>
      <c r="F15" s="506"/>
      <c r="G15" s="520">
        <v>1200</v>
      </c>
      <c r="H15" s="522"/>
      <c r="I15" s="522"/>
      <c r="J15" s="522" t="s">
        <v>2226</v>
      </c>
      <c r="K15" s="507">
        <v>554633.39</v>
      </c>
    </row>
    <row r="16" spans="1:11" ht="37.5" customHeight="1" x14ac:dyDescent="0.25">
      <c r="A16" s="1182" t="s">
        <v>2232</v>
      </c>
      <c r="B16" s="738"/>
      <c r="C16" s="738"/>
      <c r="D16" s="748"/>
      <c r="E16" s="506"/>
      <c r="F16" s="506"/>
      <c r="G16" s="522"/>
      <c r="H16" s="522"/>
      <c r="I16" s="522"/>
      <c r="J16" s="522" t="s">
        <v>2226</v>
      </c>
      <c r="K16" s="507">
        <v>99050.42</v>
      </c>
    </row>
    <row r="17" spans="1:11" ht="30" x14ac:dyDescent="0.25">
      <c r="A17" s="1182" t="s">
        <v>2233</v>
      </c>
      <c r="B17" s="738" t="s">
        <v>2234</v>
      </c>
      <c r="C17" s="738" t="s">
        <v>2235</v>
      </c>
      <c r="D17" s="1190">
        <v>150</v>
      </c>
      <c r="E17" s="523">
        <v>310</v>
      </c>
      <c r="F17" s="506"/>
      <c r="G17" s="523">
        <v>150</v>
      </c>
      <c r="H17" s="522"/>
      <c r="I17" s="522"/>
      <c r="J17" s="522" t="s">
        <v>2226</v>
      </c>
      <c r="K17" s="507"/>
    </row>
    <row r="18" spans="1:11" ht="30" x14ac:dyDescent="0.25">
      <c r="A18" s="1182" t="s">
        <v>2236</v>
      </c>
      <c r="B18" s="738" t="s">
        <v>2237</v>
      </c>
      <c r="C18" s="738" t="s">
        <v>2237</v>
      </c>
      <c r="D18" s="748" t="s">
        <v>2238</v>
      </c>
      <c r="E18" s="506"/>
      <c r="F18" s="506"/>
      <c r="G18" s="506" t="s">
        <v>2238</v>
      </c>
      <c r="H18" s="522"/>
      <c r="I18" s="522"/>
      <c r="J18" s="522" t="s">
        <v>2226</v>
      </c>
      <c r="K18" s="507"/>
    </row>
    <row r="19" spans="1:11" ht="30" x14ac:dyDescent="0.25">
      <c r="A19" s="1182" t="s">
        <v>2239</v>
      </c>
      <c r="B19" s="738" t="s">
        <v>2240</v>
      </c>
      <c r="C19" s="738" t="s">
        <v>2240</v>
      </c>
      <c r="D19" s="748" t="s">
        <v>2241</v>
      </c>
      <c r="E19" s="506"/>
      <c r="F19" s="506"/>
      <c r="G19" s="506" t="s">
        <v>2241</v>
      </c>
      <c r="H19" s="522"/>
      <c r="I19" s="522"/>
      <c r="J19" s="522" t="s">
        <v>2226</v>
      </c>
      <c r="K19" s="507"/>
    </row>
    <row r="20" spans="1:11" ht="20.100000000000001" customHeight="1" x14ac:dyDescent="0.25">
      <c r="A20" s="1182" t="s">
        <v>2242</v>
      </c>
      <c r="B20" s="738" t="s">
        <v>2243</v>
      </c>
      <c r="C20" s="738" t="s">
        <v>2243</v>
      </c>
      <c r="D20" s="1190">
        <v>390</v>
      </c>
      <c r="E20" s="506"/>
      <c r="F20" s="506"/>
      <c r="G20" s="523">
        <v>390</v>
      </c>
      <c r="H20" s="522"/>
      <c r="I20" s="522"/>
      <c r="J20" s="522" t="s">
        <v>2226</v>
      </c>
      <c r="K20" s="507">
        <v>1950</v>
      </c>
    </row>
    <row r="21" spans="1:11" ht="28.5" customHeight="1" x14ac:dyDescent="0.25">
      <c r="A21" s="1182" t="s">
        <v>2244</v>
      </c>
      <c r="B21" s="738" t="s">
        <v>2245</v>
      </c>
      <c r="C21" s="738" t="s">
        <v>2246</v>
      </c>
      <c r="D21" s="1190">
        <v>100</v>
      </c>
      <c r="E21" s="506"/>
      <c r="F21" s="506"/>
      <c r="G21" s="523">
        <v>100</v>
      </c>
      <c r="H21" s="522"/>
      <c r="I21" s="522"/>
      <c r="J21" s="522" t="s">
        <v>2226</v>
      </c>
      <c r="K21" s="507">
        <v>1000</v>
      </c>
    </row>
    <row r="22" spans="1:11" ht="20.100000000000001" customHeight="1" x14ac:dyDescent="0.25">
      <c r="A22" s="1182" t="s">
        <v>2247</v>
      </c>
      <c r="B22" s="738"/>
      <c r="C22" s="738" t="s">
        <v>2248</v>
      </c>
      <c r="D22" s="748"/>
      <c r="E22" s="506"/>
      <c r="F22" s="506"/>
      <c r="G22" s="522"/>
      <c r="H22" s="522"/>
      <c r="I22" s="522"/>
      <c r="J22" s="522" t="s">
        <v>2249</v>
      </c>
      <c r="K22" s="507">
        <v>484.8</v>
      </c>
    </row>
    <row r="23" spans="1:11" ht="45" x14ac:dyDescent="0.25">
      <c r="A23" s="1182" t="s">
        <v>2250</v>
      </c>
      <c r="B23" s="738" t="s">
        <v>2251</v>
      </c>
      <c r="C23" s="738" t="s">
        <v>2251</v>
      </c>
      <c r="D23" s="1190">
        <v>80000</v>
      </c>
      <c r="E23" s="506"/>
      <c r="F23" s="506"/>
      <c r="G23" s="523">
        <v>80000</v>
      </c>
      <c r="H23" s="522"/>
      <c r="I23" s="522"/>
      <c r="J23" s="522" t="s">
        <v>2226</v>
      </c>
      <c r="K23" s="507">
        <v>0</v>
      </c>
    </row>
    <row r="24" spans="1:11" ht="90" x14ac:dyDescent="0.25">
      <c r="A24" s="1182" t="s">
        <v>2252</v>
      </c>
      <c r="B24" s="738" t="s">
        <v>2253</v>
      </c>
      <c r="C24" s="738" t="s">
        <v>2253</v>
      </c>
      <c r="D24" s="1191">
        <v>100000</v>
      </c>
      <c r="E24" s="506"/>
      <c r="F24" s="506"/>
      <c r="G24" s="1177">
        <v>100000</v>
      </c>
      <c r="H24" s="522"/>
      <c r="I24" s="522"/>
      <c r="J24" s="522" t="s">
        <v>2226</v>
      </c>
      <c r="K24" s="507">
        <v>100000</v>
      </c>
    </row>
    <row r="25" spans="1:11" x14ac:dyDescent="0.25">
      <c r="A25" s="1182"/>
      <c r="B25" s="738"/>
      <c r="C25" s="738"/>
      <c r="D25" s="1191"/>
      <c r="E25" s="506"/>
      <c r="F25" s="506"/>
      <c r="G25" s="1177"/>
      <c r="H25" s="522"/>
      <c r="I25" s="522"/>
      <c r="J25" s="522"/>
      <c r="K25" s="507"/>
    </row>
    <row r="26" spans="1:11" s="16" customFormat="1" ht="20.100000000000001" customHeight="1" x14ac:dyDescent="0.25">
      <c r="A26" s="487" t="s">
        <v>45</v>
      </c>
      <c r="B26" s="1197"/>
      <c r="C26" s="1197"/>
      <c r="D26" s="1192"/>
      <c r="E26" s="488"/>
      <c r="F26" s="488"/>
      <c r="G26" s="528"/>
      <c r="H26" s="528"/>
      <c r="I26" s="528"/>
      <c r="J26" s="528"/>
      <c r="K26" s="489">
        <f>SUM(K27:K27)</f>
        <v>0</v>
      </c>
    </row>
    <row r="27" spans="1:11" s="16" customFormat="1" ht="20.100000000000001" customHeight="1" x14ac:dyDescent="0.25">
      <c r="A27" s="473"/>
      <c r="B27" s="1122"/>
      <c r="C27" s="1122"/>
      <c r="D27" s="1193"/>
      <c r="E27" s="490"/>
      <c r="F27" s="490"/>
      <c r="G27" s="474"/>
      <c r="H27" s="474"/>
      <c r="I27" s="474"/>
      <c r="J27" s="474"/>
      <c r="K27" s="491"/>
    </row>
    <row r="28" spans="1:11" ht="20.100000000000001" customHeight="1" x14ac:dyDescent="0.25">
      <c r="A28" s="479" t="s">
        <v>46</v>
      </c>
      <c r="B28" s="1196"/>
      <c r="C28" s="1196"/>
      <c r="D28" s="1187"/>
      <c r="E28" s="484"/>
      <c r="F28" s="484"/>
      <c r="G28" s="480"/>
      <c r="H28" s="480"/>
      <c r="I28" s="480"/>
      <c r="J28" s="480"/>
      <c r="K28" s="481">
        <f>SUM(K29:K34)</f>
        <v>458799.72</v>
      </c>
    </row>
    <row r="29" spans="1:11" ht="20.100000000000001" customHeight="1" x14ac:dyDescent="0.25">
      <c r="A29" s="1183" t="s">
        <v>2254</v>
      </c>
      <c r="B29" s="738" t="s">
        <v>2255</v>
      </c>
      <c r="C29" s="738" t="s">
        <v>2256</v>
      </c>
      <c r="D29" s="748" t="s">
        <v>2257</v>
      </c>
      <c r="E29" s="506"/>
      <c r="F29" s="506"/>
      <c r="G29" s="506" t="s">
        <v>2257</v>
      </c>
      <c r="H29" s="522"/>
      <c r="I29" s="522"/>
      <c r="J29" s="522" t="s">
        <v>2226</v>
      </c>
      <c r="K29" s="507">
        <v>119670</v>
      </c>
    </row>
    <row r="30" spans="1:11" ht="20.100000000000001" customHeight="1" x14ac:dyDescent="0.25">
      <c r="A30" s="1182" t="s">
        <v>2258</v>
      </c>
      <c r="B30" s="738" t="s">
        <v>2259</v>
      </c>
      <c r="C30" s="738" t="s">
        <v>2260</v>
      </c>
      <c r="D30" s="748" t="s">
        <v>2261</v>
      </c>
      <c r="E30" s="506"/>
      <c r="F30" s="506"/>
      <c r="G30" s="506" t="s">
        <v>2261</v>
      </c>
      <c r="H30" s="522"/>
      <c r="I30" s="522"/>
      <c r="J30" s="522" t="s">
        <v>2226</v>
      </c>
      <c r="K30" s="507">
        <v>0</v>
      </c>
    </row>
    <row r="31" spans="1:11" ht="20.100000000000001" customHeight="1" x14ac:dyDescent="0.25">
      <c r="A31" s="1182" t="s">
        <v>2262</v>
      </c>
      <c r="B31" s="738" t="s">
        <v>2263</v>
      </c>
      <c r="C31" s="738" t="s">
        <v>2264</v>
      </c>
      <c r="D31" s="748" t="s">
        <v>2265</v>
      </c>
      <c r="E31" s="506"/>
      <c r="F31" s="506"/>
      <c r="G31" s="506" t="s">
        <v>2265</v>
      </c>
      <c r="H31" s="522"/>
      <c r="I31" s="522"/>
      <c r="J31" s="522" t="s">
        <v>2226</v>
      </c>
      <c r="K31" s="507">
        <v>36591.72</v>
      </c>
    </row>
    <row r="32" spans="1:11" ht="30" x14ac:dyDescent="0.25">
      <c r="A32" s="1182" t="s">
        <v>2266</v>
      </c>
      <c r="B32" s="738" t="s">
        <v>2267</v>
      </c>
      <c r="C32" s="738" t="s">
        <v>2267</v>
      </c>
      <c r="D32" s="1190">
        <v>620</v>
      </c>
      <c r="E32" s="506"/>
      <c r="F32" s="506"/>
      <c r="G32" s="523">
        <v>620</v>
      </c>
      <c r="H32" s="522"/>
      <c r="I32" s="522"/>
      <c r="J32" s="522" t="s">
        <v>2226</v>
      </c>
      <c r="K32" s="507">
        <v>13020</v>
      </c>
    </row>
    <row r="33" spans="1:11" ht="20.100000000000001" customHeight="1" x14ac:dyDescent="0.25">
      <c r="A33" s="1182" t="s">
        <v>2268</v>
      </c>
      <c r="B33" s="738" t="s">
        <v>2269</v>
      </c>
      <c r="C33" s="738" t="s">
        <v>2270</v>
      </c>
      <c r="D33" s="1191" t="s">
        <v>2271</v>
      </c>
      <c r="E33" s="506"/>
      <c r="F33" s="506"/>
      <c r="G33" s="1177" t="s">
        <v>2271</v>
      </c>
      <c r="H33" s="522"/>
      <c r="I33" s="522"/>
      <c r="J33" s="522" t="s">
        <v>2226</v>
      </c>
      <c r="K33" s="507">
        <v>186618</v>
      </c>
    </row>
    <row r="34" spans="1:11" ht="20.100000000000001" customHeight="1" x14ac:dyDescent="0.25">
      <c r="A34" s="1182" t="s">
        <v>2272</v>
      </c>
      <c r="B34" s="738" t="s">
        <v>2269</v>
      </c>
      <c r="C34" s="738" t="s">
        <v>2270</v>
      </c>
      <c r="D34" s="1191" t="s">
        <v>2273</v>
      </c>
      <c r="E34" s="506"/>
      <c r="F34" s="506"/>
      <c r="G34" s="1177" t="s">
        <v>2273</v>
      </c>
      <c r="H34" s="522"/>
      <c r="I34" s="522"/>
      <c r="J34" s="522" t="s">
        <v>2226</v>
      </c>
      <c r="K34" s="507">
        <v>102900</v>
      </c>
    </row>
    <row r="35" spans="1:11" ht="20.100000000000001" customHeight="1" x14ac:dyDescent="0.25">
      <c r="A35" s="1182"/>
      <c r="B35" s="738"/>
      <c r="C35" s="738"/>
      <c r="D35" s="1191"/>
      <c r="E35" s="506"/>
      <c r="F35" s="506"/>
      <c r="G35" s="1177"/>
      <c r="H35" s="522"/>
      <c r="I35" s="522"/>
      <c r="J35" s="522"/>
      <c r="K35" s="507"/>
    </row>
    <row r="36" spans="1:11" ht="20.100000000000001" customHeight="1" x14ac:dyDescent="0.25">
      <c r="A36" s="479" t="s">
        <v>47</v>
      </c>
      <c r="B36" s="1196"/>
      <c r="C36" s="1196"/>
      <c r="D36" s="1187"/>
      <c r="E36" s="484"/>
      <c r="F36" s="484"/>
      <c r="G36" s="480"/>
      <c r="H36" s="480"/>
      <c r="I36" s="480"/>
      <c r="J36" s="480"/>
      <c r="K36" s="481">
        <f>SUM(K37:K38)</f>
        <v>13540</v>
      </c>
    </row>
    <row r="37" spans="1:11" ht="31.5" customHeight="1" x14ac:dyDescent="0.25">
      <c r="A37" s="1182" t="s">
        <v>2274</v>
      </c>
      <c r="B37" s="738" t="s">
        <v>2269</v>
      </c>
      <c r="C37" s="738" t="s">
        <v>2270</v>
      </c>
      <c r="D37" s="1191" t="s">
        <v>2275</v>
      </c>
      <c r="E37" s="506"/>
      <c r="F37" s="506"/>
      <c r="G37" s="1177" t="s">
        <v>2275</v>
      </c>
      <c r="H37" s="522"/>
      <c r="I37" s="522"/>
      <c r="J37" s="522" t="s">
        <v>2226</v>
      </c>
      <c r="K37" s="507">
        <v>5540</v>
      </c>
    </row>
    <row r="38" spans="1:11" ht="31.5" customHeight="1" x14ac:dyDescent="0.25">
      <c r="A38" s="1182" t="s">
        <v>2276</v>
      </c>
      <c r="B38" s="738" t="s">
        <v>2269</v>
      </c>
      <c r="C38" s="738" t="s">
        <v>2270</v>
      </c>
      <c r="D38" s="1191"/>
      <c r="E38" s="506"/>
      <c r="F38" s="506"/>
      <c r="G38" s="1177"/>
      <c r="H38" s="522"/>
      <c r="I38" s="522"/>
      <c r="J38" s="522" t="s">
        <v>2277</v>
      </c>
      <c r="K38" s="507">
        <v>8000</v>
      </c>
    </row>
    <row r="39" spans="1:11" ht="31.5" customHeight="1" x14ac:dyDescent="0.25">
      <c r="A39" s="1182"/>
      <c r="B39" s="738"/>
      <c r="C39" s="738"/>
      <c r="D39" s="1191"/>
      <c r="E39" s="506"/>
      <c r="F39" s="506"/>
      <c r="G39" s="1177"/>
      <c r="H39" s="522"/>
      <c r="I39" s="522"/>
      <c r="J39" s="522"/>
      <c r="K39" s="507"/>
    </row>
    <row r="40" spans="1:11" ht="20.100000000000001" customHeight="1" x14ac:dyDescent="0.25">
      <c r="A40" s="479" t="s">
        <v>48</v>
      </c>
      <c r="B40" s="1196"/>
      <c r="C40" s="1196"/>
      <c r="D40" s="1187"/>
      <c r="E40" s="484"/>
      <c r="F40" s="484"/>
      <c r="G40" s="480"/>
      <c r="H40" s="480"/>
      <c r="I40" s="480"/>
      <c r="J40" s="480"/>
      <c r="K40" s="481">
        <f>SUM(K41:K41)</f>
        <v>8514.42</v>
      </c>
    </row>
    <row r="41" spans="1:11" ht="20.100000000000001" customHeight="1" x14ac:dyDescent="0.25">
      <c r="A41" s="1182" t="s">
        <v>2278</v>
      </c>
      <c r="B41" s="1121"/>
      <c r="C41" s="1121"/>
      <c r="D41" s="1186"/>
      <c r="E41" s="482"/>
      <c r="F41" s="482"/>
      <c r="G41" s="471"/>
      <c r="H41" s="471"/>
      <c r="I41" s="471"/>
      <c r="J41" s="522" t="s">
        <v>2279</v>
      </c>
      <c r="K41" s="1201">
        <v>8514.42</v>
      </c>
    </row>
    <row r="42" spans="1:11" s="16" customFormat="1" ht="20.100000000000001" customHeight="1" x14ac:dyDescent="0.25">
      <c r="A42" s="487" t="s">
        <v>49</v>
      </c>
      <c r="B42" s="1197"/>
      <c r="C42" s="1197"/>
      <c r="D42" s="1192"/>
      <c r="E42" s="488"/>
      <c r="F42" s="488"/>
      <c r="G42" s="528"/>
      <c r="H42" s="528"/>
      <c r="I42" s="528"/>
      <c r="J42" s="528"/>
      <c r="K42" s="489">
        <f>SUM(K43)</f>
        <v>0</v>
      </c>
    </row>
    <row r="43" spans="1:11" s="16" customFormat="1" ht="20.100000000000001" customHeight="1" x14ac:dyDescent="0.25">
      <c r="A43" s="493"/>
      <c r="B43" s="1122"/>
      <c r="C43" s="1122"/>
      <c r="D43" s="1193"/>
      <c r="E43" s="490"/>
      <c r="F43" s="490"/>
      <c r="G43" s="474"/>
      <c r="H43" s="474"/>
      <c r="I43" s="474"/>
      <c r="J43" s="474"/>
      <c r="K43" s="491"/>
    </row>
    <row r="44" spans="1:11" ht="20.100000000000001" customHeight="1" x14ac:dyDescent="0.25">
      <c r="A44" s="479" t="s">
        <v>2280</v>
      </c>
      <c r="B44" s="1196"/>
      <c r="C44" s="1196"/>
      <c r="D44" s="1187"/>
      <c r="E44" s="484"/>
      <c r="F44" s="484"/>
      <c r="G44" s="480"/>
      <c r="H44" s="480"/>
      <c r="I44" s="480"/>
      <c r="J44" s="480"/>
      <c r="K44" s="481">
        <f>K46+K49+K50+K51+K52+K53+K54+K55+K56+K47+K57</f>
        <v>399119.80000000005</v>
      </c>
    </row>
    <row r="45" spans="1:11" ht="20.100000000000001" customHeight="1" x14ac:dyDescent="0.25">
      <c r="A45" s="1178" t="s">
        <v>2281</v>
      </c>
      <c r="B45" s="1121"/>
      <c r="C45" s="1121"/>
      <c r="D45" s="1186"/>
      <c r="E45" s="482"/>
      <c r="F45" s="482"/>
      <c r="G45" s="471"/>
      <c r="H45" s="471"/>
      <c r="I45" s="471"/>
      <c r="J45" s="471"/>
      <c r="K45" s="483"/>
    </row>
    <row r="46" spans="1:11" s="81" customFormat="1" ht="34.5" customHeight="1" x14ac:dyDescent="0.25">
      <c r="A46" s="1182" t="s">
        <v>2282</v>
      </c>
      <c r="B46" s="1121"/>
      <c r="C46" s="1121"/>
      <c r="D46" s="1186"/>
      <c r="E46" s="482"/>
      <c r="F46" s="482"/>
      <c r="G46" s="471"/>
      <c r="H46" s="471"/>
      <c r="I46" s="471"/>
      <c r="J46" s="548" t="s">
        <v>2283</v>
      </c>
      <c r="K46" s="507">
        <v>39691.660000000003</v>
      </c>
    </row>
    <row r="47" spans="1:11" s="81" customFormat="1" ht="20.100000000000001" customHeight="1" x14ac:dyDescent="0.25">
      <c r="A47" s="1182" t="s">
        <v>2284</v>
      </c>
      <c r="B47" s="1121"/>
      <c r="C47" s="1121"/>
      <c r="D47" s="1186"/>
      <c r="E47" s="482"/>
      <c r="F47" s="482"/>
      <c r="G47" s="471"/>
      <c r="H47" s="471"/>
      <c r="I47" s="471"/>
      <c r="J47" s="522" t="s">
        <v>2285</v>
      </c>
      <c r="K47" s="507">
        <v>0</v>
      </c>
    </row>
    <row r="48" spans="1:11" s="81" customFormat="1" ht="20.100000000000001" customHeight="1" x14ac:dyDescent="0.25">
      <c r="A48" s="1179" t="s">
        <v>2286</v>
      </c>
      <c r="B48" s="1198"/>
      <c r="C48" s="1198"/>
      <c r="D48" s="1194"/>
      <c r="E48" s="1180"/>
      <c r="F48" s="1180"/>
      <c r="G48" s="1113"/>
      <c r="H48" s="1113"/>
      <c r="I48" s="1113"/>
      <c r="J48" s="1113"/>
      <c r="K48" s="1181"/>
    </row>
    <row r="49" spans="1:11" s="81" customFormat="1" ht="20.100000000000001" customHeight="1" x14ac:dyDescent="0.25">
      <c r="A49" s="1182" t="s">
        <v>2287</v>
      </c>
      <c r="B49" s="738"/>
      <c r="C49" s="738"/>
      <c r="D49" s="748"/>
      <c r="E49" s="506"/>
      <c r="F49" s="506"/>
      <c r="G49" s="522"/>
      <c r="H49" s="522"/>
      <c r="I49" s="522"/>
      <c r="J49" s="522" t="s">
        <v>2288</v>
      </c>
      <c r="K49" s="507">
        <v>28613.8</v>
      </c>
    </row>
    <row r="50" spans="1:11" s="81" customFormat="1" ht="20.100000000000001" customHeight="1" x14ac:dyDescent="0.25">
      <c r="A50" s="1182" t="s">
        <v>2289</v>
      </c>
      <c r="B50" s="738"/>
      <c r="C50" s="738"/>
      <c r="D50" s="748"/>
      <c r="E50" s="506"/>
      <c r="F50" s="506"/>
      <c r="G50" s="522"/>
      <c r="H50" s="522"/>
      <c r="I50" s="522"/>
      <c r="J50" s="522" t="s">
        <v>2290</v>
      </c>
      <c r="K50" s="507">
        <v>102633.31</v>
      </c>
    </row>
    <row r="51" spans="1:11" s="81" customFormat="1" ht="20.100000000000001" customHeight="1" x14ac:dyDescent="0.25">
      <c r="A51" s="1182" t="s">
        <v>2291</v>
      </c>
      <c r="B51" s="738"/>
      <c r="C51" s="738"/>
      <c r="D51" s="748"/>
      <c r="E51" s="506"/>
      <c r="F51" s="506"/>
      <c r="G51" s="522"/>
      <c r="H51" s="522"/>
      <c r="I51" s="522"/>
      <c r="J51" s="522" t="s">
        <v>2288</v>
      </c>
      <c r="K51" s="507">
        <v>585</v>
      </c>
    </row>
    <row r="52" spans="1:11" s="81" customFormat="1" ht="33" customHeight="1" x14ac:dyDescent="0.25">
      <c r="A52" s="1182" t="s">
        <v>2292</v>
      </c>
      <c r="B52" s="738" t="s">
        <v>2293</v>
      </c>
      <c r="C52" s="738" t="s">
        <v>2294</v>
      </c>
      <c r="D52" s="548" t="s">
        <v>2295</v>
      </c>
      <c r="E52" s="506"/>
      <c r="F52" s="506"/>
      <c r="G52" s="522" t="s">
        <v>2295</v>
      </c>
      <c r="H52" s="522"/>
      <c r="I52" s="522"/>
      <c r="J52" s="522" t="s">
        <v>2296</v>
      </c>
      <c r="K52" s="507">
        <v>12200</v>
      </c>
    </row>
    <row r="53" spans="1:11" s="81" customFormat="1" ht="20.100000000000001" customHeight="1" x14ac:dyDescent="0.25">
      <c r="A53" s="1182" t="s">
        <v>2297</v>
      </c>
      <c r="B53" s="738"/>
      <c r="C53" s="738"/>
      <c r="D53" s="748"/>
      <c r="E53" s="506"/>
      <c r="F53" s="506"/>
      <c r="G53" s="522"/>
      <c r="H53" s="522"/>
      <c r="I53" s="522"/>
      <c r="J53" s="522" t="s">
        <v>2288</v>
      </c>
      <c r="K53" s="507">
        <v>117880.03</v>
      </c>
    </row>
    <row r="54" spans="1:11" s="81" customFormat="1" ht="20.100000000000001" customHeight="1" x14ac:dyDescent="0.25">
      <c r="A54" s="1182" t="s">
        <v>2298</v>
      </c>
      <c r="B54" s="738"/>
      <c r="C54" s="738"/>
      <c r="D54" s="748"/>
      <c r="E54" s="506"/>
      <c r="F54" s="506"/>
      <c r="G54" s="522"/>
      <c r="H54" s="522"/>
      <c r="I54" s="522"/>
      <c r="J54" s="522" t="s">
        <v>2288</v>
      </c>
      <c r="K54" s="507">
        <v>0</v>
      </c>
    </row>
    <row r="55" spans="1:11" s="81" customFormat="1" ht="20.100000000000001" customHeight="1" x14ac:dyDescent="0.25">
      <c r="A55" s="1182" t="s">
        <v>2299</v>
      </c>
      <c r="B55" s="738"/>
      <c r="C55" s="738"/>
      <c r="D55" s="748"/>
      <c r="E55" s="506"/>
      <c r="F55" s="506"/>
      <c r="G55" s="522"/>
      <c r="H55" s="522"/>
      <c r="I55" s="522"/>
      <c r="J55" s="522" t="s">
        <v>2288</v>
      </c>
      <c r="K55" s="507">
        <v>10246</v>
      </c>
    </row>
    <row r="56" spans="1:11" s="81" customFormat="1" ht="27" customHeight="1" x14ac:dyDescent="0.25">
      <c r="A56" s="1182" t="s">
        <v>2300</v>
      </c>
      <c r="B56" s="738"/>
      <c r="C56" s="738"/>
      <c r="D56" s="748"/>
      <c r="E56" s="506"/>
      <c r="F56" s="506"/>
      <c r="G56" s="522"/>
      <c r="H56" s="522"/>
      <c r="I56" s="522"/>
      <c r="J56" s="522" t="s">
        <v>2288</v>
      </c>
      <c r="K56" s="507">
        <v>0</v>
      </c>
    </row>
    <row r="57" spans="1:11" s="81" customFormat="1" ht="27" customHeight="1" x14ac:dyDescent="0.25">
      <c r="A57" s="1182" t="s">
        <v>2301</v>
      </c>
      <c r="B57" s="738"/>
      <c r="C57" s="738"/>
      <c r="D57" s="748"/>
      <c r="E57" s="506"/>
      <c r="F57" s="506"/>
      <c r="G57" s="522"/>
      <c r="H57" s="522"/>
      <c r="I57" s="522"/>
      <c r="J57" s="522" t="s">
        <v>2302</v>
      </c>
      <c r="K57" s="507">
        <v>87270</v>
      </c>
    </row>
    <row r="58" spans="1:11" s="81" customFormat="1" ht="20.100000000000001" customHeight="1" x14ac:dyDescent="0.25">
      <c r="A58" s="1184" t="s">
        <v>2303</v>
      </c>
      <c r="B58" s="1198"/>
      <c r="C58" s="1198"/>
      <c r="D58" s="1194"/>
      <c r="E58" s="1180"/>
      <c r="F58" s="1180"/>
      <c r="G58" s="1113"/>
      <c r="H58" s="1113"/>
      <c r="I58" s="1113"/>
      <c r="J58" s="1113"/>
      <c r="K58" s="1181">
        <f>K59+K60+K61+K62</f>
        <v>646390.85000000009</v>
      </c>
    </row>
    <row r="59" spans="1:11" s="81" customFormat="1" ht="35.25" customHeight="1" x14ac:dyDescent="0.25">
      <c r="A59" s="1182" t="s">
        <v>2304</v>
      </c>
      <c r="B59" s="1121"/>
      <c r="C59" s="1121"/>
      <c r="D59" s="1186"/>
      <c r="E59" s="482"/>
      <c r="F59" s="482"/>
      <c r="G59" s="471"/>
      <c r="H59" s="471"/>
      <c r="I59" s="471"/>
      <c r="J59" s="522" t="s">
        <v>2288</v>
      </c>
      <c r="K59" s="507">
        <v>213200.1</v>
      </c>
    </row>
    <row r="60" spans="1:11" s="81" customFormat="1" ht="20.100000000000001" customHeight="1" x14ac:dyDescent="0.25">
      <c r="A60" s="1182" t="s">
        <v>2305</v>
      </c>
      <c r="B60" s="1121"/>
      <c r="C60" s="1121"/>
      <c r="D60" s="1186"/>
      <c r="E60" s="482"/>
      <c r="F60" s="482"/>
      <c r="G60" s="471"/>
      <c r="H60" s="471"/>
      <c r="I60" s="471"/>
      <c r="J60" s="522" t="s">
        <v>2288</v>
      </c>
      <c r="K60" s="507">
        <v>128945.67</v>
      </c>
    </row>
    <row r="61" spans="1:11" s="81" customFormat="1" ht="27.75" customHeight="1" x14ac:dyDescent="0.25">
      <c r="A61" s="1182" t="s">
        <v>2306</v>
      </c>
      <c r="B61" s="1121"/>
      <c r="C61" s="1121"/>
      <c r="D61" s="1186"/>
      <c r="E61" s="482"/>
      <c r="F61" s="482"/>
      <c r="G61" s="471"/>
      <c r="H61" s="471"/>
      <c r="I61" s="471"/>
      <c r="J61" s="522" t="s">
        <v>2288</v>
      </c>
      <c r="K61" s="507">
        <v>294495.03000000003</v>
      </c>
    </row>
    <row r="62" spans="1:11" s="81" customFormat="1" ht="20.100000000000001" customHeight="1" x14ac:dyDescent="0.25">
      <c r="A62" s="1182" t="s">
        <v>2307</v>
      </c>
      <c r="B62" s="1121"/>
      <c r="C62" s="1121"/>
      <c r="D62" s="1186"/>
      <c r="E62" s="482"/>
      <c r="F62" s="482"/>
      <c r="G62" s="471"/>
      <c r="H62" s="471"/>
      <c r="I62" s="471"/>
      <c r="J62" s="522" t="s">
        <v>2288</v>
      </c>
      <c r="K62" s="507">
        <v>9750.0499999999993</v>
      </c>
    </row>
    <row r="63" spans="1:11" s="81" customFormat="1" ht="20.100000000000001" customHeight="1" x14ac:dyDescent="0.25">
      <c r="A63" s="1182"/>
      <c r="B63" s="1121"/>
      <c r="C63" s="1121"/>
      <c r="D63" s="1186"/>
      <c r="E63" s="482"/>
      <c r="F63" s="482"/>
      <c r="G63" s="471"/>
      <c r="H63" s="471"/>
      <c r="I63" s="471"/>
      <c r="J63" s="522"/>
      <c r="K63" s="507"/>
    </row>
    <row r="64" spans="1:11" ht="20.100000000000001" customHeight="1" x14ac:dyDescent="0.25">
      <c r="A64" s="494" t="s">
        <v>51</v>
      </c>
      <c r="B64" s="1199"/>
      <c r="C64" s="1199"/>
      <c r="D64" s="1195"/>
      <c r="E64" s="495"/>
      <c r="F64" s="495"/>
      <c r="G64" s="857"/>
      <c r="H64" s="857"/>
      <c r="I64" s="857"/>
      <c r="J64" s="857"/>
      <c r="K64" s="496">
        <f>K58+K44+K42+K40+K36+K28+K11+K9</f>
        <v>2296183.4000000004</v>
      </c>
    </row>
    <row r="65" spans="1:11" x14ac:dyDescent="0.25">
      <c r="A65" s="72"/>
      <c r="B65" s="1200"/>
      <c r="C65" s="1200"/>
      <c r="D65" s="660"/>
      <c r="E65" s="73"/>
      <c r="F65" s="73"/>
      <c r="G65" s="73"/>
      <c r="H65" s="73"/>
      <c r="I65" s="73"/>
      <c r="J65" s="73"/>
      <c r="K65" s="349"/>
    </row>
  </sheetData>
  <mergeCells count="10">
    <mergeCell ref="J7:J8"/>
    <mergeCell ref="H6:I6"/>
    <mergeCell ref="A7:A8"/>
    <mergeCell ref="B7:B8"/>
    <mergeCell ref="C7:C8"/>
    <mergeCell ref="D7:D8"/>
    <mergeCell ref="E7:F7"/>
    <mergeCell ref="G7:G8"/>
    <mergeCell ref="H7:I7"/>
    <mergeCell ref="E6:F6"/>
  </mergeCells>
  <pageMargins left="0.34" right="0.18" top="0.56999999999999995" bottom="0.5" header="0.31496062992125984" footer="0.31496062992125984"/>
  <pageSetup paperSize="9" scale="7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80" zoomScaleNormal="80" workbookViewId="0">
      <selection activeCell="A56" sqref="A56:K56"/>
    </sheetView>
  </sheetViews>
  <sheetFormatPr baseColWidth="10" defaultRowHeight="15" x14ac:dyDescent="0.25"/>
  <cols>
    <col min="1" max="1" width="75.42578125" style="392" bestFit="1" customWidth="1"/>
    <col min="2" max="2" width="21.42578125" style="392" bestFit="1" customWidth="1"/>
    <col min="3" max="3" width="13.140625" style="392" bestFit="1" customWidth="1"/>
    <col min="4" max="4" width="14.140625" customWidth="1"/>
    <col min="5" max="5" width="10.140625" bestFit="1" customWidth="1"/>
    <col min="6" max="6" width="11.5703125" bestFit="1" customWidth="1"/>
    <col min="7" max="7" width="10.28515625" style="384" bestFit="1" customWidth="1"/>
    <col min="8" max="8" width="11.42578125" style="384" bestFit="1" customWidth="1"/>
    <col min="9" max="9" width="12.42578125" style="384" customWidth="1"/>
    <col min="10" max="10" width="33.42578125" customWidth="1"/>
    <col min="11" max="11" width="16.28515625" style="384" bestFit="1" customWidth="1"/>
    <col min="12" max="12" width="5.85546875" customWidth="1"/>
    <col min="257" max="257" width="68" customWidth="1"/>
    <col min="258" max="265" width="17.7109375" customWidth="1"/>
    <col min="266" max="266" width="22.42578125" customWidth="1"/>
    <col min="267" max="267" width="17.7109375" customWidth="1"/>
    <col min="268" max="268" width="1.28515625" customWidth="1"/>
    <col min="513" max="513" width="68" customWidth="1"/>
    <col min="514" max="521" width="17.7109375" customWidth="1"/>
    <col min="522" max="522" width="22.42578125" customWidth="1"/>
    <col min="523" max="523" width="17.7109375" customWidth="1"/>
    <col min="524" max="524" width="1.28515625" customWidth="1"/>
    <col min="769" max="769" width="68" customWidth="1"/>
    <col min="770" max="777" width="17.7109375" customWidth="1"/>
    <col min="778" max="778" width="22.42578125" customWidth="1"/>
    <col min="779" max="779" width="17.7109375" customWidth="1"/>
    <col min="780" max="780" width="1.28515625" customWidth="1"/>
    <col min="1025" max="1025" width="68" customWidth="1"/>
    <col min="1026" max="1033" width="17.7109375" customWidth="1"/>
    <col min="1034" max="1034" width="22.42578125" customWidth="1"/>
    <col min="1035" max="1035" width="17.7109375" customWidth="1"/>
    <col min="1036" max="1036" width="1.28515625" customWidth="1"/>
    <col min="1281" max="1281" width="68" customWidth="1"/>
    <col min="1282" max="1289" width="17.7109375" customWidth="1"/>
    <col min="1290" max="1290" width="22.42578125" customWidth="1"/>
    <col min="1291" max="1291" width="17.7109375" customWidth="1"/>
    <col min="1292" max="1292" width="1.28515625" customWidth="1"/>
    <col min="1537" max="1537" width="68" customWidth="1"/>
    <col min="1538" max="1545" width="17.7109375" customWidth="1"/>
    <col min="1546" max="1546" width="22.42578125" customWidth="1"/>
    <col min="1547" max="1547" width="17.7109375" customWidth="1"/>
    <col min="1548" max="1548" width="1.28515625" customWidth="1"/>
    <col min="1793" max="1793" width="68" customWidth="1"/>
    <col min="1794" max="1801" width="17.7109375" customWidth="1"/>
    <col min="1802" max="1802" width="22.42578125" customWidth="1"/>
    <col min="1803" max="1803" width="17.7109375" customWidth="1"/>
    <col min="1804" max="1804" width="1.28515625" customWidth="1"/>
    <col min="2049" max="2049" width="68" customWidth="1"/>
    <col min="2050" max="2057" width="17.7109375" customWidth="1"/>
    <col min="2058" max="2058" width="22.42578125" customWidth="1"/>
    <col min="2059" max="2059" width="17.7109375" customWidth="1"/>
    <col min="2060" max="2060" width="1.28515625" customWidth="1"/>
    <col min="2305" max="2305" width="68" customWidth="1"/>
    <col min="2306" max="2313" width="17.7109375" customWidth="1"/>
    <col min="2314" max="2314" width="22.42578125" customWidth="1"/>
    <col min="2315" max="2315" width="17.7109375" customWidth="1"/>
    <col min="2316" max="2316" width="1.28515625" customWidth="1"/>
    <col min="2561" max="2561" width="68" customWidth="1"/>
    <col min="2562" max="2569" width="17.7109375" customWidth="1"/>
    <col min="2570" max="2570" width="22.42578125" customWidth="1"/>
    <col min="2571" max="2571" width="17.7109375" customWidth="1"/>
    <col min="2572" max="2572" width="1.28515625" customWidth="1"/>
    <col min="2817" max="2817" width="68" customWidth="1"/>
    <col min="2818" max="2825" width="17.7109375" customWidth="1"/>
    <col min="2826" max="2826" width="22.42578125" customWidth="1"/>
    <col min="2827" max="2827" width="17.7109375" customWidth="1"/>
    <col min="2828" max="2828" width="1.28515625" customWidth="1"/>
    <col min="3073" max="3073" width="68" customWidth="1"/>
    <col min="3074" max="3081" width="17.7109375" customWidth="1"/>
    <col min="3082" max="3082" width="22.42578125" customWidth="1"/>
    <col min="3083" max="3083" width="17.7109375" customWidth="1"/>
    <col min="3084" max="3084" width="1.28515625" customWidth="1"/>
    <col min="3329" max="3329" width="68" customWidth="1"/>
    <col min="3330" max="3337" width="17.7109375" customWidth="1"/>
    <col min="3338" max="3338" width="22.42578125" customWidth="1"/>
    <col min="3339" max="3339" width="17.7109375" customWidth="1"/>
    <col min="3340" max="3340" width="1.28515625" customWidth="1"/>
    <col min="3585" max="3585" width="68" customWidth="1"/>
    <col min="3586" max="3593" width="17.7109375" customWidth="1"/>
    <col min="3594" max="3594" width="22.42578125" customWidth="1"/>
    <col min="3595" max="3595" width="17.7109375" customWidth="1"/>
    <col min="3596" max="3596" width="1.28515625" customWidth="1"/>
    <col min="3841" max="3841" width="68" customWidth="1"/>
    <col min="3842" max="3849" width="17.7109375" customWidth="1"/>
    <col min="3850" max="3850" width="22.42578125" customWidth="1"/>
    <col min="3851" max="3851" width="17.7109375" customWidth="1"/>
    <col min="3852" max="3852" width="1.28515625" customWidth="1"/>
    <col min="4097" max="4097" width="68" customWidth="1"/>
    <col min="4098" max="4105" width="17.7109375" customWidth="1"/>
    <col min="4106" max="4106" width="22.42578125" customWidth="1"/>
    <col min="4107" max="4107" width="17.7109375" customWidth="1"/>
    <col min="4108" max="4108" width="1.28515625" customWidth="1"/>
    <col min="4353" max="4353" width="68" customWidth="1"/>
    <col min="4354" max="4361" width="17.7109375" customWidth="1"/>
    <col min="4362" max="4362" width="22.42578125" customWidth="1"/>
    <col min="4363" max="4363" width="17.7109375" customWidth="1"/>
    <col min="4364" max="4364" width="1.28515625" customWidth="1"/>
    <col min="4609" max="4609" width="68" customWidth="1"/>
    <col min="4610" max="4617" width="17.7109375" customWidth="1"/>
    <col min="4618" max="4618" width="22.42578125" customWidth="1"/>
    <col min="4619" max="4619" width="17.7109375" customWidth="1"/>
    <col min="4620" max="4620" width="1.28515625" customWidth="1"/>
    <col min="4865" max="4865" width="68" customWidth="1"/>
    <col min="4866" max="4873" width="17.7109375" customWidth="1"/>
    <col min="4874" max="4874" width="22.42578125" customWidth="1"/>
    <col min="4875" max="4875" width="17.7109375" customWidth="1"/>
    <col min="4876" max="4876" width="1.28515625" customWidth="1"/>
    <col min="5121" max="5121" width="68" customWidth="1"/>
    <col min="5122" max="5129" width="17.7109375" customWidth="1"/>
    <col min="5130" max="5130" width="22.42578125" customWidth="1"/>
    <col min="5131" max="5131" width="17.7109375" customWidth="1"/>
    <col min="5132" max="5132" width="1.28515625" customWidth="1"/>
    <col min="5377" max="5377" width="68" customWidth="1"/>
    <col min="5378" max="5385" width="17.7109375" customWidth="1"/>
    <col min="5386" max="5386" width="22.42578125" customWidth="1"/>
    <col min="5387" max="5387" width="17.7109375" customWidth="1"/>
    <col min="5388" max="5388" width="1.28515625" customWidth="1"/>
    <col min="5633" max="5633" width="68" customWidth="1"/>
    <col min="5634" max="5641" width="17.7109375" customWidth="1"/>
    <col min="5642" max="5642" width="22.42578125" customWidth="1"/>
    <col min="5643" max="5643" width="17.7109375" customWidth="1"/>
    <col min="5644" max="5644" width="1.28515625" customWidth="1"/>
    <col min="5889" max="5889" width="68" customWidth="1"/>
    <col min="5890" max="5897" width="17.7109375" customWidth="1"/>
    <col min="5898" max="5898" width="22.42578125" customWidth="1"/>
    <col min="5899" max="5899" width="17.7109375" customWidth="1"/>
    <col min="5900" max="5900" width="1.28515625" customWidth="1"/>
    <col min="6145" max="6145" width="68" customWidth="1"/>
    <col min="6146" max="6153" width="17.7109375" customWidth="1"/>
    <col min="6154" max="6154" width="22.42578125" customWidth="1"/>
    <col min="6155" max="6155" width="17.7109375" customWidth="1"/>
    <col min="6156" max="6156" width="1.28515625" customWidth="1"/>
    <col min="6401" max="6401" width="68" customWidth="1"/>
    <col min="6402" max="6409" width="17.7109375" customWidth="1"/>
    <col min="6410" max="6410" width="22.42578125" customWidth="1"/>
    <col min="6411" max="6411" width="17.7109375" customWidth="1"/>
    <col min="6412" max="6412" width="1.28515625" customWidth="1"/>
    <col min="6657" max="6657" width="68" customWidth="1"/>
    <col min="6658" max="6665" width="17.7109375" customWidth="1"/>
    <col min="6666" max="6666" width="22.42578125" customWidth="1"/>
    <col min="6667" max="6667" width="17.7109375" customWidth="1"/>
    <col min="6668" max="6668" width="1.28515625" customWidth="1"/>
    <col min="6913" max="6913" width="68" customWidth="1"/>
    <col min="6914" max="6921" width="17.7109375" customWidth="1"/>
    <col min="6922" max="6922" width="22.42578125" customWidth="1"/>
    <col min="6923" max="6923" width="17.7109375" customWidth="1"/>
    <col min="6924" max="6924" width="1.28515625" customWidth="1"/>
    <col min="7169" max="7169" width="68" customWidth="1"/>
    <col min="7170" max="7177" width="17.7109375" customWidth="1"/>
    <col min="7178" max="7178" width="22.42578125" customWidth="1"/>
    <col min="7179" max="7179" width="17.7109375" customWidth="1"/>
    <col min="7180" max="7180" width="1.28515625" customWidth="1"/>
    <col min="7425" max="7425" width="68" customWidth="1"/>
    <col min="7426" max="7433" width="17.7109375" customWidth="1"/>
    <col min="7434" max="7434" width="22.42578125" customWidth="1"/>
    <col min="7435" max="7435" width="17.7109375" customWidth="1"/>
    <col min="7436" max="7436" width="1.28515625" customWidth="1"/>
    <col min="7681" max="7681" width="68" customWidth="1"/>
    <col min="7682" max="7689" width="17.7109375" customWidth="1"/>
    <col min="7690" max="7690" width="22.42578125" customWidth="1"/>
    <col min="7691" max="7691" width="17.7109375" customWidth="1"/>
    <col min="7692" max="7692" width="1.28515625" customWidth="1"/>
    <col min="7937" max="7937" width="68" customWidth="1"/>
    <col min="7938" max="7945" width="17.7109375" customWidth="1"/>
    <col min="7946" max="7946" width="22.42578125" customWidth="1"/>
    <col min="7947" max="7947" width="17.7109375" customWidth="1"/>
    <col min="7948" max="7948" width="1.28515625" customWidth="1"/>
    <col min="8193" max="8193" width="68" customWidth="1"/>
    <col min="8194" max="8201" width="17.7109375" customWidth="1"/>
    <col min="8202" max="8202" width="22.42578125" customWidth="1"/>
    <col min="8203" max="8203" width="17.7109375" customWidth="1"/>
    <col min="8204" max="8204" width="1.28515625" customWidth="1"/>
    <col min="8449" max="8449" width="68" customWidth="1"/>
    <col min="8450" max="8457" width="17.7109375" customWidth="1"/>
    <col min="8458" max="8458" width="22.42578125" customWidth="1"/>
    <col min="8459" max="8459" width="17.7109375" customWidth="1"/>
    <col min="8460" max="8460" width="1.28515625" customWidth="1"/>
    <col min="8705" max="8705" width="68" customWidth="1"/>
    <col min="8706" max="8713" width="17.7109375" customWidth="1"/>
    <col min="8714" max="8714" width="22.42578125" customWidth="1"/>
    <col min="8715" max="8715" width="17.7109375" customWidth="1"/>
    <col min="8716" max="8716" width="1.28515625" customWidth="1"/>
    <col min="8961" max="8961" width="68" customWidth="1"/>
    <col min="8962" max="8969" width="17.7109375" customWidth="1"/>
    <col min="8970" max="8970" width="22.42578125" customWidth="1"/>
    <col min="8971" max="8971" width="17.7109375" customWidth="1"/>
    <col min="8972" max="8972" width="1.28515625" customWidth="1"/>
    <col min="9217" max="9217" width="68" customWidth="1"/>
    <col min="9218" max="9225" width="17.7109375" customWidth="1"/>
    <col min="9226" max="9226" width="22.42578125" customWidth="1"/>
    <col min="9227" max="9227" width="17.7109375" customWidth="1"/>
    <col min="9228" max="9228" width="1.28515625" customWidth="1"/>
    <col min="9473" max="9473" width="68" customWidth="1"/>
    <col min="9474" max="9481" width="17.7109375" customWidth="1"/>
    <col min="9482" max="9482" width="22.42578125" customWidth="1"/>
    <col min="9483" max="9483" width="17.7109375" customWidth="1"/>
    <col min="9484" max="9484" width="1.28515625" customWidth="1"/>
    <col min="9729" max="9729" width="68" customWidth="1"/>
    <col min="9730" max="9737" width="17.7109375" customWidth="1"/>
    <col min="9738" max="9738" width="22.42578125" customWidth="1"/>
    <col min="9739" max="9739" width="17.7109375" customWidth="1"/>
    <col min="9740" max="9740" width="1.28515625" customWidth="1"/>
    <col min="9985" max="9985" width="68" customWidth="1"/>
    <col min="9986" max="9993" width="17.7109375" customWidth="1"/>
    <col min="9994" max="9994" width="22.42578125" customWidth="1"/>
    <col min="9995" max="9995" width="17.7109375" customWidth="1"/>
    <col min="9996" max="9996" width="1.28515625" customWidth="1"/>
    <col min="10241" max="10241" width="68" customWidth="1"/>
    <col min="10242" max="10249" width="17.7109375" customWidth="1"/>
    <col min="10250" max="10250" width="22.42578125" customWidth="1"/>
    <col min="10251" max="10251" width="17.7109375" customWidth="1"/>
    <col min="10252" max="10252" width="1.28515625" customWidth="1"/>
    <col min="10497" max="10497" width="68" customWidth="1"/>
    <col min="10498" max="10505" width="17.7109375" customWidth="1"/>
    <col min="10506" max="10506" width="22.42578125" customWidth="1"/>
    <col min="10507" max="10507" width="17.7109375" customWidth="1"/>
    <col min="10508" max="10508" width="1.28515625" customWidth="1"/>
    <col min="10753" max="10753" width="68" customWidth="1"/>
    <col min="10754" max="10761" width="17.7109375" customWidth="1"/>
    <col min="10762" max="10762" width="22.42578125" customWidth="1"/>
    <col min="10763" max="10763" width="17.7109375" customWidth="1"/>
    <col min="10764" max="10764" width="1.28515625" customWidth="1"/>
    <col min="11009" max="11009" width="68" customWidth="1"/>
    <col min="11010" max="11017" width="17.7109375" customWidth="1"/>
    <col min="11018" max="11018" width="22.42578125" customWidth="1"/>
    <col min="11019" max="11019" width="17.7109375" customWidth="1"/>
    <col min="11020" max="11020" width="1.28515625" customWidth="1"/>
    <col min="11265" max="11265" width="68" customWidth="1"/>
    <col min="11266" max="11273" width="17.7109375" customWidth="1"/>
    <col min="11274" max="11274" width="22.42578125" customWidth="1"/>
    <col min="11275" max="11275" width="17.7109375" customWidth="1"/>
    <col min="11276" max="11276" width="1.28515625" customWidth="1"/>
    <col min="11521" max="11521" width="68" customWidth="1"/>
    <col min="11522" max="11529" width="17.7109375" customWidth="1"/>
    <col min="11530" max="11530" width="22.42578125" customWidth="1"/>
    <col min="11531" max="11531" width="17.7109375" customWidth="1"/>
    <col min="11532" max="11532" width="1.28515625" customWidth="1"/>
    <col min="11777" max="11777" width="68" customWidth="1"/>
    <col min="11778" max="11785" width="17.7109375" customWidth="1"/>
    <col min="11786" max="11786" width="22.42578125" customWidth="1"/>
    <col min="11787" max="11787" width="17.7109375" customWidth="1"/>
    <col min="11788" max="11788" width="1.28515625" customWidth="1"/>
    <col min="12033" max="12033" width="68" customWidth="1"/>
    <col min="12034" max="12041" width="17.7109375" customWidth="1"/>
    <col min="12042" max="12042" width="22.42578125" customWidth="1"/>
    <col min="12043" max="12043" width="17.7109375" customWidth="1"/>
    <col min="12044" max="12044" width="1.28515625" customWidth="1"/>
    <col min="12289" max="12289" width="68" customWidth="1"/>
    <col min="12290" max="12297" width="17.7109375" customWidth="1"/>
    <col min="12298" max="12298" width="22.42578125" customWidth="1"/>
    <col min="12299" max="12299" width="17.7109375" customWidth="1"/>
    <col min="12300" max="12300" width="1.28515625" customWidth="1"/>
    <col min="12545" max="12545" width="68" customWidth="1"/>
    <col min="12546" max="12553" width="17.7109375" customWidth="1"/>
    <col min="12554" max="12554" width="22.42578125" customWidth="1"/>
    <col min="12555" max="12555" width="17.7109375" customWidth="1"/>
    <col min="12556" max="12556" width="1.28515625" customWidth="1"/>
    <col min="12801" max="12801" width="68" customWidth="1"/>
    <col min="12802" max="12809" width="17.7109375" customWidth="1"/>
    <col min="12810" max="12810" width="22.42578125" customWidth="1"/>
    <col min="12811" max="12811" width="17.7109375" customWidth="1"/>
    <col min="12812" max="12812" width="1.28515625" customWidth="1"/>
    <col min="13057" max="13057" width="68" customWidth="1"/>
    <col min="13058" max="13065" width="17.7109375" customWidth="1"/>
    <col min="13066" max="13066" width="22.42578125" customWidth="1"/>
    <col min="13067" max="13067" width="17.7109375" customWidth="1"/>
    <col min="13068" max="13068" width="1.28515625" customWidth="1"/>
    <col min="13313" max="13313" width="68" customWidth="1"/>
    <col min="13314" max="13321" width="17.7109375" customWidth="1"/>
    <col min="13322" max="13322" width="22.42578125" customWidth="1"/>
    <col min="13323" max="13323" width="17.7109375" customWidth="1"/>
    <col min="13324" max="13324" width="1.28515625" customWidth="1"/>
    <col min="13569" max="13569" width="68" customWidth="1"/>
    <col min="13570" max="13577" width="17.7109375" customWidth="1"/>
    <col min="13578" max="13578" width="22.42578125" customWidth="1"/>
    <col min="13579" max="13579" width="17.7109375" customWidth="1"/>
    <col min="13580" max="13580" width="1.28515625" customWidth="1"/>
    <col min="13825" max="13825" width="68" customWidth="1"/>
    <col min="13826" max="13833" width="17.7109375" customWidth="1"/>
    <col min="13834" max="13834" width="22.42578125" customWidth="1"/>
    <col min="13835" max="13835" width="17.7109375" customWidth="1"/>
    <col min="13836" max="13836" width="1.28515625" customWidth="1"/>
    <col min="14081" max="14081" width="68" customWidth="1"/>
    <col min="14082" max="14089" width="17.7109375" customWidth="1"/>
    <col min="14090" max="14090" width="22.42578125" customWidth="1"/>
    <col min="14091" max="14091" width="17.7109375" customWidth="1"/>
    <col min="14092" max="14092" width="1.28515625" customWidth="1"/>
    <col min="14337" max="14337" width="68" customWidth="1"/>
    <col min="14338" max="14345" width="17.7109375" customWidth="1"/>
    <col min="14346" max="14346" width="22.42578125" customWidth="1"/>
    <col min="14347" max="14347" width="17.7109375" customWidth="1"/>
    <col min="14348" max="14348" width="1.28515625" customWidth="1"/>
    <col min="14593" max="14593" width="68" customWidth="1"/>
    <col min="14594" max="14601" width="17.7109375" customWidth="1"/>
    <col min="14602" max="14602" width="22.42578125" customWidth="1"/>
    <col min="14603" max="14603" width="17.7109375" customWidth="1"/>
    <col min="14604" max="14604" width="1.28515625" customWidth="1"/>
    <col min="14849" max="14849" width="68" customWidth="1"/>
    <col min="14850" max="14857" width="17.7109375" customWidth="1"/>
    <col min="14858" max="14858" width="22.42578125" customWidth="1"/>
    <col min="14859" max="14859" width="17.7109375" customWidth="1"/>
    <col min="14860" max="14860" width="1.28515625" customWidth="1"/>
    <col min="15105" max="15105" width="68" customWidth="1"/>
    <col min="15106" max="15113" width="17.7109375" customWidth="1"/>
    <col min="15114" max="15114" width="22.42578125" customWidth="1"/>
    <col min="15115" max="15115" width="17.7109375" customWidth="1"/>
    <col min="15116" max="15116" width="1.28515625" customWidth="1"/>
    <col min="15361" max="15361" width="68" customWidth="1"/>
    <col min="15362" max="15369" width="17.7109375" customWidth="1"/>
    <col min="15370" max="15370" width="22.42578125" customWidth="1"/>
    <col min="15371" max="15371" width="17.7109375" customWidth="1"/>
    <col min="15372" max="15372" width="1.28515625" customWidth="1"/>
    <col min="15617" max="15617" width="68" customWidth="1"/>
    <col min="15618" max="15625" width="17.7109375" customWidth="1"/>
    <col min="15626" max="15626" width="22.42578125" customWidth="1"/>
    <col min="15627" max="15627" width="17.7109375" customWidth="1"/>
    <col min="15628" max="15628" width="1.28515625" customWidth="1"/>
    <col min="15873" max="15873" width="68" customWidth="1"/>
    <col min="15874" max="15881" width="17.7109375" customWidth="1"/>
    <col min="15882" max="15882" width="22.42578125" customWidth="1"/>
    <col min="15883" max="15883" width="17.7109375" customWidth="1"/>
    <col min="15884" max="15884" width="1.28515625" customWidth="1"/>
    <col min="16129" max="16129" width="68" customWidth="1"/>
    <col min="16130" max="16137" width="17.7109375" customWidth="1"/>
    <col min="16138" max="16138" width="22.42578125" customWidth="1"/>
    <col min="16139" max="16139" width="17.7109375" customWidth="1"/>
    <col min="16140" max="16140" width="1.28515625" customWidth="1"/>
  </cols>
  <sheetData>
    <row r="1" spans="1:11" s="16" customFormat="1" ht="12" customHeight="1" x14ac:dyDescent="0.25">
      <c r="A1" s="386"/>
      <c r="B1" s="386"/>
      <c r="C1" s="386"/>
      <c r="G1" s="343"/>
      <c r="H1" s="343"/>
      <c r="I1" s="343"/>
      <c r="K1" s="343"/>
    </row>
    <row r="2" spans="1:11" s="16" customFormat="1" x14ac:dyDescent="0.25">
      <c r="A2" s="1047" t="s">
        <v>42</v>
      </c>
      <c r="B2" s="385"/>
      <c r="C2" s="385"/>
      <c r="D2" s="18"/>
      <c r="E2" s="18"/>
      <c r="F2" s="18"/>
      <c r="G2" s="345"/>
      <c r="H2" s="345"/>
      <c r="I2" s="345"/>
      <c r="J2" s="18"/>
      <c r="K2" s="344" t="s">
        <v>19</v>
      </c>
    </row>
    <row r="3" spans="1:11" s="16" customFormat="1" x14ac:dyDescent="0.25">
      <c r="A3" s="1048" t="s">
        <v>863</v>
      </c>
      <c r="B3" s="385"/>
      <c r="C3" s="385"/>
      <c r="D3" s="18"/>
      <c r="E3" s="18"/>
      <c r="F3" s="18"/>
      <c r="G3" s="345"/>
      <c r="H3" s="345"/>
      <c r="I3" s="345"/>
      <c r="J3" s="18"/>
      <c r="K3" s="345"/>
    </row>
    <row r="4" spans="1:11" s="16" customFormat="1" x14ac:dyDescent="0.25">
      <c r="A4" s="1047" t="s">
        <v>1489</v>
      </c>
      <c r="B4" s="385"/>
      <c r="C4" s="385"/>
      <c r="D4" s="18"/>
      <c r="E4" s="18"/>
      <c r="F4" s="18"/>
      <c r="G4" s="345"/>
      <c r="H4" s="345"/>
      <c r="I4" s="345"/>
      <c r="J4" s="18"/>
      <c r="K4" s="345"/>
    </row>
    <row r="5" spans="1:11" s="16" customFormat="1" ht="12.75" customHeight="1" x14ac:dyDescent="0.25">
      <c r="A5" s="386"/>
      <c r="B5" s="386"/>
      <c r="C5" s="386"/>
      <c r="G5" s="343"/>
      <c r="H5" s="343"/>
      <c r="I5" s="343"/>
      <c r="K5" s="343"/>
    </row>
    <row r="6" spans="1:11" s="16" customFormat="1" x14ac:dyDescent="0.25">
      <c r="A6" s="994" t="s">
        <v>20</v>
      </c>
      <c r="B6" s="732" t="s">
        <v>21</v>
      </c>
      <c r="C6" s="732" t="s">
        <v>22</v>
      </c>
      <c r="D6" s="313"/>
      <c r="E6" s="1412" t="s">
        <v>23</v>
      </c>
      <c r="F6" s="1412"/>
      <c r="G6" s="729" t="s">
        <v>24</v>
      </c>
      <c r="H6" s="1417" t="s">
        <v>25</v>
      </c>
      <c r="I6" s="1417"/>
      <c r="J6" s="313" t="s">
        <v>26</v>
      </c>
      <c r="K6" s="859" t="s">
        <v>27</v>
      </c>
    </row>
    <row r="7" spans="1:11" s="52" customFormat="1" x14ac:dyDescent="0.25">
      <c r="A7" s="1547" t="s">
        <v>28</v>
      </c>
      <c r="B7" s="1415" t="s">
        <v>29</v>
      </c>
      <c r="C7" s="1415" t="s">
        <v>30</v>
      </c>
      <c r="D7" s="1415" t="s">
        <v>31</v>
      </c>
      <c r="E7" s="1415" t="s">
        <v>32</v>
      </c>
      <c r="F7" s="1415"/>
      <c r="G7" s="1419" t="s">
        <v>33</v>
      </c>
      <c r="H7" s="1415" t="s">
        <v>34</v>
      </c>
      <c r="I7" s="1415"/>
      <c r="J7" s="1415" t="s">
        <v>211</v>
      </c>
      <c r="K7" s="1443" t="s">
        <v>35</v>
      </c>
    </row>
    <row r="8" spans="1:11" s="52" customFormat="1" x14ac:dyDescent="0.25">
      <c r="A8" s="1547"/>
      <c r="B8" s="1415"/>
      <c r="C8" s="1415"/>
      <c r="D8" s="1415"/>
      <c r="E8" s="731" t="s">
        <v>36</v>
      </c>
      <c r="F8" s="731" t="s">
        <v>37</v>
      </c>
      <c r="G8" s="1419"/>
      <c r="H8" s="728" t="s">
        <v>36</v>
      </c>
      <c r="I8" s="728" t="s">
        <v>37</v>
      </c>
      <c r="J8" s="1415"/>
      <c r="K8" s="1443"/>
    </row>
    <row r="9" spans="1:11" ht="15.95" customHeight="1" x14ac:dyDescent="0.25">
      <c r="A9" s="498" t="s">
        <v>266</v>
      </c>
      <c r="B9" s="498"/>
      <c r="C9" s="498"/>
      <c r="D9" s="480"/>
      <c r="E9" s="480"/>
      <c r="F9" s="480"/>
      <c r="G9" s="481"/>
      <c r="H9" s="481"/>
      <c r="I9" s="481"/>
      <c r="J9" s="480"/>
      <c r="K9" s="481">
        <f>SUM(K10)</f>
        <v>0</v>
      </c>
    </row>
    <row r="10" spans="1:11" ht="15.95" customHeight="1" x14ac:dyDescent="0.25">
      <c r="A10" s="499"/>
      <c r="B10" s="499"/>
      <c r="C10" s="499"/>
      <c r="D10" s="471"/>
      <c r="E10" s="471"/>
      <c r="F10" s="471"/>
      <c r="G10" s="483"/>
      <c r="H10" s="483"/>
      <c r="I10" s="483"/>
      <c r="J10" s="471"/>
      <c r="K10" s="483"/>
    </row>
    <row r="11" spans="1:11" ht="15.95" customHeight="1" x14ac:dyDescent="0.25">
      <c r="A11" s="498" t="s">
        <v>268</v>
      </c>
      <c r="B11" s="498"/>
      <c r="C11" s="498"/>
      <c r="D11" s="480"/>
      <c r="E11" s="480"/>
      <c r="F11" s="480"/>
      <c r="G11" s="481"/>
      <c r="H11" s="481"/>
      <c r="I11" s="481"/>
      <c r="J11" s="480"/>
      <c r="K11" s="481">
        <f>SUM(K12:K14)</f>
        <v>10513719.75</v>
      </c>
    </row>
    <row r="12" spans="1:11" ht="21.75" customHeight="1" x14ac:dyDescent="0.25">
      <c r="A12" s="505" t="s">
        <v>398</v>
      </c>
      <c r="B12" s="505" t="s">
        <v>1444</v>
      </c>
      <c r="C12" s="505" t="s">
        <v>477</v>
      </c>
      <c r="D12" s="522"/>
      <c r="E12" s="655">
        <v>8.9999999999999993E-3</v>
      </c>
      <c r="F12" s="655">
        <v>1.0999999999999999E-2</v>
      </c>
      <c r="G12" s="507"/>
      <c r="H12" s="672">
        <v>4500</v>
      </c>
      <c r="I12" s="672">
        <v>6500</v>
      </c>
      <c r="J12" s="522" t="s">
        <v>1445</v>
      </c>
      <c r="K12" s="672">
        <f>962643.07+630775.32</f>
        <v>1593418.39</v>
      </c>
    </row>
    <row r="13" spans="1:11" ht="30" x14ac:dyDescent="0.25">
      <c r="A13" s="505" t="s">
        <v>1446</v>
      </c>
      <c r="B13" s="505"/>
      <c r="C13" s="505" t="s">
        <v>477</v>
      </c>
      <c r="D13" s="522"/>
      <c r="E13" s="522"/>
      <c r="F13" s="522"/>
      <c r="G13" s="507" t="s">
        <v>1447</v>
      </c>
      <c r="H13" s="672">
        <v>100</v>
      </c>
      <c r="I13" s="672">
        <v>200</v>
      </c>
      <c r="J13" s="548" t="s">
        <v>1448</v>
      </c>
      <c r="K13" s="507">
        <f>1928553.45+763748.45</f>
        <v>2692301.9</v>
      </c>
    </row>
    <row r="14" spans="1:11" ht="50.25" customHeight="1" x14ac:dyDescent="0.25">
      <c r="A14" s="505" t="s">
        <v>1449</v>
      </c>
      <c r="B14" s="738" t="s">
        <v>1450</v>
      </c>
      <c r="C14" s="505" t="s">
        <v>477</v>
      </c>
      <c r="D14" s="655">
        <v>1.4999999999999999E-2</v>
      </c>
      <c r="E14" s="655">
        <v>1.4999999999999999E-2</v>
      </c>
      <c r="F14" s="654">
        <v>0.1</v>
      </c>
      <c r="G14" s="507"/>
      <c r="H14" s="507">
        <v>150</v>
      </c>
      <c r="I14" s="507">
        <v>60000</v>
      </c>
      <c r="J14" s="522" t="s">
        <v>1451</v>
      </c>
      <c r="K14" s="507">
        <f>5866413.1+361586.36</f>
        <v>6227999.46</v>
      </c>
    </row>
    <row r="15" spans="1:11" ht="15.95" customHeight="1" x14ac:dyDescent="0.25">
      <c r="A15" s="499"/>
      <c r="B15" s="499"/>
      <c r="C15" s="499"/>
      <c r="D15" s="471"/>
      <c r="E15" s="471"/>
      <c r="F15" s="471"/>
      <c r="G15" s="483"/>
      <c r="H15" s="483"/>
      <c r="I15" s="483"/>
      <c r="J15" s="471"/>
      <c r="K15" s="483"/>
    </row>
    <row r="16" spans="1:11" s="16" customFormat="1" ht="15.95" customHeight="1" x14ac:dyDescent="0.25">
      <c r="A16" s="498" t="s">
        <v>291</v>
      </c>
      <c r="B16" s="498"/>
      <c r="C16" s="498"/>
      <c r="D16" s="480"/>
      <c r="E16" s="480"/>
      <c r="F16" s="480"/>
      <c r="G16" s="481"/>
      <c r="H16" s="481"/>
      <c r="I16" s="481"/>
      <c r="J16" s="480"/>
      <c r="K16" s="481">
        <f>SUM(K17)</f>
        <v>0</v>
      </c>
    </row>
    <row r="17" spans="1:11" s="80" customFormat="1" ht="15.95" customHeight="1" x14ac:dyDescent="0.25">
      <c r="A17" s="502"/>
      <c r="B17" s="502"/>
      <c r="C17" s="502"/>
      <c r="D17" s="474"/>
      <c r="E17" s="474"/>
      <c r="F17" s="474"/>
      <c r="G17" s="491"/>
      <c r="H17" s="491"/>
      <c r="I17" s="491"/>
      <c r="J17" s="474"/>
      <c r="K17" s="491"/>
    </row>
    <row r="18" spans="1:11" ht="15.95" customHeight="1" x14ac:dyDescent="0.25">
      <c r="A18" s="498" t="s">
        <v>300</v>
      </c>
      <c r="B18" s="498"/>
      <c r="C18" s="498"/>
      <c r="D18" s="480"/>
      <c r="E18" s="480"/>
      <c r="F18" s="480"/>
      <c r="G18" s="481"/>
      <c r="H18" s="481"/>
      <c r="I18" s="481"/>
      <c r="J18" s="480"/>
      <c r="K18" s="481">
        <f>SUM(K19:K23)</f>
        <v>110166.94</v>
      </c>
    </row>
    <row r="19" spans="1:11" x14ac:dyDescent="0.25">
      <c r="A19" s="505" t="s">
        <v>1452</v>
      </c>
      <c r="B19" s="505"/>
      <c r="C19" s="505" t="s">
        <v>1453</v>
      </c>
      <c r="D19" s="522"/>
      <c r="E19" s="654" t="s">
        <v>1454</v>
      </c>
      <c r="F19" s="654" t="s">
        <v>1455</v>
      </c>
      <c r="G19" s="507" t="s">
        <v>1456</v>
      </c>
      <c r="H19" s="507">
        <v>350</v>
      </c>
      <c r="I19" s="507">
        <v>17850</v>
      </c>
      <c r="J19" s="522" t="s">
        <v>1451</v>
      </c>
      <c r="K19" s="507">
        <v>31399.25</v>
      </c>
    </row>
    <row r="20" spans="1:11" ht="45" x14ac:dyDescent="0.25">
      <c r="A20" s="738" t="s">
        <v>1457</v>
      </c>
      <c r="B20" s="505"/>
      <c r="C20" s="505" t="s">
        <v>1453</v>
      </c>
      <c r="D20" s="548" t="s">
        <v>1458</v>
      </c>
      <c r="E20" s="654"/>
      <c r="F20" s="654"/>
      <c r="G20" s="507" t="s">
        <v>1456</v>
      </c>
      <c r="H20" s="507">
        <v>140</v>
      </c>
      <c r="I20" s="507">
        <v>2500</v>
      </c>
      <c r="J20" s="522" t="s">
        <v>1451</v>
      </c>
      <c r="K20" s="507">
        <v>0</v>
      </c>
    </row>
    <row r="21" spans="1:11" ht="22.5" customHeight="1" x14ac:dyDescent="0.25">
      <c r="A21" s="505" t="s">
        <v>1459</v>
      </c>
      <c r="B21" s="505"/>
      <c r="C21" s="505" t="s">
        <v>1453</v>
      </c>
      <c r="D21" s="654" t="s">
        <v>1460</v>
      </c>
      <c r="E21" s="654">
        <v>0.03</v>
      </c>
      <c r="F21" s="654">
        <v>0.1</v>
      </c>
      <c r="G21" s="507" t="s">
        <v>1456</v>
      </c>
      <c r="H21" s="507">
        <v>110</v>
      </c>
      <c r="I21" s="507">
        <v>3900</v>
      </c>
      <c r="J21" s="522" t="s">
        <v>1451</v>
      </c>
      <c r="K21" s="507">
        <v>0</v>
      </c>
    </row>
    <row r="22" spans="1:11" ht="22.5" customHeight="1" x14ac:dyDescent="0.25">
      <c r="A22" s="505" t="s">
        <v>1461</v>
      </c>
      <c r="B22" s="505"/>
      <c r="C22" s="505" t="s">
        <v>477</v>
      </c>
      <c r="D22" s="522"/>
      <c r="E22" s="522"/>
      <c r="F22" s="522"/>
      <c r="G22" s="672">
        <v>100</v>
      </c>
      <c r="H22" s="672"/>
      <c r="I22" s="672"/>
      <c r="J22" s="522" t="s">
        <v>1462</v>
      </c>
      <c r="K22" s="507">
        <v>78767.69</v>
      </c>
    </row>
    <row r="23" spans="1:11" ht="22.5" customHeight="1" x14ac:dyDescent="0.25">
      <c r="A23" s="505" t="s">
        <v>1463</v>
      </c>
      <c r="B23" s="505"/>
      <c r="C23" s="505" t="s">
        <v>477</v>
      </c>
      <c r="D23" s="522"/>
      <c r="E23" s="522"/>
      <c r="F23" s="522"/>
      <c r="G23" s="507">
        <v>60</v>
      </c>
      <c r="H23" s="507">
        <v>60</v>
      </c>
      <c r="I23" s="507">
        <v>720</v>
      </c>
      <c r="J23" s="522" t="s">
        <v>1462</v>
      </c>
      <c r="K23" s="507">
        <v>0</v>
      </c>
    </row>
    <row r="24" spans="1:11" ht="15.95" customHeight="1" x14ac:dyDescent="0.25">
      <c r="A24" s="499"/>
      <c r="B24" s="499"/>
      <c r="C24" s="499"/>
      <c r="D24" s="471"/>
      <c r="E24" s="471"/>
      <c r="F24" s="471"/>
      <c r="G24" s="483"/>
      <c r="H24" s="483"/>
      <c r="I24" s="483"/>
      <c r="J24" s="471"/>
      <c r="K24" s="483"/>
    </row>
    <row r="25" spans="1:11" ht="15.95" customHeight="1" x14ac:dyDescent="0.25">
      <c r="A25" s="498" t="s">
        <v>310</v>
      </c>
      <c r="B25" s="498"/>
      <c r="C25" s="498"/>
      <c r="D25" s="480"/>
      <c r="E25" s="480"/>
      <c r="F25" s="480"/>
      <c r="G25" s="481"/>
      <c r="H25" s="481"/>
      <c r="I25" s="481"/>
      <c r="J25" s="480"/>
      <c r="K25" s="481">
        <f>SUM(K26)</f>
        <v>0</v>
      </c>
    </row>
    <row r="26" spans="1:11" s="81" customFormat="1" ht="21" customHeight="1" x14ac:dyDescent="0.25">
      <c r="A26" s="505" t="s">
        <v>1464</v>
      </c>
      <c r="B26" s="505"/>
      <c r="C26" s="505" t="s">
        <v>477</v>
      </c>
      <c r="D26" s="522"/>
      <c r="E26" s="522"/>
      <c r="F26" s="522"/>
      <c r="G26" s="507" t="s">
        <v>1456</v>
      </c>
      <c r="H26" s="507">
        <v>800</v>
      </c>
      <c r="I26" s="507">
        <v>2000</v>
      </c>
      <c r="J26" s="522" t="s">
        <v>1462</v>
      </c>
      <c r="K26" s="507">
        <v>0</v>
      </c>
    </row>
    <row r="27" spans="1:11" ht="15.95" customHeight="1" x14ac:dyDescent="0.25">
      <c r="A27" s="499"/>
      <c r="B27" s="499"/>
      <c r="C27" s="499"/>
      <c r="D27" s="471"/>
      <c r="E27" s="471"/>
      <c r="F27" s="471"/>
      <c r="G27" s="483"/>
      <c r="H27" s="483"/>
      <c r="I27" s="483"/>
      <c r="J27" s="471"/>
      <c r="K27" s="483"/>
    </row>
    <row r="28" spans="1:11" ht="15.95" customHeight="1" x14ac:dyDescent="0.25">
      <c r="A28" s="498" t="s">
        <v>313</v>
      </c>
      <c r="B28" s="498"/>
      <c r="C28" s="498"/>
      <c r="D28" s="480"/>
      <c r="E28" s="480"/>
      <c r="F28" s="480"/>
      <c r="G28" s="481"/>
      <c r="H28" s="481"/>
      <c r="I28" s="481"/>
      <c r="J28" s="480"/>
      <c r="K28" s="481">
        <f>SUM(K29:K30)</f>
        <v>212587.4</v>
      </c>
    </row>
    <row r="29" spans="1:11" s="81" customFormat="1" ht="22.5" customHeight="1" x14ac:dyDescent="0.25">
      <c r="A29" s="505" t="s">
        <v>1465</v>
      </c>
      <c r="B29" s="505"/>
      <c r="C29" s="505" t="s">
        <v>477</v>
      </c>
      <c r="D29" s="654">
        <v>0.03</v>
      </c>
      <c r="E29" s="654">
        <v>0.03</v>
      </c>
      <c r="F29" s="654">
        <v>0.03</v>
      </c>
      <c r="G29" s="507" t="s">
        <v>1456</v>
      </c>
      <c r="H29" s="507"/>
      <c r="I29" s="507"/>
      <c r="J29" s="522" t="s">
        <v>1462</v>
      </c>
      <c r="K29" s="507">
        <v>0</v>
      </c>
    </row>
    <row r="30" spans="1:11" ht="22.5" customHeight="1" x14ac:dyDescent="0.25">
      <c r="A30" s="505" t="s">
        <v>1466</v>
      </c>
      <c r="B30" s="505"/>
      <c r="C30" s="505" t="s">
        <v>477</v>
      </c>
      <c r="D30" s="522" t="s">
        <v>1467</v>
      </c>
      <c r="E30" s="522"/>
      <c r="F30" s="522"/>
      <c r="G30" s="507"/>
      <c r="H30" s="507">
        <v>403.29</v>
      </c>
      <c r="I30" s="507">
        <v>20000</v>
      </c>
      <c r="J30" s="522" t="s">
        <v>1462</v>
      </c>
      <c r="K30" s="507">
        <v>212587.4</v>
      </c>
    </row>
    <row r="31" spans="1:11" ht="15.95" customHeight="1" x14ac:dyDescent="0.25">
      <c r="A31" s="499"/>
      <c r="B31" s="499"/>
      <c r="C31" s="499"/>
      <c r="D31" s="471"/>
      <c r="E31" s="471"/>
      <c r="F31" s="471"/>
      <c r="G31" s="483"/>
      <c r="H31" s="483"/>
      <c r="I31" s="483"/>
      <c r="J31" s="471"/>
      <c r="K31" s="483"/>
    </row>
    <row r="32" spans="1:11" s="16" customFormat="1" ht="15.95" customHeight="1" x14ac:dyDescent="0.25">
      <c r="A32" s="498" t="s">
        <v>314</v>
      </c>
      <c r="B32" s="498"/>
      <c r="C32" s="498"/>
      <c r="D32" s="480"/>
      <c r="E32" s="480"/>
      <c r="F32" s="480"/>
      <c r="G32" s="481"/>
      <c r="H32" s="481"/>
      <c r="I32" s="481"/>
      <c r="J32" s="480"/>
      <c r="K32" s="481"/>
    </row>
    <row r="33" spans="1:11" s="80" customFormat="1" ht="60" x14ac:dyDescent="0.25">
      <c r="A33" s="1202" t="s">
        <v>1468</v>
      </c>
      <c r="B33" s="558"/>
      <c r="C33" s="558" t="s">
        <v>373</v>
      </c>
      <c r="D33" s="535"/>
      <c r="E33" s="535"/>
      <c r="F33" s="535"/>
      <c r="G33" s="541"/>
      <c r="H33" s="541"/>
      <c r="I33" s="540"/>
      <c r="J33" s="1203" t="s">
        <v>1469</v>
      </c>
      <c r="K33" s="540"/>
    </row>
    <row r="34" spans="1:11" s="80" customFormat="1" ht="60" x14ac:dyDescent="0.25">
      <c r="A34" s="1202" t="s">
        <v>1470</v>
      </c>
      <c r="B34" s="558"/>
      <c r="C34" s="558"/>
      <c r="D34" s="535"/>
      <c r="E34" s="535"/>
      <c r="F34" s="535"/>
      <c r="G34" s="538"/>
      <c r="H34" s="541"/>
      <c r="I34" s="540"/>
      <c r="J34" s="1203" t="s">
        <v>1469</v>
      </c>
      <c r="K34" s="540"/>
    </row>
    <row r="35" spans="1:11" s="80" customFormat="1" ht="44.25" customHeight="1" x14ac:dyDescent="0.25">
      <c r="A35" s="1202" t="s">
        <v>1471</v>
      </c>
      <c r="B35" s="558"/>
      <c r="C35" s="558"/>
      <c r="D35" s="535"/>
      <c r="E35" s="535"/>
      <c r="F35" s="535"/>
      <c r="G35" s="538"/>
      <c r="H35" s="541"/>
      <c r="I35" s="540"/>
      <c r="J35" s="1203" t="s">
        <v>1469</v>
      </c>
      <c r="K35" s="540"/>
    </row>
    <row r="36" spans="1:11" s="80" customFormat="1" ht="47.25" customHeight="1" x14ac:dyDescent="0.25">
      <c r="A36" s="1202" t="s">
        <v>1472</v>
      </c>
      <c r="B36" s="558"/>
      <c r="C36" s="558"/>
      <c r="D36" s="535"/>
      <c r="E36" s="535"/>
      <c r="F36" s="535"/>
      <c r="G36" s="538"/>
      <c r="H36" s="541"/>
      <c r="I36" s="540"/>
      <c r="J36" s="1203" t="s">
        <v>1469</v>
      </c>
      <c r="K36" s="540"/>
    </row>
    <row r="37" spans="1:11" s="80" customFormat="1" ht="44.25" customHeight="1" x14ac:dyDescent="0.25">
      <c r="A37" s="1202" t="s">
        <v>1473</v>
      </c>
      <c r="B37" s="558"/>
      <c r="C37" s="558"/>
      <c r="D37" s="535"/>
      <c r="E37" s="535"/>
      <c r="F37" s="535"/>
      <c r="G37" s="538"/>
      <c r="H37" s="541"/>
      <c r="I37" s="540"/>
      <c r="J37" s="1203" t="s">
        <v>1469</v>
      </c>
      <c r="K37" s="540"/>
    </row>
    <row r="38" spans="1:11" s="80" customFormat="1" ht="60" x14ac:dyDescent="0.25">
      <c r="A38" s="738" t="s">
        <v>1474</v>
      </c>
      <c r="B38" s="509"/>
      <c r="C38" s="509"/>
      <c r="D38" s="532"/>
      <c r="E38" s="532"/>
      <c r="F38" s="532"/>
      <c r="G38" s="507"/>
      <c r="H38" s="540"/>
      <c r="I38" s="540"/>
      <c r="J38" s="1203" t="s">
        <v>1469</v>
      </c>
      <c r="K38" s="540"/>
    </row>
    <row r="39" spans="1:11" s="80" customFormat="1" ht="60" x14ac:dyDescent="0.25">
      <c r="A39" s="738" t="s">
        <v>1475</v>
      </c>
      <c r="B39" s="509"/>
      <c r="C39" s="509"/>
      <c r="D39" s="532"/>
      <c r="E39" s="532"/>
      <c r="F39" s="532"/>
      <c r="G39" s="507"/>
      <c r="H39" s="540"/>
      <c r="I39" s="540"/>
      <c r="J39" s="1203" t="s">
        <v>1469</v>
      </c>
      <c r="K39" s="540"/>
    </row>
    <row r="40" spans="1:11" s="80" customFormat="1" ht="60" x14ac:dyDescent="0.25">
      <c r="A40" s="738" t="s">
        <v>1476</v>
      </c>
      <c r="B40" s="509"/>
      <c r="C40" s="509"/>
      <c r="D40" s="532"/>
      <c r="E40" s="532"/>
      <c r="F40" s="532"/>
      <c r="G40" s="507"/>
      <c r="H40" s="540"/>
      <c r="I40" s="540"/>
      <c r="J40" s="1203" t="s">
        <v>1469</v>
      </c>
      <c r="K40" s="540"/>
    </row>
    <row r="41" spans="1:11" s="80" customFormat="1" ht="60" x14ac:dyDescent="0.25">
      <c r="A41" s="738" t="s">
        <v>1477</v>
      </c>
      <c r="B41" s="509"/>
      <c r="C41" s="509"/>
      <c r="D41" s="532"/>
      <c r="E41" s="532"/>
      <c r="F41" s="532"/>
      <c r="G41" s="507"/>
      <c r="H41" s="540"/>
      <c r="I41" s="540"/>
      <c r="J41" s="1203" t="s">
        <v>1469</v>
      </c>
      <c r="K41" s="540"/>
    </row>
    <row r="42" spans="1:11" s="80" customFormat="1" x14ac:dyDescent="0.25">
      <c r="A42" s="509"/>
      <c r="B42" s="509"/>
      <c r="C42" s="509"/>
      <c r="D42" s="532"/>
      <c r="E42" s="532"/>
      <c r="F42" s="532"/>
      <c r="G42" s="507"/>
      <c r="H42" s="540"/>
      <c r="I42" s="540"/>
      <c r="J42" s="532"/>
      <c r="K42" s="540"/>
    </row>
    <row r="43" spans="1:11" x14ac:dyDescent="0.25">
      <c r="A43" s="498" t="s">
        <v>315</v>
      </c>
      <c r="B43" s="498"/>
      <c r="C43" s="498"/>
      <c r="D43" s="480"/>
      <c r="E43" s="480"/>
      <c r="F43" s="480"/>
      <c r="G43" s="481"/>
      <c r="H43" s="481"/>
      <c r="I43" s="481"/>
      <c r="J43" s="480"/>
      <c r="K43" s="481">
        <f>SUM(K44:K55)</f>
        <v>1406135</v>
      </c>
    </row>
    <row r="44" spans="1:11" s="80" customFormat="1" ht="21" customHeight="1" x14ac:dyDescent="0.25">
      <c r="A44" s="509" t="s">
        <v>1478</v>
      </c>
      <c r="B44" s="509"/>
      <c r="C44" s="509" t="s">
        <v>1479</v>
      </c>
      <c r="D44" s="532"/>
      <c r="E44" s="532"/>
      <c r="F44" s="532"/>
      <c r="G44" s="507" t="s">
        <v>1456</v>
      </c>
      <c r="H44" s="540">
        <v>60</v>
      </c>
      <c r="I44" s="540">
        <v>180</v>
      </c>
      <c r="J44" s="522" t="s">
        <v>1480</v>
      </c>
      <c r="K44" s="540">
        <v>27100</v>
      </c>
    </row>
    <row r="45" spans="1:11" s="80" customFormat="1" ht="24.75" customHeight="1" x14ac:dyDescent="0.25">
      <c r="A45" s="509" t="s">
        <v>1481</v>
      </c>
      <c r="B45" s="509"/>
      <c r="C45" s="509" t="s">
        <v>1479</v>
      </c>
      <c r="D45" s="532"/>
      <c r="E45" s="532"/>
      <c r="F45" s="532"/>
      <c r="G45" s="507" t="s">
        <v>1456</v>
      </c>
      <c r="H45" s="540">
        <v>30</v>
      </c>
      <c r="I45" s="540">
        <v>720</v>
      </c>
      <c r="J45" s="532" t="s">
        <v>1462</v>
      </c>
      <c r="K45" s="540">
        <v>65860</v>
      </c>
    </row>
    <row r="46" spans="1:11" s="80" customFormat="1" ht="21.75" customHeight="1" x14ac:dyDescent="0.25">
      <c r="A46" s="509" t="s">
        <v>1482</v>
      </c>
      <c r="B46" s="509"/>
      <c r="C46" s="509" t="s">
        <v>373</v>
      </c>
      <c r="D46" s="532"/>
      <c r="E46" s="532"/>
      <c r="F46" s="532"/>
      <c r="G46" s="507" t="s">
        <v>1456</v>
      </c>
      <c r="H46" s="540">
        <v>180</v>
      </c>
      <c r="I46" s="540">
        <v>250</v>
      </c>
      <c r="J46" s="532" t="s">
        <v>1462</v>
      </c>
      <c r="K46" s="540">
        <v>30860.3</v>
      </c>
    </row>
    <row r="47" spans="1:11" s="16" customFormat="1" ht="30" x14ac:dyDescent="0.25">
      <c r="A47" s="738" t="s">
        <v>1483</v>
      </c>
      <c r="B47" s="505"/>
      <c r="C47" s="505" t="s">
        <v>1484</v>
      </c>
      <c r="D47" s="522"/>
      <c r="E47" s="522"/>
      <c r="F47" s="522"/>
      <c r="G47" s="507" t="s">
        <v>1456</v>
      </c>
      <c r="H47" s="507">
        <v>200</v>
      </c>
      <c r="I47" s="507">
        <v>750</v>
      </c>
      <c r="J47" s="532" t="s">
        <v>1462</v>
      </c>
      <c r="K47" s="507">
        <v>0</v>
      </c>
    </row>
    <row r="48" spans="1:11" ht="30" x14ac:dyDescent="0.25">
      <c r="A48" s="738" t="s">
        <v>1485</v>
      </c>
      <c r="B48" s="505"/>
      <c r="C48" s="505" t="s">
        <v>1484</v>
      </c>
      <c r="D48" s="522"/>
      <c r="E48" s="522"/>
      <c r="F48" s="522"/>
      <c r="G48" s="507" t="s">
        <v>1456</v>
      </c>
      <c r="H48" s="507">
        <v>150</v>
      </c>
      <c r="I48" s="507">
        <v>3000</v>
      </c>
      <c r="J48" s="532" t="s">
        <v>1462</v>
      </c>
      <c r="K48" s="507">
        <v>0</v>
      </c>
    </row>
    <row r="49" spans="1:11" ht="45" x14ac:dyDescent="0.25">
      <c r="A49" s="738" t="s">
        <v>1486</v>
      </c>
      <c r="B49" s="505"/>
      <c r="C49" s="505" t="s">
        <v>1484</v>
      </c>
      <c r="D49" s="734"/>
      <c r="E49" s="734"/>
      <c r="F49" s="734"/>
      <c r="G49" s="507" t="s">
        <v>1456</v>
      </c>
      <c r="H49" s="739">
        <v>300</v>
      </c>
      <c r="I49" s="739">
        <v>3000</v>
      </c>
      <c r="J49" s="735" t="s">
        <v>1462</v>
      </c>
      <c r="K49" s="507">
        <v>0</v>
      </c>
    </row>
    <row r="50" spans="1:11" x14ac:dyDescent="0.25">
      <c r="A50" s="704" t="s">
        <v>1487</v>
      </c>
      <c r="B50" s="704"/>
      <c r="C50" s="509" t="s">
        <v>373</v>
      </c>
      <c r="D50" s="735"/>
      <c r="E50" s="735"/>
      <c r="F50" s="735"/>
      <c r="G50" s="507" t="s">
        <v>1456</v>
      </c>
      <c r="H50" s="737">
        <v>180</v>
      </c>
      <c r="I50" s="737">
        <v>250</v>
      </c>
      <c r="J50" s="735" t="s">
        <v>1462</v>
      </c>
      <c r="K50" s="737"/>
    </row>
    <row r="51" spans="1:11" ht="24" customHeight="1" x14ac:dyDescent="0.25">
      <c r="A51" s="704" t="s">
        <v>1488</v>
      </c>
      <c r="B51" s="509"/>
      <c r="C51" s="509" t="s">
        <v>373</v>
      </c>
      <c r="D51" s="532"/>
      <c r="E51" s="532"/>
      <c r="F51" s="532"/>
      <c r="G51" s="507" t="s">
        <v>1456</v>
      </c>
      <c r="H51" s="540">
        <v>150</v>
      </c>
      <c r="I51" s="540">
        <v>150</v>
      </c>
      <c r="J51" s="532" t="s">
        <v>1462</v>
      </c>
      <c r="K51" s="540">
        <v>0</v>
      </c>
    </row>
    <row r="52" spans="1:11" ht="30" x14ac:dyDescent="0.25">
      <c r="A52" s="567" t="s">
        <v>2484</v>
      </c>
      <c r="B52" s="509"/>
      <c r="C52" s="509" t="s">
        <v>373</v>
      </c>
      <c r="D52" s="532"/>
      <c r="E52" s="532"/>
      <c r="F52" s="532"/>
      <c r="G52" s="507" t="s">
        <v>1456</v>
      </c>
      <c r="H52" s="540">
        <v>40</v>
      </c>
      <c r="I52" s="540">
        <v>780</v>
      </c>
      <c r="J52" s="532" t="s">
        <v>1462</v>
      </c>
      <c r="K52" s="540">
        <v>342593.5</v>
      </c>
    </row>
    <row r="53" spans="1:11" ht="30" x14ac:dyDescent="0.25">
      <c r="A53" s="567" t="s">
        <v>2485</v>
      </c>
      <c r="B53" s="509"/>
      <c r="C53" s="509" t="s">
        <v>1479</v>
      </c>
      <c r="D53" s="532"/>
      <c r="E53" s="532"/>
      <c r="F53" s="532"/>
      <c r="G53" s="507" t="s">
        <v>1456</v>
      </c>
      <c r="H53" s="540">
        <v>335</v>
      </c>
      <c r="I53" s="540">
        <v>780</v>
      </c>
      <c r="J53" s="532" t="s">
        <v>1462</v>
      </c>
      <c r="K53" s="540">
        <v>35720</v>
      </c>
    </row>
    <row r="54" spans="1:11" ht="30" x14ac:dyDescent="0.25">
      <c r="A54" s="567" t="s">
        <v>2486</v>
      </c>
      <c r="B54" s="509"/>
      <c r="C54" s="509" t="s">
        <v>360</v>
      </c>
      <c r="D54" s="736">
        <v>0.05</v>
      </c>
      <c r="E54" s="736">
        <v>0.05</v>
      </c>
      <c r="F54" s="736">
        <v>0.8</v>
      </c>
      <c r="G54" s="507" t="s">
        <v>1456</v>
      </c>
      <c r="H54" s="540">
        <v>50</v>
      </c>
      <c r="I54" s="540">
        <v>1200</v>
      </c>
      <c r="J54" s="532" t="s">
        <v>1462</v>
      </c>
      <c r="K54" s="540">
        <v>352500</v>
      </c>
    </row>
    <row r="55" spans="1:11" ht="30" x14ac:dyDescent="0.25">
      <c r="A55" s="567" t="s">
        <v>2487</v>
      </c>
      <c r="B55" s="509"/>
      <c r="C55" s="509" t="s">
        <v>477</v>
      </c>
      <c r="D55" s="736">
        <v>0.13</v>
      </c>
      <c r="E55" s="736">
        <v>0.13</v>
      </c>
      <c r="F55" s="736">
        <v>0.15</v>
      </c>
      <c r="G55" s="507" t="s">
        <v>274</v>
      </c>
      <c r="H55" s="540" t="s">
        <v>274</v>
      </c>
      <c r="I55" s="540" t="s">
        <v>274</v>
      </c>
      <c r="J55" s="532" t="s">
        <v>1462</v>
      </c>
      <c r="K55" s="540">
        <v>551501.19999999995</v>
      </c>
    </row>
    <row r="56" spans="1:11" x14ac:dyDescent="0.25">
      <c r="A56" s="494" t="s">
        <v>51</v>
      </c>
      <c r="B56" s="1199"/>
      <c r="C56" s="1199"/>
      <c r="D56" s="1195"/>
      <c r="E56" s="495"/>
      <c r="F56" s="495"/>
      <c r="G56" s="857"/>
      <c r="H56" s="857"/>
      <c r="I56" s="857"/>
      <c r="J56" s="857"/>
      <c r="K56" s="496">
        <f>SUM(K9,K11,K16,K18,K25,K28,K32,K43)</f>
        <v>12242609.09</v>
      </c>
    </row>
    <row r="57" spans="1:11" x14ac:dyDescent="0.25">
      <c r="K57" s="350"/>
    </row>
    <row r="58" spans="1:11" x14ac:dyDescent="0.25">
      <c r="K58" s="350"/>
    </row>
    <row r="59" spans="1:11" x14ac:dyDescent="0.25">
      <c r="K59" s="350"/>
    </row>
    <row r="60" spans="1:11" x14ac:dyDescent="0.25">
      <c r="K60" s="350"/>
    </row>
    <row r="61" spans="1:11" x14ac:dyDescent="0.25">
      <c r="K61" s="350"/>
    </row>
    <row r="62" spans="1:11" ht="16.5" x14ac:dyDescent="0.3">
      <c r="B62" s="740"/>
      <c r="K62" s="350"/>
    </row>
    <row r="63" spans="1:11" x14ac:dyDescent="0.25">
      <c r="K63" s="350"/>
    </row>
    <row r="64" spans="1:11" x14ac:dyDescent="0.25">
      <c r="K64" s="350"/>
    </row>
    <row r="65" spans="11:11" x14ac:dyDescent="0.25">
      <c r="K65" s="350"/>
    </row>
    <row r="66" spans="11:11" x14ac:dyDescent="0.25">
      <c r="K66" s="350"/>
    </row>
    <row r="67" spans="11:11" x14ac:dyDescent="0.25">
      <c r="K67" s="350"/>
    </row>
  </sheetData>
  <mergeCells count="11">
    <mergeCell ref="J7:J8"/>
    <mergeCell ref="K7:K8"/>
    <mergeCell ref="H6:I6"/>
    <mergeCell ref="A7:A8"/>
    <mergeCell ref="B7:B8"/>
    <mergeCell ref="C7:C8"/>
    <mergeCell ref="D7:D8"/>
    <mergeCell ref="E7:F7"/>
    <mergeCell ref="G7:G8"/>
    <mergeCell ref="H7:I7"/>
    <mergeCell ref="E6:F6"/>
  </mergeCells>
  <pageMargins left="0.35433070866141736" right="0.15748031496062992" top="0.32" bottom="0.37" header="0.15748031496062992" footer="0.17"/>
  <pageSetup paperSize="9" scale="5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90" zoomScaleNormal="90" workbookViewId="0">
      <selection activeCell="B3" sqref="B3"/>
    </sheetView>
  </sheetViews>
  <sheetFormatPr baseColWidth="10" defaultRowHeight="15" x14ac:dyDescent="0.25"/>
  <cols>
    <col min="1" max="1" width="59.140625" bestFit="1" customWidth="1"/>
    <col min="2" max="2" width="22.85546875" style="392" bestFit="1" customWidth="1"/>
    <col min="3" max="3" width="17.42578125" bestFit="1" customWidth="1"/>
    <col min="4" max="4" width="9.28515625" style="872" customWidth="1"/>
    <col min="5" max="5" width="10.85546875" customWidth="1"/>
    <col min="6" max="6" width="10.5703125" customWidth="1"/>
    <col min="7" max="7" width="9.140625" bestFit="1" customWidth="1"/>
    <col min="8" max="8" width="9" bestFit="1" customWidth="1"/>
    <col min="9" max="9" width="8.28515625" bestFit="1" customWidth="1"/>
    <col min="10" max="10" width="13.28515625" bestFit="1" customWidth="1"/>
    <col min="11" max="11" width="16.140625" style="384" bestFit="1" customWidth="1"/>
    <col min="12" max="12" width="1.28515625" customWidth="1"/>
    <col min="13" max="13" width="15.140625" bestFit="1" customWidth="1"/>
    <col min="257" max="257" width="71" customWidth="1"/>
    <col min="258" max="267" width="17.7109375" customWidth="1"/>
    <col min="268" max="268" width="1.28515625" customWidth="1"/>
    <col min="269" max="269" width="15.140625" bestFit="1" customWidth="1"/>
    <col min="513" max="513" width="71" customWidth="1"/>
    <col min="514" max="523" width="17.7109375" customWidth="1"/>
    <col min="524" max="524" width="1.28515625" customWidth="1"/>
    <col min="525" max="525" width="15.140625" bestFit="1" customWidth="1"/>
    <col min="769" max="769" width="71" customWidth="1"/>
    <col min="770" max="779" width="17.7109375" customWidth="1"/>
    <col min="780" max="780" width="1.28515625" customWidth="1"/>
    <col min="781" max="781" width="15.140625" bestFit="1" customWidth="1"/>
    <col min="1025" max="1025" width="71" customWidth="1"/>
    <col min="1026" max="1035" width="17.7109375" customWidth="1"/>
    <col min="1036" max="1036" width="1.28515625" customWidth="1"/>
    <col min="1037" max="1037" width="15.140625" bestFit="1" customWidth="1"/>
    <col min="1281" max="1281" width="71" customWidth="1"/>
    <col min="1282" max="1291" width="17.7109375" customWidth="1"/>
    <col min="1292" max="1292" width="1.28515625" customWidth="1"/>
    <col min="1293" max="1293" width="15.140625" bestFit="1" customWidth="1"/>
    <col min="1537" max="1537" width="71" customWidth="1"/>
    <col min="1538" max="1547" width="17.7109375" customWidth="1"/>
    <col min="1548" max="1548" width="1.28515625" customWidth="1"/>
    <col min="1549" max="1549" width="15.140625" bestFit="1" customWidth="1"/>
    <col min="1793" max="1793" width="71" customWidth="1"/>
    <col min="1794" max="1803" width="17.7109375" customWidth="1"/>
    <col min="1804" max="1804" width="1.28515625" customWidth="1"/>
    <col min="1805" max="1805" width="15.140625" bestFit="1" customWidth="1"/>
    <col min="2049" max="2049" width="71" customWidth="1"/>
    <col min="2050" max="2059" width="17.7109375" customWidth="1"/>
    <col min="2060" max="2060" width="1.28515625" customWidth="1"/>
    <col min="2061" max="2061" width="15.140625" bestFit="1" customWidth="1"/>
    <col min="2305" max="2305" width="71" customWidth="1"/>
    <col min="2306" max="2315" width="17.7109375" customWidth="1"/>
    <col min="2316" max="2316" width="1.28515625" customWidth="1"/>
    <col min="2317" max="2317" width="15.140625" bestFit="1" customWidth="1"/>
    <col min="2561" max="2561" width="71" customWidth="1"/>
    <col min="2562" max="2571" width="17.7109375" customWidth="1"/>
    <col min="2572" max="2572" width="1.28515625" customWidth="1"/>
    <col min="2573" max="2573" width="15.140625" bestFit="1" customWidth="1"/>
    <col min="2817" max="2817" width="71" customWidth="1"/>
    <col min="2818" max="2827" width="17.7109375" customWidth="1"/>
    <col min="2828" max="2828" width="1.28515625" customWidth="1"/>
    <col min="2829" max="2829" width="15.140625" bestFit="1" customWidth="1"/>
    <col min="3073" max="3073" width="71" customWidth="1"/>
    <col min="3074" max="3083" width="17.7109375" customWidth="1"/>
    <col min="3084" max="3084" width="1.28515625" customWidth="1"/>
    <col min="3085" max="3085" width="15.140625" bestFit="1" customWidth="1"/>
    <col min="3329" max="3329" width="71" customWidth="1"/>
    <col min="3330" max="3339" width="17.7109375" customWidth="1"/>
    <col min="3340" max="3340" width="1.28515625" customWidth="1"/>
    <col min="3341" max="3341" width="15.140625" bestFit="1" customWidth="1"/>
    <col min="3585" max="3585" width="71" customWidth="1"/>
    <col min="3586" max="3595" width="17.7109375" customWidth="1"/>
    <col min="3596" max="3596" width="1.28515625" customWidth="1"/>
    <col min="3597" max="3597" width="15.140625" bestFit="1" customWidth="1"/>
    <col min="3841" max="3841" width="71" customWidth="1"/>
    <col min="3842" max="3851" width="17.7109375" customWidth="1"/>
    <col min="3852" max="3852" width="1.28515625" customWidth="1"/>
    <col min="3853" max="3853" width="15.140625" bestFit="1" customWidth="1"/>
    <col min="4097" max="4097" width="71" customWidth="1"/>
    <col min="4098" max="4107" width="17.7109375" customWidth="1"/>
    <col min="4108" max="4108" width="1.28515625" customWidth="1"/>
    <col min="4109" max="4109" width="15.140625" bestFit="1" customWidth="1"/>
    <col min="4353" max="4353" width="71" customWidth="1"/>
    <col min="4354" max="4363" width="17.7109375" customWidth="1"/>
    <col min="4364" max="4364" width="1.28515625" customWidth="1"/>
    <col min="4365" max="4365" width="15.140625" bestFit="1" customWidth="1"/>
    <col min="4609" max="4609" width="71" customWidth="1"/>
    <col min="4610" max="4619" width="17.7109375" customWidth="1"/>
    <col min="4620" max="4620" width="1.28515625" customWidth="1"/>
    <col min="4621" max="4621" width="15.140625" bestFit="1" customWidth="1"/>
    <col min="4865" max="4865" width="71" customWidth="1"/>
    <col min="4866" max="4875" width="17.7109375" customWidth="1"/>
    <col min="4876" max="4876" width="1.28515625" customWidth="1"/>
    <col min="4877" max="4877" width="15.140625" bestFit="1" customWidth="1"/>
    <col min="5121" max="5121" width="71" customWidth="1"/>
    <col min="5122" max="5131" width="17.7109375" customWidth="1"/>
    <col min="5132" max="5132" width="1.28515625" customWidth="1"/>
    <col min="5133" max="5133" width="15.140625" bestFit="1" customWidth="1"/>
    <col min="5377" max="5377" width="71" customWidth="1"/>
    <col min="5378" max="5387" width="17.7109375" customWidth="1"/>
    <col min="5388" max="5388" width="1.28515625" customWidth="1"/>
    <col min="5389" max="5389" width="15.140625" bestFit="1" customWidth="1"/>
    <col min="5633" max="5633" width="71" customWidth="1"/>
    <col min="5634" max="5643" width="17.7109375" customWidth="1"/>
    <col min="5644" max="5644" width="1.28515625" customWidth="1"/>
    <col min="5645" max="5645" width="15.140625" bestFit="1" customWidth="1"/>
    <col min="5889" max="5889" width="71" customWidth="1"/>
    <col min="5890" max="5899" width="17.7109375" customWidth="1"/>
    <col min="5900" max="5900" width="1.28515625" customWidth="1"/>
    <col min="5901" max="5901" width="15.140625" bestFit="1" customWidth="1"/>
    <col min="6145" max="6145" width="71" customWidth="1"/>
    <col min="6146" max="6155" width="17.7109375" customWidth="1"/>
    <col min="6156" max="6156" width="1.28515625" customWidth="1"/>
    <col min="6157" max="6157" width="15.140625" bestFit="1" customWidth="1"/>
    <col min="6401" max="6401" width="71" customWidth="1"/>
    <col min="6402" max="6411" width="17.7109375" customWidth="1"/>
    <col min="6412" max="6412" width="1.28515625" customWidth="1"/>
    <col min="6413" max="6413" width="15.140625" bestFit="1" customWidth="1"/>
    <col min="6657" max="6657" width="71" customWidth="1"/>
    <col min="6658" max="6667" width="17.7109375" customWidth="1"/>
    <col min="6668" max="6668" width="1.28515625" customWidth="1"/>
    <col min="6669" max="6669" width="15.140625" bestFit="1" customWidth="1"/>
    <col min="6913" max="6913" width="71" customWidth="1"/>
    <col min="6914" max="6923" width="17.7109375" customWidth="1"/>
    <col min="6924" max="6924" width="1.28515625" customWidth="1"/>
    <col min="6925" max="6925" width="15.140625" bestFit="1" customWidth="1"/>
    <col min="7169" max="7169" width="71" customWidth="1"/>
    <col min="7170" max="7179" width="17.7109375" customWidth="1"/>
    <col min="7180" max="7180" width="1.28515625" customWidth="1"/>
    <col min="7181" max="7181" width="15.140625" bestFit="1" customWidth="1"/>
    <col min="7425" max="7425" width="71" customWidth="1"/>
    <col min="7426" max="7435" width="17.7109375" customWidth="1"/>
    <col min="7436" max="7436" width="1.28515625" customWidth="1"/>
    <col min="7437" max="7437" width="15.140625" bestFit="1" customWidth="1"/>
    <col min="7681" max="7681" width="71" customWidth="1"/>
    <col min="7682" max="7691" width="17.7109375" customWidth="1"/>
    <col min="7692" max="7692" width="1.28515625" customWidth="1"/>
    <col min="7693" max="7693" width="15.140625" bestFit="1" customWidth="1"/>
    <col min="7937" max="7937" width="71" customWidth="1"/>
    <col min="7938" max="7947" width="17.7109375" customWidth="1"/>
    <col min="7948" max="7948" width="1.28515625" customWidth="1"/>
    <col min="7949" max="7949" width="15.140625" bestFit="1" customWidth="1"/>
    <col min="8193" max="8193" width="71" customWidth="1"/>
    <col min="8194" max="8203" width="17.7109375" customWidth="1"/>
    <col min="8204" max="8204" width="1.28515625" customWidth="1"/>
    <col min="8205" max="8205" width="15.140625" bestFit="1" customWidth="1"/>
    <col min="8449" max="8449" width="71" customWidth="1"/>
    <col min="8450" max="8459" width="17.7109375" customWidth="1"/>
    <col min="8460" max="8460" width="1.28515625" customWidth="1"/>
    <col min="8461" max="8461" width="15.140625" bestFit="1" customWidth="1"/>
    <col min="8705" max="8705" width="71" customWidth="1"/>
    <col min="8706" max="8715" width="17.7109375" customWidth="1"/>
    <col min="8716" max="8716" width="1.28515625" customWidth="1"/>
    <col min="8717" max="8717" width="15.140625" bestFit="1" customWidth="1"/>
    <col min="8961" max="8961" width="71" customWidth="1"/>
    <col min="8962" max="8971" width="17.7109375" customWidth="1"/>
    <col min="8972" max="8972" width="1.28515625" customWidth="1"/>
    <col min="8973" max="8973" width="15.140625" bestFit="1" customWidth="1"/>
    <col min="9217" max="9217" width="71" customWidth="1"/>
    <col min="9218" max="9227" width="17.7109375" customWidth="1"/>
    <col min="9228" max="9228" width="1.28515625" customWidth="1"/>
    <col min="9229" max="9229" width="15.140625" bestFit="1" customWidth="1"/>
    <col min="9473" max="9473" width="71" customWidth="1"/>
    <col min="9474" max="9483" width="17.7109375" customWidth="1"/>
    <col min="9484" max="9484" width="1.28515625" customWidth="1"/>
    <col min="9485" max="9485" width="15.140625" bestFit="1" customWidth="1"/>
    <col min="9729" max="9729" width="71" customWidth="1"/>
    <col min="9730" max="9739" width="17.7109375" customWidth="1"/>
    <col min="9740" max="9740" width="1.28515625" customWidth="1"/>
    <col min="9741" max="9741" width="15.140625" bestFit="1" customWidth="1"/>
    <col min="9985" max="9985" width="71" customWidth="1"/>
    <col min="9986" max="9995" width="17.7109375" customWidth="1"/>
    <col min="9996" max="9996" width="1.28515625" customWidth="1"/>
    <col min="9997" max="9997" width="15.140625" bestFit="1" customWidth="1"/>
    <col min="10241" max="10241" width="71" customWidth="1"/>
    <col min="10242" max="10251" width="17.7109375" customWidth="1"/>
    <col min="10252" max="10252" width="1.28515625" customWidth="1"/>
    <col min="10253" max="10253" width="15.140625" bestFit="1" customWidth="1"/>
    <col min="10497" max="10497" width="71" customWidth="1"/>
    <col min="10498" max="10507" width="17.7109375" customWidth="1"/>
    <col min="10508" max="10508" width="1.28515625" customWidth="1"/>
    <col min="10509" max="10509" width="15.140625" bestFit="1" customWidth="1"/>
    <col min="10753" max="10753" width="71" customWidth="1"/>
    <col min="10754" max="10763" width="17.7109375" customWidth="1"/>
    <col min="10764" max="10764" width="1.28515625" customWidth="1"/>
    <col min="10765" max="10765" width="15.140625" bestFit="1" customWidth="1"/>
    <col min="11009" max="11009" width="71" customWidth="1"/>
    <col min="11010" max="11019" width="17.7109375" customWidth="1"/>
    <col min="11020" max="11020" width="1.28515625" customWidth="1"/>
    <col min="11021" max="11021" width="15.140625" bestFit="1" customWidth="1"/>
    <col min="11265" max="11265" width="71" customWidth="1"/>
    <col min="11266" max="11275" width="17.7109375" customWidth="1"/>
    <col min="11276" max="11276" width="1.28515625" customWidth="1"/>
    <col min="11277" max="11277" width="15.140625" bestFit="1" customWidth="1"/>
    <col min="11521" max="11521" width="71" customWidth="1"/>
    <col min="11522" max="11531" width="17.7109375" customWidth="1"/>
    <col min="11532" max="11532" width="1.28515625" customWidth="1"/>
    <col min="11533" max="11533" width="15.140625" bestFit="1" customWidth="1"/>
    <col min="11777" max="11777" width="71" customWidth="1"/>
    <col min="11778" max="11787" width="17.7109375" customWidth="1"/>
    <col min="11788" max="11788" width="1.28515625" customWidth="1"/>
    <col min="11789" max="11789" width="15.140625" bestFit="1" customWidth="1"/>
    <col min="12033" max="12033" width="71" customWidth="1"/>
    <col min="12034" max="12043" width="17.7109375" customWidth="1"/>
    <col min="12044" max="12044" width="1.28515625" customWidth="1"/>
    <col min="12045" max="12045" width="15.140625" bestFit="1" customWidth="1"/>
    <col min="12289" max="12289" width="71" customWidth="1"/>
    <col min="12290" max="12299" width="17.7109375" customWidth="1"/>
    <col min="12300" max="12300" width="1.28515625" customWidth="1"/>
    <col min="12301" max="12301" width="15.140625" bestFit="1" customWidth="1"/>
    <col min="12545" max="12545" width="71" customWidth="1"/>
    <col min="12546" max="12555" width="17.7109375" customWidth="1"/>
    <col min="12556" max="12556" width="1.28515625" customWidth="1"/>
    <col min="12557" max="12557" width="15.140625" bestFit="1" customWidth="1"/>
    <col min="12801" max="12801" width="71" customWidth="1"/>
    <col min="12802" max="12811" width="17.7109375" customWidth="1"/>
    <col min="12812" max="12812" width="1.28515625" customWidth="1"/>
    <col min="12813" max="12813" width="15.140625" bestFit="1" customWidth="1"/>
    <col min="13057" max="13057" width="71" customWidth="1"/>
    <col min="13058" max="13067" width="17.7109375" customWidth="1"/>
    <col min="13068" max="13068" width="1.28515625" customWidth="1"/>
    <col min="13069" max="13069" width="15.140625" bestFit="1" customWidth="1"/>
    <col min="13313" max="13313" width="71" customWidth="1"/>
    <col min="13314" max="13323" width="17.7109375" customWidth="1"/>
    <col min="13324" max="13324" width="1.28515625" customWidth="1"/>
    <col min="13325" max="13325" width="15.140625" bestFit="1" customWidth="1"/>
    <col min="13569" max="13569" width="71" customWidth="1"/>
    <col min="13570" max="13579" width="17.7109375" customWidth="1"/>
    <col min="13580" max="13580" width="1.28515625" customWidth="1"/>
    <col min="13581" max="13581" width="15.140625" bestFit="1" customWidth="1"/>
    <col min="13825" max="13825" width="71" customWidth="1"/>
    <col min="13826" max="13835" width="17.7109375" customWidth="1"/>
    <col min="13836" max="13836" width="1.28515625" customWidth="1"/>
    <col min="13837" max="13837" width="15.140625" bestFit="1" customWidth="1"/>
    <col min="14081" max="14081" width="71" customWidth="1"/>
    <col min="14082" max="14091" width="17.7109375" customWidth="1"/>
    <col min="14092" max="14092" width="1.28515625" customWidth="1"/>
    <col min="14093" max="14093" width="15.140625" bestFit="1" customWidth="1"/>
    <col min="14337" max="14337" width="71" customWidth="1"/>
    <col min="14338" max="14347" width="17.7109375" customWidth="1"/>
    <col min="14348" max="14348" width="1.28515625" customWidth="1"/>
    <col min="14349" max="14349" width="15.140625" bestFit="1" customWidth="1"/>
    <col min="14593" max="14593" width="71" customWidth="1"/>
    <col min="14594" max="14603" width="17.7109375" customWidth="1"/>
    <col min="14604" max="14604" width="1.28515625" customWidth="1"/>
    <col min="14605" max="14605" width="15.140625" bestFit="1" customWidth="1"/>
    <col min="14849" max="14849" width="71" customWidth="1"/>
    <col min="14850" max="14859" width="17.7109375" customWidth="1"/>
    <col min="14860" max="14860" width="1.28515625" customWidth="1"/>
    <col min="14861" max="14861" width="15.140625" bestFit="1" customWidth="1"/>
    <col min="15105" max="15105" width="71" customWidth="1"/>
    <col min="15106" max="15115" width="17.7109375" customWidth="1"/>
    <col min="15116" max="15116" width="1.28515625" customWidth="1"/>
    <col min="15117" max="15117" width="15.140625" bestFit="1" customWidth="1"/>
    <col min="15361" max="15361" width="71" customWidth="1"/>
    <col min="15362" max="15371" width="17.7109375" customWidth="1"/>
    <col min="15372" max="15372" width="1.28515625" customWidth="1"/>
    <col min="15373" max="15373" width="15.140625" bestFit="1" customWidth="1"/>
    <col min="15617" max="15617" width="71" customWidth="1"/>
    <col min="15618" max="15627" width="17.7109375" customWidth="1"/>
    <col min="15628" max="15628" width="1.28515625" customWidth="1"/>
    <col min="15629" max="15629" width="15.140625" bestFit="1" customWidth="1"/>
    <col min="15873" max="15873" width="71" customWidth="1"/>
    <col min="15874" max="15883" width="17.7109375" customWidth="1"/>
    <col min="15884" max="15884" width="1.28515625" customWidth="1"/>
    <col min="15885" max="15885" width="15.140625" bestFit="1" customWidth="1"/>
    <col min="16129" max="16129" width="71" customWidth="1"/>
    <col min="16130" max="16139" width="17.7109375" customWidth="1"/>
    <col min="16140" max="16140" width="1.28515625" customWidth="1"/>
    <col min="16141" max="16141" width="15.140625" bestFit="1" customWidth="1"/>
  </cols>
  <sheetData>
    <row r="1" spans="1:11" s="16" customFormat="1" x14ac:dyDescent="0.25">
      <c r="A1" s="74"/>
      <c r="B1" s="386"/>
      <c r="D1" s="585"/>
      <c r="K1" s="343"/>
    </row>
    <row r="2" spans="1:11" s="16" customFormat="1" x14ac:dyDescent="0.25">
      <c r="A2" s="17" t="s">
        <v>42</v>
      </c>
      <c r="B2" s="385"/>
      <c r="C2" s="18"/>
      <c r="D2" s="331"/>
      <c r="E2" s="18"/>
      <c r="F2" s="18"/>
      <c r="G2" s="18"/>
      <c r="H2" s="18"/>
      <c r="I2" s="18"/>
      <c r="J2" s="18"/>
      <c r="K2" s="344" t="s">
        <v>19</v>
      </c>
    </row>
    <row r="3" spans="1:11" s="16" customFormat="1" x14ac:dyDescent="0.25">
      <c r="A3" s="134" t="s">
        <v>863</v>
      </c>
      <c r="B3" s="385"/>
      <c r="C3" s="18"/>
      <c r="D3" s="331"/>
      <c r="E3" s="18"/>
      <c r="F3" s="18"/>
      <c r="G3" s="18"/>
      <c r="H3" s="18"/>
      <c r="I3" s="18"/>
      <c r="J3" s="18"/>
      <c r="K3" s="345"/>
    </row>
    <row r="4" spans="1:11" s="16" customFormat="1" x14ac:dyDescent="0.25">
      <c r="A4" s="17" t="s">
        <v>2891</v>
      </c>
      <c r="B4" s="385"/>
      <c r="C4" s="18"/>
      <c r="D4" s="331"/>
      <c r="E4" s="18"/>
      <c r="F4" s="18"/>
      <c r="G4" s="18"/>
      <c r="H4" s="18"/>
      <c r="I4" s="18"/>
      <c r="J4" s="18"/>
      <c r="K4" s="345"/>
    </row>
    <row r="5" spans="1:11" s="16" customFormat="1" x14ac:dyDescent="0.25">
      <c r="B5" s="386"/>
      <c r="D5" s="585"/>
      <c r="K5" s="343"/>
    </row>
    <row r="6" spans="1:11" s="16" customFormat="1" x14ac:dyDescent="0.25">
      <c r="A6" s="336" t="s">
        <v>20</v>
      </c>
      <c r="B6" s="856" t="s">
        <v>21</v>
      </c>
      <c r="C6" s="336" t="s">
        <v>22</v>
      </c>
      <c r="D6" s="856"/>
      <c r="E6" s="1412" t="s">
        <v>23</v>
      </c>
      <c r="F6" s="1412"/>
      <c r="G6" s="336" t="s">
        <v>24</v>
      </c>
      <c r="H6" s="1417" t="s">
        <v>25</v>
      </c>
      <c r="I6" s="1417"/>
      <c r="J6" s="336" t="s">
        <v>26</v>
      </c>
      <c r="K6" s="859" t="s">
        <v>27</v>
      </c>
    </row>
    <row r="7" spans="1:11" s="52" customFormat="1" x14ac:dyDescent="0.25">
      <c r="A7" s="1418" t="s">
        <v>28</v>
      </c>
      <c r="B7" s="1415" t="s">
        <v>29</v>
      </c>
      <c r="C7" s="1415" t="s">
        <v>30</v>
      </c>
      <c r="D7" s="1415" t="s">
        <v>31</v>
      </c>
      <c r="E7" s="1415" t="s">
        <v>32</v>
      </c>
      <c r="F7" s="1415"/>
      <c r="G7" s="1415" t="s">
        <v>33</v>
      </c>
      <c r="H7" s="1415" t="s">
        <v>34</v>
      </c>
      <c r="I7" s="1415"/>
      <c r="J7" s="1415" t="s">
        <v>211</v>
      </c>
      <c r="K7" s="1443" t="s">
        <v>35</v>
      </c>
    </row>
    <row r="8" spans="1:11" s="52" customFormat="1" x14ac:dyDescent="0.25">
      <c r="A8" s="1418"/>
      <c r="B8" s="1415"/>
      <c r="C8" s="1415"/>
      <c r="D8" s="1415"/>
      <c r="E8" s="855" t="s">
        <v>36</v>
      </c>
      <c r="F8" s="855" t="s">
        <v>37</v>
      </c>
      <c r="G8" s="1415"/>
      <c r="H8" s="855" t="s">
        <v>36</v>
      </c>
      <c r="I8" s="855" t="s">
        <v>37</v>
      </c>
      <c r="J8" s="1415"/>
      <c r="K8" s="1443"/>
    </row>
    <row r="9" spans="1:11" ht="15.95" customHeight="1" x14ac:dyDescent="0.25">
      <c r="A9" s="498" t="s">
        <v>266</v>
      </c>
      <c r="B9" s="498"/>
      <c r="C9" s="498"/>
      <c r="D9" s="480"/>
      <c r="E9" s="480"/>
      <c r="F9" s="480"/>
      <c r="G9" s="481"/>
      <c r="H9" s="481"/>
      <c r="I9" s="481"/>
      <c r="J9" s="480"/>
      <c r="K9" s="481">
        <f>SUM(K10)</f>
        <v>0</v>
      </c>
    </row>
    <row r="10" spans="1:11" s="348" customFormat="1" ht="15.95" customHeight="1" x14ac:dyDescent="0.25">
      <c r="A10" s="1206"/>
      <c r="B10" s="1206"/>
      <c r="C10" s="1206"/>
      <c r="D10" s="752"/>
      <c r="E10" s="752"/>
      <c r="F10" s="752"/>
      <c r="G10" s="753"/>
      <c r="H10" s="753"/>
      <c r="I10" s="753"/>
      <c r="J10" s="752"/>
      <c r="K10" s="753"/>
    </row>
    <row r="11" spans="1:11" ht="15.95" customHeight="1" x14ac:dyDescent="0.25">
      <c r="A11" s="498" t="s">
        <v>268</v>
      </c>
      <c r="B11" s="498"/>
      <c r="C11" s="498"/>
      <c r="D11" s="480"/>
      <c r="E11" s="480"/>
      <c r="F11" s="480"/>
      <c r="G11" s="481"/>
      <c r="H11" s="481"/>
      <c r="I11" s="481"/>
      <c r="J11" s="480"/>
      <c r="K11" s="481">
        <f>SUM(K12:K21)</f>
        <v>8585478.5099999998</v>
      </c>
    </row>
    <row r="12" spans="1:11" ht="15.95" customHeight="1" x14ac:dyDescent="0.25">
      <c r="A12" s="711" t="s">
        <v>1753</v>
      </c>
      <c r="B12" s="1116" t="s">
        <v>1754</v>
      </c>
      <c r="C12" s="711" t="s">
        <v>60</v>
      </c>
      <c r="D12" s="1207">
        <v>1.2E-2</v>
      </c>
      <c r="E12" s="655">
        <v>5.0000000000000001E-3</v>
      </c>
      <c r="F12" s="654">
        <v>0.03</v>
      </c>
      <c r="G12" s="471" t="s">
        <v>1755</v>
      </c>
      <c r="H12" s="471" t="s">
        <v>1755</v>
      </c>
      <c r="I12" s="471" t="s">
        <v>1755</v>
      </c>
      <c r="J12" s="522" t="s">
        <v>1756</v>
      </c>
      <c r="K12" s="538">
        <v>4568408.03</v>
      </c>
    </row>
    <row r="13" spans="1:11" ht="15.95" customHeight="1" x14ac:dyDescent="0.25">
      <c r="A13" s="711" t="s">
        <v>398</v>
      </c>
      <c r="B13" s="1116" t="s">
        <v>1757</v>
      </c>
      <c r="C13" s="711" t="s">
        <v>52</v>
      </c>
      <c r="D13" s="471"/>
      <c r="E13" s="522" t="s">
        <v>2892</v>
      </c>
      <c r="F13" s="522" t="s">
        <v>1758</v>
      </c>
      <c r="G13" s="471" t="s">
        <v>1755</v>
      </c>
      <c r="H13" s="471" t="s">
        <v>1755</v>
      </c>
      <c r="I13" s="471" t="s">
        <v>1755</v>
      </c>
      <c r="J13" s="522" t="s">
        <v>1756</v>
      </c>
      <c r="K13" s="538">
        <v>1413255.16</v>
      </c>
    </row>
    <row r="14" spans="1:11" ht="15.95" customHeight="1" x14ac:dyDescent="0.25">
      <c r="A14" s="711" t="s">
        <v>1759</v>
      </c>
      <c r="B14" s="1116" t="s">
        <v>1760</v>
      </c>
      <c r="C14" s="711" t="s">
        <v>60</v>
      </c>
      <c r="D14" s="1117"/>
      <c r="E14" s="654">
        <v>0.04</v>
      </c>
      <c r="F14" s="654">
        <v>0.14000000000000001</v>
      </c>
      <c r="G14" s="471" t="s">
        <v>1755</v>
      </c>
      <c r="H14" s="471" t="s">
        <v>1755</v>
      </c>
      <c r="I14" s="471" t="s">
        <v>1755</v>
      </c>
      <c r="J14" s="522" t="s">
        <v>1756</v>
      </c>
      <c r="K14" s="538">
        <v>1083714.04</v>
      </c>
    </row>
    <row r="15" spans="1:11" s="81" customFormat="1" ht="15.95" customHeight="1" x14ac:dyDescent="0.25">
      <c r="A15" s="1208" t="s">
        <v>1761</v>
      </c>
      <c r="B15" s="1212" t="s">
        <v>295</v>
      </c>
      <c r="C15" s="1208" t="s">
        <v>972</v>
      </c>
      <c r="D15" s="471"/>
      <c r="E15" s="471" t="s">
        <v>1755</v>
      </c>
      <c r="F15" s="471" t="s">
        <v>1755</v>
      </c>
      <c r="G15" s="471" t="s">
        <v>1755</v>
      </c>
      <c r="H15" s="522">
        <v>135</v>
      </c>
      <c r="I15" s="522">
        <v>1070</v>
      </c>
      <c r="J15" s="522" t="s">
        <v>1756</v>
      </c>
      <c r="K15" s="507">
        <v>2685</v>
      </c>
    </row>
    <row r="16" spans="1:11" ht="15.95" customHeight="1" x14ac:dyDescent="0.25">
      <c r="A16" s="1209" t="s">
        <v>1762</v>
      </c>
      <c r="B16" s="1116" t="s">
        <v>1763</v>
      </c>
      <c r="C16" s="711" t="s">
        <v>373</v>
      </c>
      <c r="D16" s="471"/>
      <c r="E16" s="471"/>
      <c r="F16" s="471"/>
      <c r="G16" s="522" t="s">
        <v>1010</v>
      </c>
      <c r="H16" s="522">
        <v>220</v>
      </c>
      <c r="I16" s="522">
        <v>450</v>
      </c>
      <c r="J16" s="522" t="s">
        <v>1756</v>
      </c>
      <c r="K16" s="538">
        <v>24900</v>
      </c>
    </row>
    <row r="17" spans="1:13" ht="15.95" customHeight="1" x14ac:dyDescent="0.25">
      <c r="A17" s="1209" t="s">
        <v>1764</v>
      </c>
      <c r="B17" s="1116" t="s">
        <v>255</v>
      </c>
      <c r="C17" s="711" t="s">
        <v>60</v>
      </c>
      <c r="D17" s="471"/>
      <c r="E17" s="471"/>
      <c r="F17" s="471"/>
      <c r="G17" s="522"/>
      <c r="H17" s="522">
        <v>125</v>
      </c>
      <c r="I17" s="522">
        <v>198</v>
      </c>
      <c r="J17" s="522" t="s">
        <v>1756</v>
      </c>
      <c r="K17" s="538">
        <v>721254.15</v>
      </c>
    </row>
    <row r="18" spans="1:13" ht="15.95" customHeight="1" x14ac:dyDescent="0.25">
      <c r="A18" s="1209" t="s">
        <v>1765</v>
      </c>
      <c r="B18" s="1116" t="s">
        <v>255</v>
      </c>
      <c r="C18" s="711" t="s">
        <v>373</v>
      </c>
      <c r="D18" s="471"/>
      <c r="E18" s="471"/>
      <c r="F18" s="471"/>
      <c r="G18" s="522" t="s">
        <v>1010</v>
      </c>
      <c r="H18" s="522">
        <v>225</v>
      </c>
      <c r="I18" s="522">
        <v>17800</v>
      </c>
      <c r="J18" s="522" t="s">
        <v>1756</v>
      </c>
      <c r="K18" s="538">
        <v>332178</v>
      </c>
      <c r="M18" s="338"/>
    </row>
    <row r="19" spans="1:13" ht="15.95" customHeight="1" x14ac:dyDescent="0.25">
      <c r="A19" s="1209" t="s">
        <v>326</v>
      </c>
      <c r="B19" s="1116" t="s">
        <v>1763</v>
      </c>
      <c r="C19" s="711" t="s">
        <v>972</v>
      </c>
      <c r="D19" s="471"/>
      <c r="E19" s="471"/>
      <c r="F19" s="471"/>
      <c r="G19" s="471"/>
      <c r="H19" s="522">
        <v>25</v>
      </c>
      <c r="I19" s="522">
        <v>1730</v>
      </c>
      <c r="J19" s="522" t="s">
        <v>1756</v>
      </c>
      <c r="K19" s="538">
        <v>179464.68</v>
      </c>
      <c r="M19" s="338"/>
    </row>
    <row r="20" spans="1:13" ht="15.95" customHeight="1" x14ac:dyDescent="0.25">
      <c r="A20" s="1209" t="s">
        <v>1766</v>
      </c>
      <c r="B20" s="1116" t="s">
        <v>255</v>
      </c>
      <c r="C20" s="711" t="s">
        <v>52</v>
      </c>
      <c r="D20" s="471" t="s">
        <v>1755</v>
      </c>
      <c r="E20" s="476" t="s">
        <v>1755</v>
      </c>
      <c r="F20" s="471" t="s">
        <v>1755</v>
      </c>
      <c r="G20" s="522" t="s">
        <v>1767</v>
      </c>
      <c r="H20" s="471"/>
      <c r="I20" s="471"/>
      <c r="J20" s="522" t="s">
        <v>1756</v>
      </c>
      <c r="K20" s="538">
        <v>117058.68</v>
      </c>
    </row>
    <row r="21" spans="1:13" ht="15.95" customHeight="1" x14ac:dyDescent="0.25">
      <c r="A21" s="711" t="s">
        <v>1768</v>
      </c>
      <c r="B21" s="1116" t="s">
        <v>1769</v>
      </c>
      <c r="C21" s="471"/>
      <c r="D21" s="471" t="s">
        <v>1755</v>
      </c>
      <c r="E21" s="471" t="s">
        <v>1755</v>
      </c>
      <c r="F21" s="471" t="s">
        <v>1010</v>
      </c>
      <c r="G21" s="471" t="s">
        <v>1755</v>
      </c>
      <c r="H21" s="471" t="s">
        <v>1755</v>
      </c>
      <c r="I21" s="471" t="s">
        <v>1755</v>
      </c>
      <c r="J21" s="522" t="s">
        <v>1756</v>
      </c>
      <c r="K21" s="538">
        <v>142560.76999999999</v>
      </c>
    </row>
    <row r="22" spans="1:13" ht="15.95" customHeight="1" x14ac:dyDescent="0.25">
      <c r="A22" s="711"/>
      <c r="B22" s="1116"/>
      <c r="C22" s="471"/>
      <c r="D22" s="471"/>
      <c r="E22" s="471"/>
      <c r="F22" s="471"/>
      <c r="G22" s="471"/>
      <c r="H22" s="471"/>
      <c r="I22" s="471"/>
      <c r="J22" s="522"/>
      <c r="K22" s="538"/>
    </row>
    <row r="23" spans="1:13" s="16" customFormat="1" ht="15.95" customHeight="1" x14ac:dyDescent="0.25">
      <c r="A23" s="498" t="s">
        <v>291</v>
      </c>
      <c r="B23" s="498"/>
      <c r="C23" s="498"/>
      <c r="D23" s="480"/>
      <c r="E23" s="480"/>
      <c r="F23" s="480"/>
      <c r="G23" s="481"/>
      <c r="H23" s="481"/>
      <c r="I23" s="481"/>
      <c r="J23" s="480"/>
      <c r="K23" s="481">
        <f>SUM(K24:K25)</f>
        <v>2267875.39</v>
      </c>
    </row>
    <row r="24" spans="1:13" s="80" customFormat="1" ht="15.95" customHeight="1" x14ac:dyDescent="0.25">
      <c r="A24" s="711" t="s">
        <v>1770</v>
      </c>
      <c r="B24" s="1116" t="s">
        <v>1760</v>
      </c>
      <c r="C24" s="711" t="s">
        <v>60</v>
      </c>
      <c r="D24" s="655">
        <v>8.3000000000000004E-2</v>
      </c>
      <c r="E24" s="474"/>
      <c r="F24" s="474"/>
      <c r="G24" s="474"/>
      <c r="H24" s="474"/>
      <c r="I24" s="474"/>
      <c r="J24" s="522" t="s">
        <v>1756</v>
      </c>
      <c r="K24" s="541">
        <v>2172662.39</v>
      </c>
      <c r="L24" s="1204"/>
    </row>
    <row r="25" spans="1:13" s="80" customFormat="1" ht="15.95" customHeight="1" x14ac:dyDescent="0.25">
      <c r="A25" s="711" t="s">
        <v>1771</v>
      </c>
      <c r="B25" s="1116" t="s">
        <v>1772</v>
      </c>
      <c r="C25" s="711" t="s">
        <v>1773</v>
      </c>
      <c r="D25" s="474"/>
      <c r="E25" s="474"/>
      <c r="F25" s="474"/>
      <c r="G25" s="474"/>
      <c r="H25" s="474"/>
      <c r="I25" s="474"/>
      <c r="J25" s="522" t="s">
        <v>1756</v>
      </c>
      <c r="K25" s="1211">
        <v>95213</v>
      </c>
      <c r="L25" s="1204"/>
    </row>
    <row r="26" spans="1:13" s="80" customFormat="1" ht="15.95" customHeight="1" x14ac:dyDescent="0.25">
      <c r="A26" s="711"/>
      <c r="B26" s="1116"/>
      <c r="C26" s="711"/>
      <c r="D26" s="474"/>
      <c r="E26" s="474"/>
      <c r="F26" s="474"/>
      <c r="G26" s="474"/>
      <c r="H26" s="474"/>
      <c r="I26" s="474"/>
      <c r="J26" s="522"/>
      <c r="K26" s="1211"/>
      <c r="L26" s="1204"/>
    </row>
    <row r="27" spans="1:13" ht="15.95" customHeight="1" x14ac:dyDescent="0.25">
      <c r="A27" s="498" t="s">
        <v>300</v>
      </c>
      <c r="B27" s="498"/>
      <c r="C27" s="498"/>
      <c r="D27" s="480"/>
      <c r="E27" s="480"/>
      <c r="F27" s="480"/>
      <c r="G27" s="481"/>
      <c r="H27" s="481"/>
      <c r="I27" s="481"/>
      <c r="J27" s="480"/>
      <c r="K27" s="481">
        <f>SUM(K28:K31)</f>
        <v>2343941</v>
      </c>
    </row>
    <row r="28" spans="1:13" ht="15.95" customHeight="1" x14ac:dyDescent="0.25">
      <c r="A28" s="711" t="s">
        <v>1774</v>
      </c>
      <c r="B28" s="1116" t="s">
        <v>1775</v>
      </c>
      <c r="C28" s="711" t="s">
        <v>373</v>
      </c>
      <c r="D28" s="474"/>
      <c r="E28" s="471"/>
      <c r="F28" s="471"/>
      <c r="G28" s="471"/>
      <c r="H28" s="532">
        <v>45</v>
      </c>
      <c r="I28" s="532">
        <v>1500</v>
      </c>
      <c r="J28" s="522" t="s">
        <v>1756</v>
      </c>
      <c r="K28" s="538">
        <v>113155</v>
      </c>
    </row>
    <row r="29" spans="1:13" ht="15.95" customHeight="1" x14ac:dyDescent="0.25">
      <c r="A29" s="711" t="s">
        <v>1253</v>
      </c>
      <c r="B29" s="1116" t="s">
        <v>1776</v>
      </c>
      <c r="C29" s="711" t="s">
        <v>972</v>
      </c>
      <c r="D29" s="1117" t="s">
        <v>1777</v>
      </c>
      <c r="E29" s="471"/>
      <c r="F29" s="471"/>
      <c r="G29" s="471"/>
      <c r="H29" s="1210"/>
      <c r="I29" s="1210"/>
      <c r="J29" s="522" t="s">
        <v>1756</v>
      </c>
      <c r="K29" s="538">
        <v>6753</v>
      </c>
    </row>
    <row r="30" spans="1:13" ht="15.95" customHeight="1" x14ac:dyDescent="0.25">
      <c r="A30" s="711" t="s">
        <v>1012</v>
      </c>
      <c r="B30" s="1116" t="s">
        <v>1763</v>
      </c>
      <c r="C30" s="711" t="s">
        <v>972</v>
      </c>
      <c r="D30" s="471"/>
      <c r="E30" s="471"/>
      <c r="F30" s="471"/>
      <c r="G30" s="522"/>
      <c r="H30" s="522">
        <v>10</v>
      </c>
      <c r="I30" s="522">
        <v>3499</v>
      </c>
      <c r="J30" s="522" t="s">
        <v>1756</v>
      </c>
      <c r="K30" s="538">
        <f>605759+1618164</f>
        <v>2223923</v>
      </c>
      <c r="M30" s="338"/>
    </row>
    <row r="31" spans="1:13" ht="15.95" customHeight="1" x14ac:dyDescent="0.25">
      <c r="A31" s="711" t="s">
        <v>1778</v>
      </c>
      <c r="B31" s="1116" t="s">
        <v>359</v>
      </c>
      <c r="C31" s="711" t="s">
        <v>1779</v>
      </c>
      <c r="D31" s="471"/>
      <c r="E31" s="654">
        <v>0.05</v>
      </c>
      <c r="F31" s="654">
        <v>7.0000000000000007E-2</v>
      </c>
      <c r="G31" s="522"/>
      <c r="H31" s="522">
        <v>110</v>
      </c>
      <c r="I31" s="522">
        <v>225</v>
      </c>
      <c r="J31" s="522" t="s">
        <v>1756</v>
      </c>
      <c r="K31" s="538">
        <v>110</v>
      </c>
      <c r="M31" s="339"/>
    </row>
    <row r="32" spans="1:13" ht="15.95" customHeight="1" x14ac:dyDescent="0.25">
      <c r="A32" s="711"/>
      <c r="B32" s="1116"/>
      <c r="C32" s="711"/>
      <c r="D32" s="471"/>
      <c r="E32" s="654"/>
      <c r="F32" s="654"/>
      <c r="G32" s="522"/>
      <c r="H32" s="522"/>
      <c r="I32" s="522"/>
      <c r="J32" s="522"/>
      <c r="K32" s="538"/>
      <c r="M32" s="339"/>
    </row>
    <row r="33" spans="1:13" ht="15.95" customHeight="1" x14ac:dyDescent="0.25">
      <c r="A33" s="498" t="s">
        <v>310</v>
      </c>
      <c r="B33" s="498"/>
      <c r="C33" s="498"/>
      <c r="D33" s="480"/>
      <c r="E33" s="480"/>
      <c r="F33" s="480"/>
      <c r="G33" s="481"/>
      <c r="H33" s="481"/>
      <c r="I33" s="481"/>
      <c r="J33" s="480"/>
      <c r="K33" s="481">
        <f>SUM(K34)</f>
        <v>0</v>
      </c>
      <c r="M33" s="340"/>
    </row>
    <row r="34" spans="1:13" s="81" customFormat="1" ht="15.95" customHeight="1" x14ac:dyDescent="0.25">
      <c r="A34" s="473" t="s">
        <v>1780</v>
      </c>
      <c r="B34" s="505" t="s">
        <v>1781</v>
      </c>
      <c r="C34" s="471"/>
      <c r="D34" s="471"/>
      <c r="E34" s="471"/>
      <c r="F34" s="471"/>
      <c r="G34" s="471"/>
      <c r="H34" s="471"/>
      <c r="I34" s="471"/>
      <c r="J34" s="522" t="s">
        <v>1781</v>
      </c>
      <c r="K34" s="538" t="s">
        <v>1010</v>
      </c>
      <c r="M34" s="340"/>
    </row>
    <row r="35" spans="1:13" ht="15.95" customHeight="1" x14ac:dyDescent="0.25">
      <c r="A35" s="498" t="s">
        <v>313</v>
      </c>
      <c r="B35" s="498"/>
      <c r="C35" s="498"/>
      <c r="D35" s="480"/>
      <c r="E35" s="480"/>
      <c r="F35" s="480"/>
      <c r="G35" s="481"/>
      <c r="H35" s="481"/>
      <c r="I35" s="481"/>
      <c r="J35" s="480"/>
      <c r="K35" s="481">
        <f>SUM(K36:K38)</f>
        <v>21116.1</v>
      </c>
    </row>
    <row r="36" spans="1:13" s="81" customFormat="1" ht="15.95" customHeight="1" x14ac:dyDescent="0.25">
      <c r="A36" s="473" t="s">
        <v>1782</v>
      </c>
      <c r="B36" s="505" t="s">
        <v>1783</v>
      </c>
      <c r="C36" s="471"/>
      <c r="D36" s="471"/>
      <c r="E36" s="471"/>
      <c r="F36" s="471"/>
      <c r="G36" s="471"/>
      <c r="H36" s="522" t="s">
        <v>1784</v>
      </c>
      <c r="I36" s="522" t="s">
        <v>1785</v>
      </c>
      <c r="J36" s="522" t="s">
        <v>1756</v>
      </c>
      <c r="K36" s="538">
        <v>3116.1</v>
      </c>
    </row>
    <row r="37" spans="1:13" s="81" customFormat="1" ht="15.95" customHeight="1" x14ac:dyDescent="0.25">
      <c r="A37" s="473" t="s">
        <v>1786</v>
      </c>
      <c r="B37" s="505" t="s">
        <v>1763</v>
      </c>
      <c r="C37" s="471"/>
      <c r="D37" s="471"/>
      <c r="E37" s="471"/>
      <c r="F37" s="471"/>
      <c r="G37" s="471"/>
      <c r="H37" s="522" t="s">
        <v>1785</v>
      </c>
      <c r="I37" s="522" t="s">
        <v>1787</v>
      </c>
      <c r="J37" s="522" t="s">
        <v>1756</v>
      </c>
      <c r="K37" s="538" t="s">
        <v>1010</v>
      </c>
    </row>
    <row r="38" spans="1:13" ht="15.95" customHeight="1" x14ac:dyDescent="0.25">
      <c r="A38" s="473" t="s">
        <v>1788</v>
      </c>
      <c r="B38" s="505" t="s">
        <v>1783</v>
      </c>
      <c r="C38" s="471"/>
      <c r="D38" s="471"/>
      <c r="E38" s="471"/>
      <c r="F38" s="471"/>
      <c r="G38" s="471"/>
      <c r="H38" s="522" t="s">
        <v>1789</v>
      </c>
      <c r="I38" s="522">
        <v>500</v>
      </c>
      <c r="J38" s="522" t="s">
        <v>1756</v>
      </c>
      <c r="K38" s="538">
        <v>18000</v>
      </c>
    </row>
    <row r="39" spans="1:13" ht="15.95" customHeight="1" x14ac:dyDescent="0.25">
      <c r="A39" s="473"/>
      <c r="B39" s="505"/>
      <c r="C39" s="471"/>
      <c r="D39" s="471"/>
      <c r="E39" s="471"/>
      <c r="F39" s="471"/>
      <c r="G39" s="471"/>
      <c r="H39" s="522"/>
      <c r="I39" s="522"/>
      <c r="J39" s="522"/>
      <c r="K39" s="538"/>
    </row>
    <row r="40" spans="1:13" s="16" customFormat="1" ht="15.95" customHeight="1" x14ac:dyDescent="0.25">
      <c r="A40" s="498" t="s">
        <v>314</v>
      </c>
      <c r="B40" s="498"/>
      <c r="C40" s="498"/>
      <c r="D40" s="480"/>
      <c r="E40" s="480"/>
      <c r="F40" s="480"/>
      <c r="G40" s="481"/>
      <c r="H40" s="481"/>
      <c r="I40" s="481"/>
      <c r="J40" s="480"/>
      <c r="K40" s="481">
        <f>SUM(K41)</f>
        <v>0</v>
      </c>
    </row>
    <row r="41" spans="1:13" s="80" customFormat="1" ht="15.95" customHeight="1" x14ac:dyDescent="0.25">
      <c r="A41" s="493"/>
      <c r="B41" s="502"/>
      <c r="C41" s="474"/>
      <c r="D41" s="474"/>
      <c r="E41" s="474"/>
      <c r="F41" s="474"/>
      <c r="G41" s="474"/>
      <c r="H41" s="474"/>
      <c r="I41" s="474"/>
      <c r="J41" s="474"/>
      <c r="K41" s="491"/>
    </row>
    <row r="42" spans="1:13" ht="15.95" customHeight="1" x14ac:dyDescent="0.25">
      <c r="A42" s="498" t="s">
        <v>315</v>
      </c>
      <c r="B42" s="498"/>
      <c r="C42" s="498"/>
      <c r="D42" s="480"/>
      <c r="E42" s="480"/>
      <c r="F42" s="480"/>
      <c r="G42" s="481"/>
      <c r="H42" s="481"/>
      <c r="I42" s="481"/>
      <c r="J42" s="480"/>
      <c r="K42" s="481">
        <f>SUM(K43:K44)</f>
        <v>628619.51</v>
      </c>
    </row>
    <row r="43" spans="1:13" s="80" customFormat="1" ht="15.95" customHeight="1" x14ac:dyDescent="0.25">
      <c r="A43" s="711" t="s">
        <v>1790</v>
      </c>
      <c r="B43" s="509" t="s">
        <v>1791</v>
      </c>
      <c r="C43" s="474"/>
      <c r="D43" s="736">
        <v>0.02</v>
      </c>
      <c r="E43" s="474"/>
      <c r="F43" s="474"/>
      <c r="G43" s="474"/>
      <c r="H43" s="474"/>
      <c r="I43" s="474"/>
      <c r="J43" s="522" t="s">
        <v>1756</v>
      </c>
      <c r="K43" s="541">
        <v>67624.37</v>
      </c>
    </row>
    <row r="44" spans="1:13" s="80" customFormat="1" ht="15.95" customHeight="1" x14ac:dyDescent="0.25">
      <c r="A44" s="711" t="s">
        <v>1792</v>
      </c>
      <c r="B44" s="1116" t="s">
        <v>1793</v>
      </c>
      <c r="C44" s="711" t="s">
        <v>60</v>
      </c>
      <c r="D44" s="654">
        <v>0.1</v>
      </c>
      <c r="E44" s="471" t="s">
        <v>1755</v>
      </c>
      <c r="F44" s="471" t="s">
        <v>1755</v>
      </c>
      <c r="G44" s="471" t="s">
        <v>1755</v>
      </c>
      <c r="H44" s="471" t="s">
        <v>1755</v>
      </c>
      <c r="I44" s="471" t="s">
        <v>1755</v>
      </c>
      <c r="J44" s="522" t="s">
        <v>1756</v>
      </c>
      <c r="K44" s="538">
        <v>560995.14</v>
      </c>
    </row>
    <row r="45" spans="1:13" ht="15.95" customHeight="1" x14ac:dyDescent="0.25">
      <c r="A45" s="494" t="s">
        <v>51</v>
      </c>
      <c r="B45" s="1199"/>
      <c r="C45" s="1199"/>
      <c r="D45" s="1195"/>
      <c r="E45" s="495"/>
      <c r="F45" s="495"/>
      <c r="G45" s="857"/>
      <c r="H45" s="857"/>
      <c r="I45" s="857"/>
      <c r="J45" s="857"/>
      <c r="K45" s="496">
        <f>SUM(K9,K11,K23,K27,K33,K35,K40,K42)</f>
        <v>13847030.51</v>
      </c>
    </row>
    <row r="46" spans="1:13" x14ac:dyDescent="0.25">
      <c r="A46" s="72"/>
      <c r="B46" s="391"/>
      <c r="C46" s="73"/>
      <c r="D46" s="338"/>
      <c r="E46" s="73"/>
      <c r="F46" s="73"/>
      <c r="G46" s="73"/>
      <c r="H46" s="73"/>
      <c r="I46" s="73"/>
      <c r="J46" s="73"/>
      <c r="K46" s="349"/>
      <c r="M46" s="342"/>
    </row>
    <row r="50" spans="13:13" x14ac:dyDescent="0.25">
      <c r="M50" s="342"/>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activeCell="A4" sqref="A4:A5"/>
    </sheetView>
  </sheetViews>
  <sheetFormatPr baseColWidth="10" defaultRowHeight="15" x14ac:dyDescent="0.25"/>
  <cols>
    <col min="1" max="1" width="73.42578125" bestFit="1" customWidth="1"/>
    <col min="2" max="2" width="17.140625" style="392" bestFit="1" customWidth="1"/>
    <col min="3" max="3" width="13.140625" style="392" bestFit="1" customWidth="1"/>
    <col min="4" max="4" width="17.7109375" customWidth="1"/>
    <col min="5" max="5" width="11.85546875" customWidth="1"/>
    <col min="6" max="6" width="10.7109375" customWidth="1"/>
    <col min="7" max="7" width="9.28515625" bestFit="1" customWidth="1"/>
    <col min="8" max="8" width="8.42578125" bestFit="1" customWidth="1"/>
    <col min="9" max="9" width="8.85546875" bestFit="1" customWidth="1"/>
    <col min="10" max="10" width="13" bestFit="1" customWidth="1"/>
    <col min="11" max="11" width="15.140625"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6" customFormat="1" x14ac:dyDescent="0.25">
      <c r="B1" s="386"/>
      <c r="C1" s="386"/>
    </row>
    <row r="2" spans="1:11" s="16" customFormat="1" x14ac:dyDescent="0.25">
      <c r="A2" s="74"/>
      <c r="B2" s="385"/>
      <c r="C2" s="385"/>
      <c r="D2" s="18"/>
      <c r="E2" s="18"/>
      <c r="F2" s="18"/>
      <c r="G2" s="18"/>
      <c r="H2" s="18"/>
      <c r="I2" s="18"/>
      <c r="J2" s="18"/>
      <c r="K2" s="19" t="s">
        <v>19</v>
      </c>
    </row>
    <row r="3" spans="1:11" s="16" customFormat="1" x14ac:dyDescent="0.25">
      <c r="A3" s="17" t="s">
        <v>42</v>
      </c>
      <c r="B3" s="385"/>
      <c r="C3" s="385"/>
      <c r="D3" s="18"/>
      <c r="E3" s="18"/>
      <c r="F3" s="18"/>
      <c r="G3" s="18"/>
      <c r="H3" s="18"/>
      <c r="I3" s="18"/>
      <c r="J3" s="18"/>
      <c r="K3" s="19"/>
    </row>
    <row r="4" spans="1:11" s="16" customFormat="1" x14ac:dyDescent="0.25">
      <c r="A4" s="134" t="s">
        <v>863</v>
      </c>
      <c r="B4" s="385"/>
      <c r="C4" s="385"/>
      <c r="D4" s="18"/>
      <c r="E4" s="18"/>
      <c r="F4" s="18"/>
      <c r="G4" s="18"/>
      <c r="H4" s="18"/>
      <c r="I4" s="18"/>
      <c r="J4" s="18"/>
      <c r="K4" s="18"/>
    </row>
    <row r="5" spans="1:11" s="16" customFormat="1" x14ac:dyDescent="0.25">
      <c r="A5" s="17" t="s">
        <v>2060</v>
      </c>
      <c r="B5" s="385"/>
      <c r="C5" s="385"/>
      <c r="D5" s="18"/>
      <c r="E5" s="18"/>
      <c r="F5" s="18"/>
      <c r="G5" s="18"/>
      <c r="H5" s="18"/>
      <c r="I5" s="18"/>
      <c r="J5" s="18"/>
      <c r="K5" s="18"/>
    </row>
    <row r="6" spans="1:11" s="16" customFormat="1" x14ac:dyDescent="0.25">
      <c r="A6" s="17"/>
      <c r="B6" s="385"/>
      <c r="C6" s="385"/>
      <c r="D6" s="18"/>
      <c r="E6" s="18"/>
      <c r="F6" s="18"/>
      <c r="G6" s="18"/>
      <c r="H6" s="18"/>
      <c r="I6" s="18"/>
      <c r="J6" s="18"/>
      <c r="K6" s="18"/>
    </row>
    <row r="7" spans="1:11" s="16" customFormat="1" x14ac:dyDescent="0.25">
      <c r="A7" s="856" t="s">
        <v>20</v>
      </c>
      <c r="B7" s="856" t="s">
        <v>21</v>
      </c>
      <c r="C7" s="856" t="s">
        <v>22</v>
      </c>
      <c r="D7" s="856"/>
      <c r="E7" s="870" t="s">
        <v>23</v>
      </c>
      <c r="F7" s="870"/>
      <c r="G7" s="856" t="s">
        <v>24</v>
      </c>
      <c r="H7" s="856" t="s">
        <v>25</v>
      </c>
      <c r="I7" s="856"/>
      <c r="J7" s="856" t="s">
        <v>26</v>
      </c>
      <c r="K7" s="856" t="s">
        <v>27</v>
      </c>
    </row>
    <row r="8" spans="1:11" s="16" customFormat="1" ht="18.75" customHeight="1" x14ac:dyDescent="0.25">
      <c r="A8" s="1410" t="s">
        <v>28</v>
      </c>
      <c r="B8" s="1406" t="s">
        <v>29</v>
      </c>
      <c r="C8" s="1406" t="s">
        <v>30</v>
      </c>
      <c r="D8" s="1406" t="s">
        <v>31</v>
      </c>
      <c r="E8" s="1404" t="s">
        <v>32</v>
      </c>
      <c r="F8" s="1405"/>
      <c r="G8" s="1406" t="s">
        <v>33</v>
      </c>
      <c r="H8" s="1404" t="s">
        <v>34</v>
      </c>
      <c r="I8" s="1405"/>
      <c r="J8" s="1406" t="s">
        <v>211</v>
      </c>
      <c r="K8" s="1542" t="s">
        <v>35</v>
      </c>
    </row>
    <row r="9" spans="1:11" s="16" customFormat="1" x14ac:dyDescent="0.25">
      <c r="A9" s="1411"/>
      <c r="B9" s="1407"/>
      <c r="C9" s="1407"/>
      <c r="D9" s="1407"/>
      <c r="E9" s="860" t="s">
        <v>36</v>
      </c>
      <c r="F9" s="860" t="s">
        <v>37</v>
      </c>
      <c r="G9" s="1407"/>
      <c r="H9" s="860" t="s">
        <v>36</v>
      </c>
      <c r="I9" s="860" t="s">
        <v>37</v>
      </c>
      <c r="J9" s="1407"/>
      <c r="K9" s="1543"/>
    </row>
    <row r="10" spans="1:11" s="52" customFormat="1" ht="15" customHeight="1" x14ac:dyDescent="0.25">
      <c r="A10" s="54" t="s">
        <v>43</v>
      </c>
      <c r="B10" s="513"/>
      <c r="C10" s="513"/>
      <c r="D10" s="55"/>
      <c r="E10" s="55"/>
      <c r="F10" s="55"/>
      <c r="G10" s="55"/>
      <c r="H10" s="55"/>
      <c r="I10" s="55"/>
      <c r="J10" s="55"/>
      <c r="K10" s="56">
        <f>SUM(K11)</f>
        <v>0</v>
      </c>
    </row>
    <row r="11" spans="1:11" s="52" customFormat="1" x14ac:dyDescent="0.25">
      <c r="A11" s="57"/>
      <c r="B11" s="389"/>
      <c r="C11" s="389"/>
      <c r="D11" s="59"/>
      <c r="E11" s="59"/>
      <c r="F11" s="59"/>
      <c r="G11" s="58"/>
      <c r="H11" s="58"/>
      <c r="I11" s="58"/>
      <c r="J11" s="58"/>
      <c r="K11" s="60"/>
    </row>
    <row r="12" spans="1:11" ht="15.95" customHeight="1" x14ac:dyDescent="0.25">
      <c r="A12" s="54" t="s">
        <v>44</v>
      </c>
      <c r="B12" s="513"/>
      <c r="C12" s="513"/>
      <c r="D12" s="61"/>
      <c r="E12" s="61"/>
      <c r="F12" s="61"/>
      <c r="G12" s="55"/>
      <c r="H12" s="55"/>
      <c r="I12" s="55"/>
      <c r="J12" s="55"/>
      <c r="K12" s="56">
        <f>SUM(K13:K17)</f>
        <v>1352594.3699999999</v>
      </c>
    </row>
    <row r="13" spans="1:11" ht="19.5" customHeight="1" x14ac:dyDescent="0.25">
      <c r="A13" s="57" t="s">
        <v>2044</v>
      </c>
      <c r="B13" s="377" t="s">
        <v>2045</v>
      </c>
      <c r="C13" s="377" t="s">
        <v>52</v>
      </c>
      <c r="D13" s="83"/>
      <c r="E13" s="83"/>
      <c r="F13" s="83"/>
      <c r="G13" s="82"/>
      <c r="H13" s="82">
        <v>109</v>
      </c>
      <c r="I13" s="82">
        <v>154</v>
      </c>
      <c r="J13" s="82" t="s">
        <v>2046</v>
      </c>
      <c r="K13" s="874">
        <v>463638.19</v>
      </c>
    </row>
    <row r="14" spans="1:11" ht="15.95" customHeight="1" x14ac:dyDescent="0.25">
      <c r="A14" s="57" t="s">
        <v>2047</v>
      </c>
      <c r="B14" s="377" t="s">
        <v>907</v>
      </c>
      <c r="C14" s="377" t="s">
        <v>52</v>
      </c>
      <c r="D14" s="83"/>
      <c r="E14" s="88">
        <v>2E-3</v>
      </c>
      <c r="F14" s="88">
        <v>1.2E-2</v>
      </c>
      <c r="G14" s="82"/>
      <c r="H14" s="82"/>
      <c r="I14" s="82"/>
      <c r="J14" s="82" t="s">
        <v>2046</v>
      </c>
      <c r="K14" s="874">
        <v>288979.90999999997</v>
      </c>
    </row>
    <row r="15" spans="1:11" ht="15.95" customHeight="1" x14ac:dyDescent="0.25">
      <c r="A15" s="57" t="s">
        <v>2048</v>
      </c>
      <c r="B15" s="377" t="s">
        <v>907</v>
      </c>
      <c r="C15" s="377" t="s">
        <v>60</v>
      </c>
      <c r="D15" s="83">
        <v>0.06</v>
      </c>
      <c r="E15" s="83"/>
      <c r="F15" s="83"/>
      <c r="G15" s="82"/>
      <c r="H15" s="82"/>
      <c r="I15" s="82"/>
      <c r="J15" s="82" t="s">
        <v>2046</v>
      </c>
      <c r="K15" s="874">
        <v>528448.01</v>
      </c>
    </row>
    <row r="16" spans="1:11" ht="15.95" customHeight="1" x14ac:dyDescent="0.25">
      <c r="A16" s="57" t="s">
        <v>2049</v>
      </c>
      <c r="B16" s="377"/>
      <c r="C16" s="377"/>
      <c r="D16" s="83">
        <v>0.1</v>
      </c>
      <c r="E16" s="83"/>
      <c r="F16" s="83"/>
      <c r="G16" s="82"/>
      <c r="H16" s="82"/>
      <c r="I16" s="82"/>
      <c r="J16" s="82" t="s">
        <v>2046</v>
      </c>
      <c r="K16" s="874">
        <v>71528.259999999995</v>
      </c>
    </row>
    <row r="17" spans="1:11" ht="15.95" customHeight="1" x14ac:dyDescent="0.25">
      <c r="A17" s="57"/>
      <c r="B17" s="389"/>
      <c r="C17" s="389"/>
      <c r="D17" s="59"/>
      <c r="E17" s="59"/>
      <c r="F17" s="59"/>
      <c r="G17" s="58"/>
      <c r="H17" s="58"/>
      <c r="I17" s="58"/>
      <c r="J17" s="58"/>
      <c r="K17" s="60"/>
    </row>
    <row r="18" spans="1:11" ht="15.95" customHeight="1" x14ac:dyDescent="0.25">
      <c r="A18" s="21" t="s">
        <v>45</v>
      </c>
      <c r="B18" s="387"/>
      <c r="C18" s="387"/>
      <c r="D18" s="25"/>
      <c r="E18" s="25"/>
      <c r="F18" s="25"/>
      <c r="G18" s="24"/>
      <c r="H18" s="24"/>
      <c r="I18" s="24"/>
      <c r="J18" s="24"/>
      <c r="K18" s="26">
        <f>SUM(K19:K19)</f>
        <v>0</v>
      </c>
    </row>
    <row r="19" spans="1:11" ht="15.95" customHeight="1" x14ac:dyDescent="0.25">
      <c r="A19" s="57"/>
      <c r="B19" s="390"/>
      <c r="C19" s="390"/>
      <c r="D19" s="64"/>
      <c r="E19" s="64"/>
      <c r="F19" s="64"/>
      <c r="G19" s="63"/>
      <c r="H19" s="63"/>
      <c r="I19" s="63"/>
      <c r="J19" s="63"/>
      <c r="K19" s="28"/>
    </row>
    <row r="20" spans="1:11" s="16" customFormat="1" ht="15.95" customHeight="1" x14ac:dyDescent="0.25">
      <c r="A20" s="54" t="s">
        <v>46</v>
      </c>
      <c r="B20" s="513"/>
      <c r="C20" s="513"/>
      <c r="D20" s="61"/>
      <c r="E20" s="61"/>
      <c r="F20" s="61"/>
      <c r="G20" s="55"/>
      <c r="H20" s="55"/>
      <c r="I20" s="55"/>
      <c r="J20" s="55"/>
      <c r="K20" s="56">
        <f>SUM(K21:K28)</f>
        <v>475685.06000000006</v>
      </c>
    </row>
    <row r="21" spans="1:11" s="16" customFormat="1" ht="15.95" customHeight="1" x14ac:dyDescent="0.25">
      <c r="A21" s="57" t="s">
        <v>2050</v>
      </c>
      <c r="B21" s="377"/>
      <c r="C21" s="377"/>
      <c r="D21" s="83"/>
      <c r="E21" s="83"/>
      <c r="F21" s="83"/>
      <c r="G21" s="82"/>
      <c r="H21" s="82"/>
      <c r="I21" s="82"/>
      <c r="J21" s="82" t="s">
        <v>2046</v>
      </c>
      <c r="K21" s="874">
        <v>842</v>
      </c>
    </row>
    <row r="22" spans="1:11" ht="15.95" customHeight="1" x14ac:dyDescent="0.25">
      <c r="A22" s="57" t="s">
        <v>1822</v>
      </c>
      <c r="B22" s="377"/>
      <c r="C22" s="377"/>
      <c r="D22" s="83"/>
      <c r="E22" s="83"/>
      <c r="F22" s="83"/>
      <c r="G22" s="82"/>
      <c r="H22" s="82"/>
      <c r="I22" s="82"/>
      <c r="J22" s="82" t="s">
        <v>2046</v>
      </c>
      <c r="K22" s="874">
        <v>71099.95</v>
      </c>
    </row>
    <row r="23" spans="1:11" ht="15.95" customHeight="1" x14ac:dyDescent="0.25">
      <c r="A23" s="57" t="s">
        <v>2051</v>
      </c>
      <c r="B23" s="377"/>
      <c r="C23" s="377"/>
      <c r="D23" s="83"/>
      <c r="E23" s="83"/>
      <c r="F23" s="83"/>
      <c r="G23" s="82"/>
      <c r="H23" s="82"/>
      <c r="I23" s="82"/>
      <c r="J23" s="82" t="s">
        <v>2046</v>
      </c>
      <c r="K23" s="874">
        <v>62423</v>
      </c>
    </row>
    <row r="24" spans="1:11" ht="15.95" customHeight="1" x14ac:dyDescent="0.25">
      <c r="A24" s="57" t="s">
        <v>2052</v>
      </c>
      <c r="B24" s="377"/>
      <c r="C24" s="377"/>
      <c r="D24" s="83"/>
      <c r="E24" s="83"/>
      <c r="F24" s="83"/>
      <c r="G24" s="82"/>
      <c r="H24" s="82"/>
      <c r="I24" s="82"/>
      <c r="J24" s="82" t="s">
        <v>2046</v>
      </c>
      <c r="K24" s="874">
        <v>72684.38</v>
      </c>
    </row>
    <row r="25" spans="1:11" ht="15.95" customHeight="1" x14ac:dyDescent="0.25">
      <c r="A25" s="57" t="s">
        <v>2053</v>
      </c>
      <c r="B25" s="377"/>
      <c r="C25" s="377"/>
      <c r="D25" s="83"/>
      <c r="E25" s="83"/>
      <c r="F25" s="83"/>
      <c r="G25" s="82"/>
      <c r="H25" s="82"/>
      <c r="I25" s="82"/>
      <c r="J25" s="82" t="s">
        <v>2046</v>
      </c>
      <c r="K25" s="874">
        <v>9666</v>
      </c>
    </row>
    <row r="26" spans="1:11" ht="15.95" customHeight="1" x14ac:dyDescent="0.25">
      <c r="A26" s="57" t="s">
        <v>2054</v>
      </c>
      <c r="B26" s="377"/>
      <c r="C26" s="377"/>
      <c r="D26" s="83"/>
      <c r="E26" s="83"/>
      <c r="F26" s="83"/>
      <c r="G26" s="82"/>
      <c r="H26" s="82"/>
      <c r="I26" s="82"/>
      <c r="J26" s="82" t="s">
        <v>2046</v>
      </c>
      <c r="K26" s="874">
        <v>7924.73</v>
      </c>
    </row>
    <row r="27" spans="1:11" ht="15.95" customHeight="1" x14ac:dyDescent="0.25">
      <c r="A27" s="57" t="s">
        <v>2055</v>
      </c>
      <c r="B27" s="377"/>
      <c r="C27" s="377"/>
      <c r="D27" s="83"/>
      <c r="E27" s="83"/>
      <c r="F27" s="83"/>
      <c r="G27" s="82"/>
      <c r="H27" s="82"/>
      <c r="I27" s="82"/>
      <c r="J27" s="82" t="s">
        <v>2046</v>
      </c>
      <c r="K27" s="874">
        <v>200000</v>
      </c>
    </row>
    <row r="28" spans="1:11" ht="15.95" customHeight="1" x14ac:dyDescent="0.25">
      <c r="A28" s="57" t="s">
        <v>1317</v>
      </c>
      <c r="B28" s="377"/>
      <c r="C28" s="377"/>
      <c r="D28" s="83"/>
      <c r="E28" s="83"/>
      <c r="F28" s="83"/>
      <c r="G28" s="82"/>
      <c r="H28" s="82"/>
      <c r="I28" s="82"/>
      <c r="J28" s="82" t="s">
        <v>2046</v>
      </c>
      <c r="K28" s="874">
        <v>51045</v>
      </c>
    </row>
    <row r="29" spans="1:11" ht="15.95" customHeight="1" x14ac:dyDescent="0.25">
      <c r="A29" s="57"/>
      <c r="B29" s="377"/>
      <c r="C29" s="377"/>
      <c r="D29" s="83"/>
      <c r="E29" s="83"/>
      <c r="F29" s="83"/>
      <c r="G29" s="82"/>
      <c r="H29" s="82"/>
      <c r="I29" s="82"/>
      <c r="J29" s="82"/>
      <c r="K29" s="874"/>
    </row>
    <row r="30" spans="1:11" ht="15.95" customHeight="1" x14ac:dyDescent="0.25">
      <c r="A30" s="54" t="s">
        <v>47</v>
      </c>
      <c r="B30" s="513"/>
      <c r="C30" s="513"/>
      <c r="D30" s="61"/>
      <c r="E30" s="61"/>
      <c r="F30" s="61"/>
      <c r="G30" s="55"/>
      <c r="H30" s="55"/>
      <c r="I30" s="55"/>
      <c r="J30" s="55"/>
      <c r="K30" s="56">
        <f>SUM(K31:K31)</f>
        <v>0</v>
      </c>
    </row>
    <row r="31" spans="1:11" ht="15.95" customHeight="1" x14ac:dyDescent="0.25">
      <c r="A31" s="65"/>
      <c r="B31" s="389"/>
      <c r="C31" s="389"/>
      <c r="D31" s="59"/>
      <c r="E31" s="59"/>
      <c r="F31" s="59"/>
      <c r="G31" s="58"/>
      <c r="H31" s="58"/>
      <c r="I31" s="58"/>
      <c r="J31" s="58"/>
      <c r="K31" s="60"/>
    </row>
    <row r="32" spans="1:11" ht="15.95" customHeight="1" x14ac:dyDescent="0.25">
      <c r="A32" s="54" t="s">
        <v>48</v>
      </c>
      <c r="B32" s="513"/>
      <c r="C32" s="513"/>
      <c r="D32" s="61"/>
      <c r="E32" s="61"/>
      <c r="F32" s="61"/>
      <c r="G32" s="55"/>
      <c r="H32" s="55"/>
      <c r="I32" s="55"/>
      <c r="J32" s="55"/>
      <c r="K32" s="56">
        <f>SUM(K33:K35)</f>
        <v>27324.75</v>
      </c>
    </row>
    <row r="33" spans="1:11" ht="15.95" customHeight="1" x14ac:dyDescent="0.25">
      <c r="A33" s="57" t="s">
        <v>2056</v>
      </c>
      <c r="B33" s="377"/>
      <c r="C33" s="377"/>
      <c r="D33" s="83"/>
      <c r="E33" s="83"/>
      <c r="F33" s="83"/>
      <c r="G33" s="82"/>
      <c r="H33" s="82"/>
      <c r="I33" s="82"/>
      <c r="J33" s="82" t="s">
        <v>2046</v>
      </c>
      <c r="K33" s="874">
        <v>21719.75</v>
      </c>
    </row>
    <row r="34" spans="1:11" ht="15.95" customHeight="1" x14ac:dyDescent="0.25">
      <c r="A34" s="57" t="s">
        <v>2057</v>
      </c>
      <c r="B34" s="377"/>
      <c r="C34" s="377"/>
      <c r="D34" s="83"/>
      <c r="E34" s="83"/>
      <c r="F34" s="83"/>
      <c r="G34" s="82"/>
      <c r="H34" s="82"/>
      <c r="I34" s="82"/>
      <c r="J34" s="82" t="s">
        <v>2046</v>
      </c>
      <c r="K34" s="874">
        <v>5605</v>
      </c>
    </row>
    <row r="35" spans="1:11" ht="15.95" customHeight="1" x14ac:dyDescent="0.25">
      <c r="A35" s="57"/>
      <c r="B35" s="377"/>
      <c r="C35" s="377"/>
      <c r="D35" s="83"/>
      <c r="E35" s="83"/>
      <c r="F35" s="83"/>
      <c r="G35" s="82"/>
      <c r="H35" s="82"/>
      <c r="I35" s="82"/>
      <c r="J35" s="82"/>
      <c r="K35" s="874"/>
    </row>
    <row r="36" spans="1:11" ht="15.95" customHeight="1" x14ac:dyDescent="0.25">
      <c r="A36" s="21" t="s">
        <v>49</v>
      </c>
      <c r="B36" s="387"/>
      <c r="C36" s="387"/>
      <c r="D36" s="25"/>
      <c r="E36" s="25"/>
      <c r="F36" s="25"/>
      <c r="G36" s="24"/>
      <c r="H36" s="24"/>
      <c r="I36" s="24"/>
      <c r="J36" s="24"/>
      <c r="K36" s="26">
        <f>SUM(K37)</f>
        <v>0</v>
      </c>
    </row>
    <row r="37" spans="1:11" ht="15.95" customHeight="1" x14ac:dyDescent="0.25">
      <c r="A37" s="66"/>
      <c r="B37" s="390"/>
      <c r="C37" s="390"/>
      <c r="D37" s="64"/>
      <c r="E37" s="64"/>
      <c r="F37" s="64"/>
      <c r="G37" s="63"/>
      <c r="H37" s="63"/>
      <c r="I37" s="63"/>
      <c r="J37" s="63"/>
      <c r="K37" s="28"/>
    </row>
    <row r="38" spans="1:11" s="16" customFormat="1" ht="15.95" customHeight="1" x14ac:dyDescent="0.25">
      <c r="A38" s="54" t="s">
        <v>50</v>
      </c>
      <c r="B38" s="513"/>
      <c r="C38" s="513"/>
      <c r="D38" s="61"/>
      <c r="E38" s="61"/>
      <c r="F38" s="61"/>
      <c r="G38" s="55"/>
      <c r="H38" s="55"/>
      <c r="I38" s="55"/>
      <c r="J38" s="55"/>
      <c r="K38" s="56">
        <f>SUM(K39:K40)</f>
        <v>221529.96</v>
      </c>
    </row>
    <row r="39" spans="1:11" s="16" customFormat="1" ht="15.95" customHeight="1" x14ac:dyDescent="0.25">
      <c r="A39" s="57" t="s">
        <v>2058</v>
      </c>
      <c r="B39" s="377"/>
      <c r="C39" s="377"/>
      <c r="D39" s="83"/>
      <c r="E39" s="83"/>
      <c r="F39" s="83"/>
      <c r="G39" s="82"/>
      <c r="H39" s="82"/>
      <c r="I39" s="82"/>
      <c r="J39" s="82" t="s">
        <v>2046</v>
      </c>
      <c r="K39" s="874">
        <v>205703.75</v>
      </c>
    </row>
    <row r="40" spans="1:11" ht="15.95" customHeight="1" x14ac:dyDescent="0.25">
      <c r="A40" s="57" t="s">
        <v>2059</v>
      </c>
      <c r="B40" s="377"/>
      <c r="C40" s="377"/>
      <c r="D40" s="83"/>
      <c r="E40" s="83"/>
      <c r="F40" s="83"/>
      <c r="G40" s="82"/>
      <c r="H40" s="82"/>
      <c r="I40" s="82"/>
      <c r="J40" s="82" t="s">
        <v>2046</v>
      </c>
      <c r="K40" s="874">
        <v>15826.21</v>
      </c>
    </row>
    <row r="41" spans="1:11" ht="15.95" customHeight="1" x14ac:dyDescent="0.25">
      <c r="A41" s="473"/>
      <c r="B41" s="505"/>
      <c r="C41" s="505"/>
      <c r="D41" s="506"/>
      <c r="E41" s="506"/>
      <c r="F41" s="506"/>
      <c r="G41" s="522"/>
      <c r="H41" s="522"/>
      <c r="I41" s="522"/>
      <c r="J41" s="522"/>
      <c r="K41" s="507"/>
    </row>
    <row r="42" spans="1:11" ht="15.95" customHeight="1" x14ac:dyDescent="0.25">
      <c r="A42" s="67" t="s">
        <v>51</v>
      </c>
      <c r="B42" s="388"/>
      <c r="C42" s="388"/>
      <c r="D42" s="69"/>
      <c r="E42" s="69"/>
      <c r="F42" s="69"/>
      <c r="G42" s="376"/>
      <c r="H42" s="376"/>
      <c r="I42" s="376"/>
      <c r="J42" s="376"/>
      <c r="K42" s="70">
        <f>+K10+K12+K18+K20+K30+K32+K36+K38</f>
        <v>2077134.14</v>
      </c>
    </row>
    <row r="43" spans="1:11" ht="15.95" customHeight="1" x14ac:dyDescent="0.25"/>
    <row r="44" spans="1:11" ht="15.95" customHeight="1" x14ac:dyDescent="0.25"/>
    <row r="45" spans="1:11" x14ac:dyDescent="0.25">
      <c r="A45" s="72"/>
      <c r="B45" s="391"/>
      <c r="C45" s="391"/>
      <c r="D45" s="73"/>
      <c r="E45" s="73"/>
      <c r="F45" s="73"/>
      <c r="G45" s="73"/>
      <c r="H45" s="73"/>
      <c r="I45" s="73"/>
      <c r="J45" s="73"/>
      <c r="K45" s="73"/>
    </row>
  </sheetData>
  <mergeCells count="9">
    <mergeCell ref="G8:G9"/>
    <mergeCell ref="H8:I8"/>
    <mergeCell ref="J8:J9"/>
    <mergeCell ref="K8:K9"/>
    <mergeCell ref="A8:A9"/>
    <mergeCell ref="B8:B9"/>
    <mergeCell ref="C8:C9"/>
    <mergeCell ref="D8:D9"/>
    <mergeCell ref="E8:F8"/>
  </mergeCells>
  <pageMargins left="0.70866141732283472" right="0.70866141732283472" top="0.74803149606299213" bottom="0.74803149606299213" header="0.31496062992125984" footer="0.31496062992125984"/>
  <pageSetup paperSize="9" scale="5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A40" sqref="A40"/>
    </sheetView>
  </sheetViews>
  <sheetFormatPr baseColWidth="10" defaultRowHeight="15" x14ac:dyDescent="0.25"/>
  <cols>
    <col min="1" max="1" width="52" bestFit="1" customWidth="1"/>
    <col min="2" max="2" width="15" style="392" bestFit="1" customWidth="1"/>
    <col min="3" max="3" width="17.7109375" style="392" customWidth="1"/>
    <col min="4" max="4" width="11.42578125" customWidth="1"/>
    <col min="5" max="5" width="9.140625" customWidth="1"/>
    <col min="6" max="6" width="11.5703125" customWidth="1"/>
    <col min="7" max="7" width="9.28515625" bestFit="1" customWidth="1"/>
    <col min="8" max="8" width="8.7109375" bestFit="1" customWidth="1"/>
    <col min="9" max="9" width="10.28515625" bestFit="1" customWidth="1"/>
    <col min="10" max="10" width="17.7109375" bestFit="1" customWidth="1"/>
    <col min="11" max="11" width="15.140625" style="384" bestFit="1" customWidth="1"/>
    <col min="12" max="12" width="1.28515625" customWidth="1"/>
  </cols>
  <sheetData>
    <row r="1" spans="1:11" s="16" customFormat="1" x14ac:dyDescent="0.25">
      <c r="B1" s="386"/>
      <c r="C1" s="386"/>
      <c r="K1" s="343"/>
    </row>
    <row r="2" spans="1:11" s="16" customFormat="1" x14ac:dyDescent="0.25">
      <c r="A2" s="17" t="s">
        <v>42</v>
      </c>
      <c r="B2" s="385"/>
      <c r="C2" s="385"/>
      <c r="D2" s="18"/>
      <c r="E2" s="18"/>
      <c r="F2" s="18"/>
      <c r="G2" s="18"/>
      <c r="H2" s="18"/>
      <c r="I2" s="18"/>
      <c r="J2" s="18"/>
      <c r="K2" s="344" t="s">
        <v>19</v>
      </c>
    </row>
    <row r="3" spans="1:11" s="16" customFormat="1" x14ac:dyDescent="0.25">
      <c r="A3" s="134" t="s">
        <v>863</v>
      </c>
      <c r="B3" s="385"/>
      <c r="C3" s="385"/>
      <c r="D3" s="18"/>
      <c r="E3" s="18"/>
      <c r="F3" s="18"/>
      <c r="G3" s="18"/>
      <c r="H3" s="18"/>
      <c r="I3" s="18"/>
      <c r="J3" s="18"/>
      <c r="K3" s="345"/>
    </row>
    <row r="4" spans="1:11" s="16" customFormat="1" x14ac:dyDescent="0.25">
      <c r="A4" s="17" t="s">
        <v>2893</v>
      </c>
      <c r="B4" s="385"/>
      <c r="C4" s="385"/>
      <c r="D4" s="18"/>
      <c r="E4" s="18"/>
      <c r="F4" s="18"/>
      <c r="G4" s="18"/>
      <c r="H4" s="18"/>
      <c r="I4" s="18"/>
      <c r="J4" s="18"/>
      <c r="K4" s="345"/>
    </row>
    <row r="5" spans="1:11" s="16" customFormat="1" x14ac:dyDescent="0.25">
      <c r="B5" s="386"/>
      <c r="C5" s="386"/>
      <c r="K5" s="343"/>
    </row>
    <row r="6" spans="1:11" s="16" customFormat="1" x14ac:dyDescent="0.25">
      <c r="A6" s="786" t="s">
        <v>20</v>
      </c>
      <c r="B6" s="856" t="s">
        <v>21</v>
      </c>
      <c r="C6" s="856" t="s">
        <v>22</v>
      </c>
      <c r="D6" s="786"/>
      <c r="E6" s="1412" t="s">
        <v>23</v>
      </c>
      <c r="F6" s="1412"/>
      <c r="G6" s="786" t="s">
        <v>24</v>
      </c>
      <c r="H6" s="1417" t="s">
        <v>25</v>
      </c>
      <c r="I6" s="1417"/>
      <c r="J6" s="786" t="s">
        <v>26</v>
      </c>
      <c r="K6" s="859" t="s">
        <v>27</v>
      </c>
    </row>
    <row r="7" spans="1:11" s="52" customFormat="1" x14ac:dyDescent="0.25">
      <c r="A7" s="1418" t="s">
        <v>28</v>
      </c>
      <c r="B7" s="1415" t="s">
        <v>29</v>
      </c>
      <c r="C7" s="1415" t="s">
        <v>30</v>
      </c>
      <c r="D7" s="1415" t="s">
        <v>31</v>
      </c>
      <c r="E7" s="1415" t="s">
        <v>32</v>
      </c>
      <c r="F7" s="1415"/>
      <c r="G7" s="1415" t="s">
        <v>33</v>
      </c>
      <c r="H7" s="1415" t="s">
        <v>34</v>
      </c>
      <c r="I7" s="1415"/>
      <c r="J7" s="1415" t="s">
        <v>211</v>
      </c>
      <c r="K7" s="1443" t="s">
        <v>35</v>
      </c>
    </row>
    <row r="8" spans="1:11" s="52" customFormat="1" x14ac:dyDescent="0.25">
      <c r="A8" s="1418"/>
      <c r="B8" s="1415"/>
      <c r="C8" s="1415"/>
      <c r="D8" s="1415"/>
      <c r="E8" s="855" t="s">
        <v>36</v>
      </c>
      <c r="F8" s="855" t="s">
        <v>37</v>
      </c>
      <c r="G8" s="1415"/>
      <c r="H8" s="855" t="s">
        <v>36</v>
      </c>
      <c r="I8" s="855" t="s">
        <v>37</v>
      </c>
      <c r="J8" s="1415"/>
      <c r="K8" s="1443"/>
    </row>
    <row r="9" spans="1:11" ht="15.95" customHeight="1" x14ac:dyDescent="0.25">
      <c r="A9" s="54" t="s">
        <v>266</v>
      </c>
      <c r="B9" s="513"/>
      <c r="C9" s="513"/>
      <c r="D9" s="55"/>
      <c r="E9" s="55"/>
      <c r="F9" s="55"/>
      <c r="G9" s="55"/>
      <c r="H9" s="55"/>
      <c r="I9" s="55"/>
      <c r="J9" s="55"/>
      <c r="K9" s="56">
        <f>SUM(K10)</f>
        <v>0</v>
      </c>
    </row>
    <row r="10" spans="1:11" ht="15.95" customHeight="1" x14ac:dyDescent="0.25">
      <c r="A10" s="492"/>
      <c r="B10" s="499"/>
      <c r="C10" s="499"/>
      <c r="D10" s="471"/>
      <c r="E10" s="471"/>
      <c r="F10" s="471"/>
      <c r="G10" s="471"/>
      <c r="H10" s="471"/>
      <c r="I10" s="471"/>
      <c r="J10" s="471"/>
      <c r="K10" s="483"/>
    </row>
    <row r="11" spans="1:11" ht="15.95" customHeight="1" x14ac:dyDescent="0.25">
      <c r="A11" s="54" t="s">
        <v>268</v>
      </c>
      <c r="B11" s="513"/>
      <c r="C11" s="513"/>
      <c r="D11" s="55"/>
      <c r="E11" s="55"/>
      <c r="F11" s="55"/>
      <c r="G11" s="55"/>
      <c r="H11" s="55"/>
      <c r="I11" s="55"/>
      <c r="J11" s="55"/>
      <c r="K11" s="56">
        <f>SUM(K12:K17)</f>
        <v>2440702.1599999997</v>
      </c>
    </row>
    <row r="12" spans="1:11" ht="15.95" customHeight="1" x14ac:dyDescent="0.25">
      <c r="A12" s="473" t="s">
        <v>2660</v>
      </c>
      <c r="B12" s="505" t="s">
        <v>295</v>
      </c>
      <c r="C12" s="505" t="s">
        <v>214</v>
      </c>
      <c r="D12" s="522" t="s">
        <v>2661</v>
      </c>
      <c r="E12" s="522" t="s">
        <v>38</v>
      </c>
      <c r="F12" s="654">
        <v>0.02</v>
      </c>
      <c r="G12" s="522"/>
      <c r="H12" s="522"/>
      <c r="I12" s="522"/>
      <c r="J12" s="522" t="s">
        <v>2662</v>
      </c>
      <c r="K12" s="1215">
        <v>860242.47</v>
      </c>
    </row>
    <row r="13" spans="1:11" ht="15.95" customHeight="1" x14ac:dyDescent="0.25">
      <c r="A13" s="473" t="s">
        <v>2368</v>
      </c>
      <c r="B13" s="505" t="s">
        <v>1147</v>
      </c>
      <c r="C13" s="505" t="s">
        <v>214</v>
      </c>
      <c r="D13" s="654" t="s">
        <v>274</v>
      </c>
      <c r="E13" s="654">
        <v>0.14000000000000001</v>
      </c>
      <c r="F13" s="654">
        <v>0.18</v>
      </c>
      <c r="G13" s="522"/>
      <c r="H13" s="522"/>
      <c r="I13" s="522"/>
      <c r="J13" s="522" t="s">
        <v>2662</v>
      </c>
      <c r="K13" s="1215">
        <v>709839.6</v>
      </c>
    </row>
    <row r="14" spans="1:11" ht="15.95" customHeight="1" x14ac:dyDescent="0.25">
      <c r="A14" s="473" t="s">
        <v>2663</v>
      </c>
      <c r="B14" s="505" t="s">
        <v>2664</v>
      </c>
      <c r="C14" s="505" t="s">
        <v>214</v>
      </c>
      <c r="D14" s="522"/>
      <c r="E14" s="654">
        <v>0.01</v>
      </c>
      <c r="F14" s="654">
        <v>7.0000000000000007E-2</v>
      </c>
      <c r="G14" s="522"/>
      <c r="H14" s="522"/>
      <c r="I14" s="522"/>
      <c r="J14" s="522" t="s">
        <v>2662</v>
      </c>
      <c r="K14" s="1215">
        <v>587317.29</v>
      </c>
    </row>
    <row r="15" spans="1:11" ht="15.95" customHeight="1" x14ac:dyDescent="0.25">
      <c r="A15" s="473" t="s">
        <v>2665</v>
      </c>
      <c r="B15" s="505" t="s">
        <v>2666</v>
      </c>
      <c r="C15" s="505" t="s">
        <v>214</v>
      </c>
      <c r="D15" s="522"/>
      <c r="E15" s="522"/>
      <c r="F15" s="522"/>
      <c r="G15" s="522"/>
      <c r="H15" s="522"/>
      <c r="I15" s="522"/>
      <c r="J15" s="522" t="s">
        <v>2667</v>
      </c>
      <c r="K15" s="1215">
        <v>200000</v>
      </c>
    </row>
    <row r="16" spans="1:11" ht="15.95" customHeight="1" x14ac:dyDescent="0.25">
      <c r="A16" s="473" t="s">
        <v>39</v>
      </c>
      <c r="B16" s="505" t="s">
        <v>2666</v>
      </c>
      <c r="C16" s="505" t="s">
        <v>214</v>
      </c>
      <c r="D16" s="522"/>
      <c r="E16" s="522"/>
      <c r="F16" s="522"/>
      <c r="G16" s="522"/>
      <c r="H16" s="1172">
        <v>80</v>
      </c>
      <c r="I16" s="1172">
        <v>780</v>
      </c>
      <c r="J16" s="522" t="s">
        <v>2662</v>
      </c>
      <c r="K16" s="1215">
        <v>78940</v>
      </c>
    </row>
    <row r="17" spans="1:11" ht="15.95" customHeight="1" x14ac:dyDescent="0.25">
      <c r="A17" s="473" t="s">
        <v>2668</v>
      </c>
      <c r="B17" s="505" t="s">
        <v>2669</v>
      </c>
      <c r="C17" s="505" t="s">
        <v>214</v>
      </c>
      <c r="D17" s="522"/>
      <c r="E17" s="522"/>
      <c r="F17" s="522"/>
      <c r="G17" s="522"/>
      <c r="H17" s="1172">
        <v>120</v>
      </c>
      <c r="I17" s="1172">
        <v>1440</v>
      </c>
      <c r="J17" s="522" t="s">
        <v>2662</v>
      </c>
      <c r="K17" s="1215">
        <v>4362.8</v>
      </c>
    </row>
    <row r="18" spans="1:11" ht="15.95" customHeight="1" x14ac:dyDescent="0.25">
      <c r="A18" s="473"/>
      <c r="B18" s="505"/>
      <c r="C18" s="505"/>
      <c r="D18" s="522"/>
      <c r="E18" s="522"/>
      <c r="F18" s="522"/>
      <c r="G18" s="522"/>
      <c r="H18" s="1172"/>
      <c r="I18" s="1172"/>
      <c r="J18" s="522"/>
      <c r="K18" s="1215"/>
    </row>
    <row r="19" spans="1:11" s="16" customFormat="1" ht="15.95" customHeight="1" x14ac:dyDescent="0.25">
      <c r="A19" s="54" t="s">
        <v>291</v>
      </c>
      <c r="B19" s="513"/>
      <c r="C19" s="513"/>
      <c r="D19" s="55"/>
      <c r="E19" s="55"/>
      <c r="F19" s="55"/>
      <c r="G19" s="55"/>
      <c r="H19" s="55"/>
      <c r="I19" s="55"/>
      <c r="J19" s="55"/>
      <c r="K19" s="56">
        <f>SUM(K20)</f>
        <v>0</v>
      </c>
    </row>
    <row r="20" spans="1:11" s="80" customFormat="1" ht="15.95" customHeight="1" x14ac:dyDescent="0.25">
      <c r="A20" s="493"/>
      <c r="B20" s="502"/>
      <c r="C20" s="502"/>
      <c r="D20" s="474"/>
      <c r="E20" s="474"/>
      <c r="F20" s="474"/>
      <c r="G20" s="474"/>
      <c r="H20" s="474"/>
      <c r="I20" s="474"/>
      <c r="J20" s="474"/>
      <c r="K20" s="574"/>
    </row>
    <row r="21" spans="1:11" ht="15.95" customHeight="1" x14ac:dyDescent="0.25">
      <c r="A21" s="54" t="s">
        <v>300</v>
      </c>
      <c r="B21" s="513"/>
      <c r="C21" s="513"/>
      <c r="D21" s="55"/>
      <c r="E21" s="55"/>
      <c r="F21" s="55"/>
      <c r="G21" s="55"/>
      <c r="H21" s="55"/>
      <c r="I21" s="55"/>
      <c r="J21" s="55"/>
      <c r="K21" s="56">
        <f>SUM(K22:K27)</f>
        <v>214458.65</v>
      </c>
    </row>
    <row r="22" spans="1:11" ht="15.95" customHeight="1" x14ac:dyDescent="0.25">
      <c r="A22" s="473" t="s">
        <v>2670</v>
      </c>
      <c r="B22" s="704"/>
      <c r="C22" s="505" t="s">
        <v>1635</v>
      </c>
      <c r="D22" s="522"/>
      <c r="E22" s="522"/>
      <c r="F22" s="522"/>
      <c r="G22" s="1172">
        <v>400</v>
      </c>
      <c r="H22" s="1172">
        <v>160</v>
      </c>
      <c r="I22" s="1172">
        <v>550</v>
      </c>
      <c r="J22" s="522" t="s">
        <v>2662</v>
      </c>
      <c r="K22" s="1215">
        <f>15760+4800+16570+8400+13210+6480+15360+4800+13360+5760+20440+8880</f>
        <v>133820</v>
      </c>
    </row>
    <row r="23" spans="1:11" ht="15.95" customHeight="1" x14ac:dyDescent="0.25">
      <c r="A23" s="473" t="s">
        <v>1132</v>
      </c>
      <c r="B23" s="505" t="s">
        <v>1635</v>
      </c>
      <c r="C23" s="505" t="s">
        <v>2671</v>
      </c>
      <c r="D23" s="522"/>
      <c r="E23" s="522"/>
      <c r="F23" s="522"/>
      <c r="G23" s="1172"/>
      <c r="H23" s="1172"/>
      <c r="I23" s="1172"/>
      <c r="J23" s="522" t="s">
        <v>2662</v>
      </c>
      <c r="K23" s="1215">
        <f>5753.57</f>
        <v>5753.57</v>
      </c>
    </row>
    <row r="24" spans="1:11" ht="15.95" customHeight="1" x14ac:dyDescent="0.25">
      <c r="A24" s="473" t="s">
        <v>40</v>
      </c>
      <c r="B24" s="505" t="s">
        <v>1635</v>
      </c>
      <c r="C24" s="505"/>
      <c r="D24" s="522"/>
      <c r="E24" s="522"/>
      <c r="F24" s="522"/>
      <c r="G24" s="1172"/>
      <c r="H24" s="1172">
        <v>70</v>
      </c>
      <c r="I24" s="1172">
        <v>730</v>
      </c>
      <c r="J24" s="522" t="s">
        <v>2662</v>
      </c>
      <c r="K24" s="1215">
        <f>201715.08-133820</f>
        <v>67895.079999999987</v>
      </c>
    </row>
    <row r="25" spans="1:11" ht="15.95" customHeight="1" x14ac:dyDescent="0.25">
      <c r="A25" s="473" t="s">
        <v>2672</v>
      </c>
      <c r="B25" s="505" t="s">
        <v>573</v>
      </c>
      <c r="C25" s="505" t="s">
        <v>2673</v>
      </c>
      <c r="D25" s="522"/>
      <c r="E25" s="522"/>
      <c r="F25" s="522"/>
      <c r="G25" s="1172">
        <v>0</v>
      </c>
      <c r="H25" s="1172">
        <v>120</v>
      </c>
      <c r="I25" s="1172">
        <v>540</v>
      </c>
      <c r="J25" s="522" t="s">
        <v>2662</v>
      </c>
      <c r="K25" s="1215">
        <v>2150</v>
      </c>
    </row>
    <row r="26" spans="1:11" ht="15.95" customHeight="1" x14ac:dyDescent="0.25">
      <c r="A26" s="473" t="s">
        <v>41</v>
      </c>
      <c r="B26" s="505" t="s">
        <v>573</v>
      </c>
      <c r="C26" s="505" t="s">
        <v>2674</v>
      </c>
      <c r="D26" s="522"/>
      <c r="E26" s="522"/>
      <c r="F26" s="522"/>
      <c r="G26" s="1172"/>
      <c r="H26" s="1172">
        <v>120</v>
      </c>
      <c r="I26" s="1172">
        <v>1458</v>
      </c>
      <c r="J26" s="522" t="s">
        <v>2662</v>
      </c>
      <c r="K26" s="1215">
        <v>1080</v>
      </c>
    </row>
    <row r="27" spans="1:11" ht="15.95" customHeight="1" x14ac:dyDescent="0.25">
      <c r="A27" s="473" t="s">
        <v>688</v>
      </c>
      <c r="B27" s="505" t="s">
        <v>1635</v>
      </c>
      <c r="C27" s="505" t="s">
        <v>2674</v>
      </c>
      <c r="D27" s="522" t="s">
        <v>38</v>
      </c>
      <c r="E27" s="522"/>
      <c r="F27" s="522"/>
      <c r="G27" s="1172"/>
      <c r="H27" s="1172"/>
      <c r="I27" s="1172"/>
      <c r="J27" s="522" t="s">
        <v>2662</v>
      </c>
      <c r="K27" s="1215">
        <v>3760</v>
      </c>
    </row>
    <row r="28" spans="1:11" ht="15.95" customHeight="1" x14ac:dyDescent="0.25">
      <c r="A28" s="473"/>
      <c r="B28" s="505"/>
      <c r="C28" s="505"/>
      <c r="D28" s="522"/>
      <c r="E28" s="522"/>
      <c r="F28" s="522"/>
      <c r="G28" s="1172"/>
      <c r="H28" s="1172"/>
      <c r="I28" s="1172"/>
      <c r="J28" s="522"/>
      <c r="K28" s="1215"/>
    </row>
    <row r="29" spans="1:11" ht="15.95" customHeight="1" x14ac:dyDescent="0.25">
      <c r="A29" s="54" t="s">
        <v>310</v>
      </c>
      <c r="B29" s="513"/>
      <c r="C29" s="513"/>
      <c r="D29" s="55"/>
      <c r="E29" s="55"/>
      <c r="F29" s="55"/>
      <c r="G29" s="55"/>
      <c r="H29" s="55"/>
      <c r="I29" s="55"/>
      <c r="J29" s="55"/>
      <c r="K29" s="56">
        <f>SUM(K30)</f>
        <v>0</v>
      </c>
    </row>
    <row r="30" spans="1:11" s="81" customFormat="1" ht="15.95" customHeight="1" x14ac:dyDescent="0.25">
      <c r="A30" s="492"/>
      <c r="B30" s="499"/>
      <c r="C30" s="499"/>
      <c r="D30" s="471"/>
      <c r="E30" s="471"/>
      <c r="F30" s="471"/>
      <c r="G30" s="788"/>
      <c r="H30" s="788"/>
      <c r="I30" s="788"/>
      <c r="J30" s="471"/>
      <c r="K30" s="1216"/>
    </row>
    <row r="31" spans="1:11" ht="15.95" customHeight="1" x14ac:dyDescent="0.25">
      <c r="A31" s="54" t="s">
        <v>313</v>
      </c>
      <c r="B31" s="513"/>
      <c r="C31" s="513"/>
      <c r="D31" s="55"/>
      <c r="E31" s="55"/>
      <c r="F31" s="55"/>
      <c r="G31" s="55"/>
      <c r="H31" s="55"/>
      <c r="I31" s="55"/>
      <c r="J31" s="55"/>
      <c r="K31" s="56">
        <f>SUM(K32)</f>
        <v>7800</v>
      </c>
    </row>
    <row r="32" spans="1:11" s="81" customFormat="1" ht="15.95" customHeight="1" x14ac:dyDescent="0.25">
      <c r="A32" s="473" t="s">
        <v>2675</v>
      </c>
      <c r="B32" s="505" t="s">
        <v>2676</v>
      </c>
      <c r="C32" s="505"/>
      <c r="D32" s="522"/>
      <c r="E32" s="522"/>
      <c r="F32" s="522"/>
      <c r="G32" s="1172"/>
      <c r="H32" s="1172">
        <v>120</v>
      </c>
      <c r="I32" s="1172">
        <v>250</v>
      </c>
      <c r="J32" s="522" t="s">
        <v>2677</v>
      </c>
      <c r="K32" s="1215">
        <v>7800</v>
      </c>
    </row>
    <row r="33" spans="1:11" s="81" customFormat="1" ht="15.95" customHeight="1" x14ac:dyDescent="0.25">
      <c r="A33" s="473"/>
      <c r="B33" s="505"/>
      <c r="C33" s="505"/>
      <c r="D33" s="522"/>
      <c r="E33" s="522"/>
      <c r="F33" s="522"/>
      <c r="G33" s="1172"/>
      <c r="H33" s="1172"/>
      <c r="I33" s="1172"/>
      <c r="J33" s="522"/>
      <c r="K33" s="1215"/>
    </row>
    <row r="34" spans="1:11" s="16" customFormat="1" ht="15.95" customHeight="1" x14ac:dyDescent="0.25">
      <c r="A34" s="54" t="s">
        <v>314</v>
      </c>
      <c r="B34" s="513"/>
      <c r="C34" s="513"/>
      <c r="D34" s="55"/>
      <c r="E34" s="55"/>
      <c r="F34" s="55"/>
      <c r="G34" s="55"/>
      <c r="H34" s="55"/>
      <c r="I34" s="55"/>
      <c r="J34" s="55"/>
      <c r="K34" s="56">
        <f>SUM(K35)</f>
        <v>0</v>
      </c>
    </row>
    <row r="35" spans="1:11" s="80" customFormat="1" ht="15.95" customHeight="1" x14ac:dyDescent="0.25">
      <c r="A35" s="493"/>
      <c r="B35" s="502"/>
      <c r="C35" s="502"/>
      <c r="D35" s="474"/>
      <c r="E35" s="474"/>
      <c r="F35" s="474"/>
      <c r="G35" s="1213"/>
      <c r="H35" s="1213"/>
      <c r="I35" s="1213"/>
      <c r="J35" s="474"/>
      <c r="K35" s="574"/>
    </row>
    <row r="36" spans="1:11" ht="15.95" customHeight="1" x14ac:dyDescent="0.25">
      <c r="A36" s="54" t="s">
        <v>315</v>
      </c>
      <c r="B36" s="513"/>
      <c r="C36" s="513"/>
      <c r="D36" s="55"/>
      <c r="E36" s="55"/>
      <c r="F36" s="55"/>
      <c r="G36" s="55"/>
      <c r="H36" s="55"/>
      <c r="I36" s="55"/>
      <c r="J36" s="55"/>
      <c r="K36" s="56">
        <f>SUM(K37:K38)</f>
        <v>276640.19</v>
      </c>
    </row>
    <row r="37" spans="1:11" s="80" customFormat="1" ht="15.95" customHeight="1" x14ac:dyDescent="0.25">
      <c r="A37" s="477" t="s">
        <v>2678</v>
      </c>
      <c r="B37" s="509"/>
      <c r="C37" s="509"/>
      <c r="D37" s="532"/>
      <c r="E37" s="532"/>
      <c r="F37" s="532"/>
      <c r="G37" s="1214"/>
      <c r="H37" s="1214"/>
      <c r="I37" s="1214"/>
      <c r="J37" s="532"/>
      <c r="K37" s="1217">
        <v>220027.38</v>
      </c>
    </row>
    <row r="38" spans="1:11" s="80" customFormat="1" ht="15.95" customHeight="1" x14ac:dyDescent="0.25">
      <c r="A38" s="477" t="s">
        <v>2679</v>
      </c>
      <c r="B38" s="509" t="s">
        <v>806</v>
      </c>
      <c r="C38" s="509"/>
      <c r="D38" s="532"/>
      <c r="E38" s="532"/>
      <c r="F38" s="532"/>
      <c r="G38" s="1214"/>
      <c r="H38" s="1214"/>
      <c r="I38" s="1214"/>
      <c r="J38" s="532"/>
      <c r="K38" s="1217">
        <v>56612.81</v>
      </c>
    </row>
    <row r="39" spans="1:11" ht="15.95" customHeight="1" x14ac:dyDescent="0.25">
      <c r="A39" s="492"/>
      <c r="B39" s="499"/>
      <c r="C39" s="499"/>
      <c r="D39" s="471"/>
      <c r="E39" s="471"/>
      <c r="F39" s="471"/>
      <c r="G39" s="788"/>
      <c r="H39" s="788"/>
      <c r="I39" s="788"/>
      <c r="J39" s="471"/>
      <c r="K39" s="1216"/>
    </row>
    <row r="40" spans="1:11" ht="15.95" customHeight="1" x14ac:dyDescent="0.25">
      <c r="A40" s="67" t="s">
        <v>51</v>
      </c>
      <c r="B40" s="388"/>
      <c r="C40" s="388"/>
      <c r="D40" s="69"/>
      <c r="E40" s="69"/>
      <c r="F40" s="69"/>
      <c r="G40" s="862"/>
      <c r="H40" s="862"/>
      <c r="I40" s="862"/>
      <c r="J40" s="862"/>
      <c r="K40" s="864">
        <f>SUM(K9,K11,K19,K21,K29,K31,K34,K36)</f>
        <v>2939600.9999999995</v>
      </c>
    </row>
    <row r="41" spans="1:11" x14ac:dyDescent="0.25">
      <c r="A41" s="72"/>
      <c r="B41" s="391"/>
      <c r="C41" s="391"/>
      <c r="D41" s="73"/>
      <c r="E41" s="73"/>
      <c r="F41" s="73"/>
      <c r="G41" s="73"/>
      <c r="H41" s="73"/>
      <c r="I41" s="73"/>
      <c r="J41" s="73"/>
      <c r="K41" s="349"/>
    </row>
    <row r="42" spans="1:11" x14ac:dyDescent="0.25">
      <c r="K42" s="384" t="s">
        <v>274</v>
      </c>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7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showGridLines="0" zoomScale="80" zoomScaleNormal="80" zoomScaleSheetLayoutView="80" workbookViewId="0">
      <selection activeCell="J21" sqref="J21"/>
    </sheetView>
  </sheetViews>
  <sheetFormatPr baseColWidth="10" defaultRowHeight="15" x14ac:dyDescent="0.25"/>
  <cols>
    <col min="1" max="1" width="80.7109375" customWidth="1"/>
    <col min="2" max="2" width="30.140625" style="392" bestFit="1" customWidth="1"/>
    <col min="3" max="3" width="17.7109375" style="392" customWidth="1"/>
    <col min="4" max="4" width="12.7109375" customWidth="1"/>
    <col min="5" max="6" width="17.7109375" customWidth="1"/>
    <col min="7" max="9" width="17.7109375" style="335" customWidth="1"/>
    <col min="10" max="10" width="38.140625" bestFit="1" customWidth="1"/>
    <col min="11" max="11" width="16.28515625" style="384" bestFit="1" customWidth="1"/>
    <col min="12" max="12" width="1.28515625" customWidth="1"/>
    <col min="13" max="13" width="25.7109375" customWidth="1"/>
    <col min="14" max="16" width="11.42578125" hidden="1" customWidth="1"/>
  </cols>
  <sheetData>
    <row r="1" spans="1:13" s="16" customFormat="1" x14ac:dyDescent="0.25">
      <c r="A1" s="17"/>
      <c r="B1" s="386"/>
      <c r="C1" s="386"/>
      <c r="G1" s="325"/>
      <c r="H1" s="325"/>
      <c r="I1" s="325"/>
      <c r="K1" s="343"/>
    </row>
    <row r="2" spans="1:13" s="16" customFormat="1" x14ac:dyDescent="0.25">
      <c r="A2" s="17" t="s">
        <v>42</v>
      </c>
      <c r="B2" s="385"/>
      <c r="C2" s="385"/>
      <c r="D2" s="18"/>
      <c r="E2" s="18"/>
      <c r="F2" s="18"/>
      <c r="G2" s="326"/>
      <c r="H2" s="326"/>
      <c r="I2" s="326"/>
      <c r="J2" s="18"/>
      <c r="K2" s="344" t="s">
        <v>19</v>
      </c>
    </row>
    <row r="3" spans="1:13" s="16" customFormat="1" x14ac:dyDescent="0.25">
      <c r="A3" s="134" t="s">
        <v>863</v>
      </c>
      <c r="B3" s="385"/>
      <c r="C3" s="385"/>
      <c r="D3" s="18"/>
      <c r="E3" s="18"/>
      <c r="F3" s="18"/>
      <c r="G3" s="326"/>
      <c r="H3" s="326"/>
      <c r="I3" s="326"/>
      <c r="J3" s="18"/>
      <c r="K3" s="345"/>
    </row>
    <row r="4" spans="1:13" s="16" customFormat="1" x14ac:dyDescent="0.25">
      <c r="A4" s="17" t="s">
        <v>1749</v>
      </c>
      <c r="B4" s="385"/>
      <c r="C4" s="385"/>
      <c r="D4" s="18"/>
      <c r="E4" s="18"/>
      <c r="F4" s="18"/>
      <c r="G4" s="326"/>
      <c r="H4" s="326"/>
      <c r="I4" s="326"/>
      <c r="J4" s="18"/>
      <c r="K4" s="345"/>
    </row>
    <row r="5" spans="1:13" s="16" customFormat="1" x14ac:dyDescent="0.25">
      <c r="A5" s="134" t="s">
        <v>1574</v>
      </c>
      <c r="B5" s="386"/>
      <c r="C5" s="386"/>
      <c r="G5" s="325"/>
      <c r="H5" s="325"/>
      <c r="I5" s="325"/>
      <c r="K5" s="343"/>
    </row>
    <row r="6" spans="1:13" s="16" customFormat="1" x14ac:dyDescent="0.25">
      <c r="A6" s="322" t="s">
        <v>20</v>
      </c>
      <c r="B6" s="856" t="s">
        <v>21</v>
      </c>
      <c r="C6" s="856" t="s">
        <v>22</v>
      </c>
      <c r="D6" s="322"/>
      <c r="E6" s="20" t="s">
        <v>23</v>
      </c>
      <c r="F6" s="20"/>
      <c r="G6" s="327" t="s">
        <v>24</v>
      </c>
      <c r="H6" s="1551" t="s">
        <v>25</v>
      </c>
      <c r="I6" s="1551"/>
      <c r="J6" s="322" t="s">
        <v>26</v>
      </c>
      <c r="K6" s="859" t="s">
        <v>27</v>
      </c>
    </row>
    <row r="7" spans="1:13" s="52" customFormat="1" x14ac:dyDescent="0.25">
      <c r="A7" s="1418" t="s">
        <v>28</v>
      </c>
      <c r="B7" s="1415" t="s">
        <v>29</v>
      </c>
      <c r="C7" s="1415" t="s">
        <v>30</v>
      </c>
      <c r="D7" s="1415" t="s">
        <v>31</v>
      </c>
      <c r="E7" s="1415" t="s">
        <v>32</v>
      </c>
      <c r="F7" s="1415"/>
      <c r="G7" s="1550" t="s">
        <v>33</v>
      </c>
      <c r="H7" s="1550" t="s">
        <v>34</v>
      </c>
      <c r="I7" s="1550"/>
      <c r="J7" s="1415" t="s">
        <v>211</v>
      </c>
      <c r="K7" s="1443" t="s">
        <v>35</v>
      </c>
      <c r="M7" s="1553" t="s">
        <v>390</v>
      </c>
    </row>
    <row r="8" spans="1:13" s="52" customFormat="1" x14ac:dyDescent="0.25">
      <c r="A8" s="1418"/>
      <c r="B8" s="1415"/>
      <c r="C8" s="1415"/>
      <c r="D8" s="1415"/>
      <c r="E8" s="855" t="s">
        <v>36</v>
      </c>
      <c r="F8" s="855" t="s">
        <v>37</v>
      </c>
      <c r="G8" s="1550"/>
      <c r="H8" s="1218" t="s">
        <v>36</v>
      </c>
      <c r="I8" s="1218" t="s">
        <v>37</v>
      </c>
      <c r="J8" s="1415"/>
      <c r="K8" s="1443"/>
      <c r="M8" s="1553"/>
    </row>
    <row r="9" spans="1:13" ht="15.95" customHeight="1" x14ac:dyDescent="0.25">
      <c r="A9" s="54" t="s">
        <v>266</v>
      </c>
      <c r="B9" s="513"/>
      <c r="C9" s="513"/>
      <c r="D9" s="55"/>
      <c r="E9" s="55"/>
      <c r="F9" s="55"/>
      <c r="G9" s="55"/>
      <c r="H9" s="55"/>
      <c r="I9" s="55"/>
      <c r="J9" s="55"/>
      <c r="K9" s="56">
        <f>+K10</f>
        <v>0</v>
      </c>
    </row>
    <row r="10" spans="1:13" ht="15.95" customHeight="1" x14ac:dyDescent="0.25">
      <c r="A10" s="473" t="s">
        <v>1575</v>
      </c>
      <c r="B10" s="505"/>
      <c r="C10" s="505"/>
      <c r="D10" s="522"/>
      <c r="E10" s="522"/>
      <c r="F10" s="522"/>
      <c r="G10" s="1228"/>
      <c r="H10" s="1228"/>
      <c r="I10" s="1228"/>
      <c r="J10" s="522"/>
      <c r="K10" s="507"/>
    </row>
    <row r="11" spans="1:13" ht="15.95" customHeight="1" x14ac:dyDescent="0.25">
      <c r="A11" s="473"/>
      <c r="B11" s="505"/>
      <c r="C11" s="505"/>
      <c r="D11" s="522"/>
      <c r="E11" s="522"/>
      <c r="F11" s="522"/>
      <c r="G11" s="1228"/>
      <c r="H11" s="1228"/>
      <c r="I11" s="1228"/>
      <c r="J11" s="522"/>
      <c r="K11" s="507"/>
    </row>
    <row r="12" spans="1:13" ht="15.95" customHeight="1" x14ac:dyDescent="0.25">
      <c r="A12" s="54" t="s">
        <v>268</v>
      </c>
      <c r="B12" s="513"/>
      <c r="C12" s="513"/>
      <c r="D12" s="55"/>
      <c r="E12" s="55"/>
      <c r="F12" s="55"/>
      <c r="G12" s="55"/>
      <c r="H12" s="55"/>
      <c r="I12" s="55"/>
      <c r="J12" s="55"/>
      <c r="K12" s="56">
        <f>SUM(K13:K26)</f>
        <v>37301275.969999991</v>
      </c>
    </row>
    <row r="13" spans="1:13" ht="15.95" customHeight="1" x14ac:dyDescent="0.25">
      <c r="A13" s="473" t="s">
        <v>1576</v>
      </c>
      <c r="B13" s="505" t="s">
        <v>1577</v>
      </c>
      <c r="C13" s="505" t="s">
        <v>214</v>
      </c>
      <c r="D13" s="549">
        <v>1.4E-2</v>
      </c>
      <c r="E13" s="655">
        <v>1.5E-3</v>
      </c>
      <c r="F13" s="654">
        <v>0.04</v>
      </c>
      <c r="G13" s="1228">
        <v>0</v>
      </c>
      <c r="H13" s="1228"/>
      <c r="I13" s="1228"/>
      <c r="J13" s="796" t="s">
        <v>1578</v>
      </c>
      <c r="K13" s="507">
        <f>+[3]Sheet1!$E$8+[3]Sheet1!$E$9</f>
        <v>9711847.6699999999</v>
      </c>
      <c r="M13" t="s">
        <v>1579</v>
      </c>
    </row>
    <row r="14" spans="1:13" ht="15.95" customHeight="1" x14ac:dyDescent="0.25">
      <c r="A14" s="473" t="s">
        <v>212</v>
      </c>
      <c r="B14" s="505" t="s">
        <v>1580</v>
      </c>
      <c r="C14" s="505" t="s">
        <v>1581</v>
      </c>
      <c r="D14" s="549" t="s">
        <v>1010</v>
      </c>
      <c r="E14" s="549" t="s">
        <v>1010</v>
      </c>
      <c r="F14" s="549" t="s">
        <v>1010</v>
      </c>
      <c r="G14" s="1228">
        <v>0</v>
      </c>
      <c r="H14" s="1228">
        <v>285.14999999999998</v>
      </c>
      <c r="I14" s="1228">
        <v>370.6</v>
      </c>
      <c r="J14" s="796" t="s">
        <v>1582</v>
      </c>
      <c r="K14" s="507">
        <f>[3]Sheet1!$E$6+[3]Sheet1!$E$7</f>
        <v>8998136.6500000004</v>
      </c>
      <c r="M14" t="s">
        <v>1583</v>
      </c>
    </row>
    <row r="15" spans="1:13" ht="15.95" customHeight="1" x14ac:dyDescent="0.25">
      <c r="A15" s="473" t="s">
        <v>1584</v>
      </c>
      <c r="B15" s="505" t="s">
        <v>1585</v>
      </c>
      <c r="C15" s="505" t="s">
        <v>270</v>
      </c>
      <c r="D15" s="522" t="s">
        <v>1010</v>
      </c>
      <c r="E15" s="522"/>
      <c r="F15" s="522"/>
      <c r="G15" s="1228">
        <v>0</v>
      </c>
      <c r="H15" s="1228">
        <v>186.3</v>
      </c>
      <c r="I15" s="1228">
        <v>842.4</v>
      </c>
      <c r="J15" s="796" t="s">
        <v>1586</v>
      </c>
      <c r="K15" s="507">
        <f>[3]Sheet1!$E$37+[3]Sheet1!$E$38</f>
        <v>4506488.68</v>
      </c>
      <c r="M15" t="s">
        <v>1583</v>
      </c>
    </row>
    <row r="16" spans="1:13" ht="15.95" customHeight="1" x14ac:dyDescent="0.25">
      <c r="A16" s="473" t="s">
        <v>1587</v>
      </c>
      <c r="B16" s="505" t="s">
        <v>1588</v>
      </c>
      <c r="C16" s="505" t="s">
        <v>1589</v>
      </c>
      <c r="D16" s="549">
        <v>0.2</v>
      </c>
      <c r="E16" s="522"/>
      <c r="F16" s="522"/>
      <c r="G16" s="1228">
        <v>0</v>
      </c>
      <c r="H16" s="1228"/>
      <c r="I16" s="1228"/>
      <c r="J16" s="796" t="s">
        <v>1590</v>
      </c>
      <c r="K16" s="540">
        <f>+[3]Sheet1!$E$16</f>
        <v>3813303.25</v>
      </c>
      <c r="M16" t="s">
        <v>1591</v>
      </c>
    </row>
    <row r="17" spans="1:14" ht="15.95" customHeight="1" x14ac:dyDescent="0.25">
      <c r="A17" s="473" t="s">
        <v>1592</v>
      </c>
      <c r="B17" s="505" t="s">
        <v>1593</v>
      </c>
      <c r="C17" s="505" t="s">
        <v>214</v>
      </c>
      <c r="D17" s="1230">
        <v>8.6956000000000006E-2</v>
      </c>
      <c r="E17" s="522"/>
      <c r="F17" s="522"/>
      <c r="G17" s="1228">
        <v>0</v>
      </c>
      <c r="H17" s="1228"/>
      <c r="I17" s="1228"/>
      <c r="J17" s="796" t="s">
        <v>1594</v>
      </c>
      <c r="K17" s="507">
        <f>+[3]Sheet1!$E$34</f>
        <v>3495564.19</v>
      </c>
      <c r="M17" t="s">
        <v>1595</v>
      </c>
    </row>
    <row r="18" spans="1:14" ht="15.95" customHeight="1" x14ac:dyDescent="0.25">
      <c r="A18" s="547" t="s">
        <v>1596</v>
      </c>
      <c r="B18" s="505" t="s">
        <v>1593</v>
      </c>
      <c r="C18" s="505" t="s">
        <v>214</v>
      </c>
      <c r="D18" s="522" t="s">
        <v>1010</v>
      </c>
      <c r="E18" s="654">
        <v>0.08</v>
      </c>
      <c r="F18" s="654">
        <v>0.12</v>
      </c>
      <c r="G18" s="1228">
        <v>0</v>
      </c>
      <c r="H18" s="1228"/>
      <c r="I18" s="1228"/>
      <c r="J18" s="796" t="s">
        <v>1597</v>
      </c>
      <c r="K18" s="507">
        <f>[3]Sheet1!$E$20</f>
        <v>3351870.71</v>
      </c>
      <c r="M18" t="s">
        <v>1598</v>
      </c>
    </row>
    <row r="19" spans="1:14" ht="15.95" customHeight="1" x14ac:dyDescent="0.25">
      <c r="A19" s="473" t="s">
        <v>1599</v>
      </c>
      <c r="B19" s="505" t="s">
        <v>1600</v>
      </c>
      <c r="C19" s="505" t="s">
        <v>270</v>
      </c>
      <c r="D19" s="522" t="s">
        <v>1010</v>
      </c>
      <c r="E19" s="522"/>
      <c r="F19" s="522"/>
      <c r="G19" s="1228">
        <v>0</v>
      </c>
      <c r="H19" s="1228">
        <v>19</v>
      </c>
      <c r="I19" s="1228">
        <v>29</v>
      </c>
      <c r="J19" s="796" t="s">
        <v>1601</v>
      </c>
      <c r="K19" s="507">
        <f>+[3]Sheet1!$E$52</f>
        <v>972974.18</v>
      </c>
      <c r="M19" t="s">
        <v>1602</v>
      </c>
    </row>
    <row r="20" spans="1:14" ht="15.95" customHeight="1" x14ac:dyDescent="0.25">
      <c r="A20" s="473" t="s">
        <v>1603</v>
      </c>
      <c r="B20" s="505" t="s">
        <v>1604</v>
      </c>
      <c r="C20" s="505" t="s">
        <v>270</v>
      </c>
      <c r="D20" s="654">
        <v>0.2</v>
      </c>
      <c r="E20" s="522"/>
      <c r="F20" s="522"/>
      <c r="G20" s="1228">
        <v>0</v>
      </c>
      <c r="H20" s="1228"/>
      <c r="I20" s="1228"/>
      <c r="J20" s="796" t="s">
        <v>1605</v>
      </c>
      <c r="K20" s="507">
        <f>+[3]Sheet1!$E$40</f>
        <v>900695.61</v>
      </c>
      <c r="M20" t="s">
        <v>1606</v>
      </c>
    </row>
    <row r="21" spans="1:14" ht="15.95" customHeight="1" x14ac:dyDescent="0.25">
      <c r="A21" s="473" t="s">
        <v>1607</v>
      </c>
      <c r="B21" s="505" t="s">
        <v>1608</v>
      </c>
      <c r="C21" s="505" t="s">
        <v>1609</v>
      </c>
      <c r="D21" s="549">
        <v>0.06</v>
      </c>
      <c r="E21" s="522"/>
      <c r="F21" s="522"/>
      <c r="G21" s="1228">
        <v>0</v>
      </c>
      <c r="H21" s="1228"/>
      <c r="I21" s="1228"/>
      <c r="J21" s="796" t="s">
        <v>1610</v>
      </c>
      <c r="K21" s="540">
        <f>+[3]Sheet1!$E$17</f>
        <v>557985.16</v>
      </c>
      <c r="M21" t="s">
        <v>1611</v>
      </c>
    </row>
    <row r="22" spans="1:14" ht="15.95" customHeight="1" x14ac:dyDescent="0.25">
      <c r="A22" s="473" t="s">
        <v>1612</v>
      </c>
      <c r="B22" s="505" t="s">
        <v>1613</v>
      </c>
      <c r="C22" s="505" t="s">
        <v>228</v>
      </c>
      <c r="D22" s="522" t="s">
        <v>1010</v>
      </c>
      <c r="E22" s="522"/>
      <c r="F22" s="522"/>
      <c r="G22" s="1228">
        <v>0</v>
      </c>
      <c r="H22" s="1228">
        <v>12500</v>
      </c>
      <c r="I22" s="1228">
        <v>100000</v>
      </c>
      <c r="J22" s="796" t="s">
        <v>1614</v>
      </c>
      <c r="K22" s="507">
        <f>+[3]Sheet1!$E$50</f>
        <v>400000</v>
      </c>
      <c r="M22" t="s">
        <v>1615</v>
      </c>
    </row>
    <row r="23" spans="1:14" ht="15.95" customHeight="1" x14ac:dyDescent="0.25">
      <c r="A23" s="473" t="s">
        <v>1616</v>
      </c>
      <c r="B23" s="505" t="s">
        <v>1617</v>
      </c>
      <c r="C23" s="505" t="s">
        <v>214</v>
      </c>
      <c r="D23" s="654">
        <v>0.06</v>
      </c>
      <c r="E23" s="522"/>
      <c r="F23" s="522"/>
      <c r="G23" s="1228">
        <v>0</v>
      </c>
      <c r="H23" s="1228"/>
      <c r="I23" s="1228"/>
      <c r="J23" s="796" t="s">
        <v>1618</v>
      </c>
      <c r="K23" s="507">
        <f>+[3]Sheet1!$E$48</f>
        <v>255987.62</v>
      </c>
      <c r="M23" t="s">
        <v>1619</v>
      </c>
    </row>
    <row r="24" spans="1:14" ht="15.95" customHeight="1" x14ac:dyDescent="0.25">
      <c r="A24" s="473" t="s">
        <v>1620</v>
      </c>
      <c r="B24" s="505" t="s">
        <v>1621</v>
      </c>
      <c r="C24" s="505" t="s">
        <v>214</v>
      </c>
      <c r="D24" s="522" t="s">
        <v>1010</v>
      </c>
      <c r="E24" s="522"/>
      <c r="F24" s="522"/>
      <c r="G24" s="1228">
        <v>0</v>
      </c>
      <c r="H24" s="1228">
        <v>1210</v>
      </c>
      <c r="I24" s="1228">
        <v>5235</v>
      </c>
      <c r="J24" s="796" t="s">
        <v>1622</v>
      </c>
      <c r="K24" s="507">
        <f>+[3]Sheet1!$E$54</f>
        <v>255500</v>
      </c>
    </row>
    <row r="25" spans="1:14" ht="15.95" customHeight="1" x14ac:dyDescent="0.25">
      <c r="A25" s="473" t="s">
        <v>1623</v>
      </c>
      <c r="B25" s="505" t="s">
        <v>1624</v>
      </c>
      <c r="C25" s="505" t="s">
        <v>214</v>
      </c>
      <c r="D25" s="522" t="s">
        <v>1010</v>
      </c>
      <c r="E25" s="522"/>
      <c r="F25" s="522"/>
      <c r="G25" s="1228">
        <v>0</v>
      </c>
      <c r="H25" s="1228"/>
      <c r="I25" s="1228"/>
      <c r="J25" s="796" t="s">
        <v>1625</v>
      </c>
      <c r="K25" s="507">
        <f>+[3]Sheet1!$E$76</f>
        <v>80922.25</v>
      </c>
    </row>
    <row r="26" spans="1:14" ht="15.95" customHeight="1" x14ac:dyDescent="0.25">
      <c r="A26" s="473"/>
      <c r="B26" s="505"/>
      <c r="C26" s="505"/>
      <c r="D26" s="522"/>
      <c r="E26" s="522"/>
      <c r="F26" s="522"/>
      <c r="G26" s="1228"/>
      <c r="H26" s="1228"/>
      <c r="I26" s="1228"/>
      <c r="J26" s="796"/>
      <c r="K26" s="507"/>
    </row>
    <row r="27" spans="1:14" s="16" customFormat="1" ht="15.95" customHeight="1" x14ac:dyDescent="0.25">
      <c r="A27" s="54" t="s">
        <v>291</v>
      </c>
      <c r="B27" s="513"/>
      <c r="C27" s="513"/>
      <c r="D27" s="55"/>
      <c r="E27" s="55"/>
      <c r="F27" s="55"/>
      <c r="G27" s="55"/>
      <c r="H27" s="55"/>
      <c r="I27" s="55"/>
      <c r="J27" s="364"/>
      <c r="K27" s="56">
        <f>SUM(K28:K33)</f>
        <v>1991397.28</v>
      </c>
    </row>
    <row r="28" spans="1:14" s="80" customFormat="1" ht="15.95" customHeight="1" x14ac:dyDescent="0.25">
      <c r="A28" s="477" t="s">
        <v>1626</v>
      </c>
      <c r="B28" s="509" t="s">
        <v>1627</v>
      </c>
      <c r="C28" s="509" t="s">
        <v>214</v>
      </c>
      <c r="D28" s="532" t="s">
        <v>1010</v>
      </c>
      <c r="E28" s="532"/>
      <c r="F28" s="532"/>
      <c r="G28" s="1229">
        <v>0</v>
      </c>
      <c r="H28" s="1229"/>
      <c r="I28" s="1229"/>
      <c r="J28" s="796" t="s">
        <v>1628</v>
      </c>
      <c r="K28" s="507">
        <f>+[3]Sheet1!$E$41</f>
        <v>1749293.56</v>
      </c>
      <c r="M28" s="80" t="s">
        <v>1629</v>
      </c>
    </row>
    <row r="29" spans="1:14" s="80" customFormat="1" ht="15.95" customHeight="1" x14ac:dyDescent="0.25">
      <c r="A29" s="473" t="s">
        <v>1630</v>
      </c>
      <c r="B29" s="509" t="s">
        <v>1627</v>
      </c>
      <c r="C29" s="509" t="s">
        <v>214</v>
      </c>
      <c r="D29" s="532" t="s">
        <v>1010</v>
      </c>
      <c r="E29" s="532"/>
      <c r="F29" s="532"/>
      <c r="G29" s="1229">
        <v>0</v>
      </c>
      <c r="H29" s="1229"/>
      <c r="I29" s="1229"/>
      <c r="J29" s="796" t="s">
        <v>1628</v>
      </c>
      <c r="K29" s="507">
        <f>+[3]Sheet1!$E$44</f>
        <v>96985.07</v>
      </c>
      <c r="L29" s="16"/>
      <c r="M29" s="16" t="s">
        <v>1629</v>
      </c>
    </row>
    <row r="30" spans="1:14" s="80" customFormat="1" ht="15.95" customHeight="1" x14ac:dyDescent="0.25">
      <c r="A30" s="477" t="s">
        <v>1631</v>
      </c>
      <c r="B30" s="509" t="s">
        <v>1627</v>
      </c>
      <c r="C30" s="509" t="s">
        <v>214</v>
      </c>
      <c r="D30" s="532" t="s">
        <v>1010</v>
      </c>
      <c r="E30" s="532"/>
      <c r="F30" s="532"/>
      <c r="G30" s="1229">
        <v>0</v>
      </c>
      <c r="H30" s="1229"/>
      <c r="I30" s="1229"/>
      <c r="J30" s="796" t="s">
        <v>1628</v>
      </c>
      <c r="K30" s="507">
        <f>+[3]Sheet1!$E$43</f>
        <v>73149.95</v>
      </c>
      <c r="M30" s="80" t="s">
        <v>1629</v>
      </c>
      <c r="N30" s="16"/>
    </row>
    <row r="31" spans="1:14" s="16" customFormat="1" ht="15.95" customHeight="1" x14ac:dyDescent="0.25">
      <c r="A31" s="477" t="s">
        <v>1632</v>
      </c>
      <c r="B31" s="509" t="s">
        <v>1627</v>
      </c>
      <c r="C31" s="509" t="s">
        <v>214</v>
      </c>
      <c r="D31" s="532" t="s">
        <v>1010</v>
      </c>
      <c r="E31" s="532"/>
      <c r="F31" s="532"/>
      <c r="G31" s="1229">
        <v>0</v>
      </c>
      <c r="H31" s="1229"/>
      <c r="I31" s="1229"/>
      <c r="J31" s="796" t="s">
        <v>1628</v>
      </c>
      <c r="K31" s="507">
        <f>+[3]Sheet1!$E$42</f>
        <v>46631.18</v>
      </c>
      <c r="L31" s="80"/>
      <c r="M31" s="80" t="s">
        <v>1629</v>
      </c>
      <c r="N31" s="80"/>
    </row>
    <row r="32" spans="1:14" s="16" customFormat="1" ht="15.95" customHeight="1" x14ac:dyDescent="0.25">
      <c r="A32" s="473" t="s">
        <v>1633</v>
      </c>
      <c r="B32" s="509" t="s">
        <v>1627</v>
      </c>
      <c r="C32" s="509" t="s">
        <v>214</v>
      </c>
      <c r="D32" s="532" t="s">
        <v>1010</v>
      </c>
      <c r="E32" s="532"/>
      <c r="F32" s="532"/>
      <c r="G32" s="1229">
        <v>0</v>
      </c>
      <c r="H32" s="1229"/>
      <c r="I32" s="1229"/>
      <c r="J32" s="796" t="s">
        <v>1628</v>
      </c>
      <c r="K32" s="507">
        <f>+[3]Sheet1!$E$45</f>
        <v>25337.52</v>
      </c>
      <c r="M32" s="16" t="s">
        <v>1629</v>
      </c>
    </row>
    <row r="33" spans="1:13" s="16" customFormat="1" ht="15.95" customHeight="1" x14ac:dyDescent="0.25">
      <c r="A33" s="477"/>
      <c r="B33" s="509"/>
      <c r="C33" s="509"/>
      <c r="D33" s="532"/>
      <c r="E33" s="532"/>
      <c r="F33" s="532"/>
      <c r="G33" s="1229"/>
      <c r="H33" s="1229"/>
      <c r="I33" s="1229"/>
      <c r="J33" s="796"/>
      <c r="K33" s="507"/>
      <c r="L33" s="80"/>
      <c r="M33" s="80"/>
    </row>
    <row r="34" spans="1:13" ht="15.95" customHeight="1" x14ac:dyDescent="0.25">
      <c r="A34" s="54" t="s">
        <v>300</v>
      </c>
      <c r="B34" s="513"/>
      <c r="C34" s="513"/>
      <c r="D34" s="55"/>
      <c r="E34" s="55"/>
      <c r="F34" s="55"/>
      <c r="G34" s="55"/>
      <c r="H34" s="55"/>
      <c r="I34" s="55"/>
      <c r="J34" s="364"/>
      <c r="K34" s="56">
        <f>SUM(K35:K57)</f>
        <v>1799043.3700000003</v>
      </c>
    </row>
    <row r="35" spans="1:13" ht="15.95" customHeight="1" x14ac:dyDescent="0.25">
      <c r="A35" s="473" t="s">
        <v>1365</v>
      </c>
      <c r="B35" s="505" t="s">
        <v>1634</v>
      </c>
      <c r="C35" s="505" t="s">
        <v>1635</v>
      </c>
      <c r="D35" s="522" t="s">
        <v>1010</v>
      </c>
      <c r="E35" s="522"/>
      <c r="F35" s="522"/>
      <c r="G35" s="1228">
        <v>0</v>
      </c>
      <c r="H35" s="1228">
        <v>500</v>
      </c>
      <c r="I35" s="1228">
        <v>1095</v>
      </c>
      <c r="J35" s="796" t="s">
        <v>1636</v>
      </c>
      <c r="K35" s="507">
        <f>+[3]Sheet1!$E$15</f>
        <v>790857.5</v>
      </c>
      <c r="M35" t="s">
        <v>1637</v>
      </c>
    </row>
    <row r="36" spans="1:13" ht="15.95" customHeight="1" x14ac:dyDescent="0.25">
      <c r="A36" s="473" t="s">
        <v>1638</v>
      </c>
      <c r="B36" s="505" t="s">
        <v>1634</v>
      </c>
      <c r="C36" s="505" t="s">
        <v>1635</v>
      </c>
      <c r="D36" s="522" t="s">
        <v>1010</v>
      </c>
      <c r="E36" s="522"/>
      <c r="F36" s="522"/>
      <c r="G36" s="1228">
        <v>0</v>
      </c>
      <c r="H36" s="1228"/>
      <c r="I36" s="1228"/>
      <c r="J36" s="796" t="s">
        <v>1639</v>
      </c>
      <c r="K36" s="540">
        <f>+[3]Sheet1!$E$22</f>
        <v>224053.54</v>
      </c>
      <c r="M36" t="s">
        <v>1640</v>
      </c>
    </row>
    <row r="37" spans="1:13" ht="15.95" customHeight="1" x14ac:dyDescent="0.25">
      <c r="A37" s="473" t="s">
        <v>1641</v>
      </c>
      <c r="B37" s="505" t="s">
        <v>1642</v>
      </c>
      <c r="C37" s="505" t="s">
        <v>1643</v>
      </c>
      <c r="D37" s="522" t="s">
        <v>1010</v>
      </c>
      <c r="E37" s="522"/>
      <c r="F37" s="522"/>
      <c r="G37" s="1228">
        <v>0</v>
      </c>
      <c r="H37" s="1228">
        <v>1750</v>
      </c>
      <c r="I37" s="1228">
        <v>21395</v>
      </c>
      <c r="J37" s="796" t="s">
        <v>1644</v>
      </c>
      <c r="K37" s="507">
        <f>+[3]Sheet1!$E$46</f>
        <v>222332.08</v>
      </c>
      <c r="M37" t="s">
        <v>1645</v>
      </c>
    </row>
    <row r="38" spans="1:13" ht="15.95" customHeight="1" x14ac:dyDescent="0.25">
      <c r="A38" s="473" t="s">
        <v>1646</v>
      </c>
      <c r="B38" s="505" t="s">
        <v>1647</v>
      </c>
      <c r="C38" s="505" t="s">
        <v>576</v>
      </c>
      <c r="D38" s="522" t="s">
        <v>1010</v>
      </c>
      <c r="E38" s="522"/>
      <c r="F38" s="522"/>
      <c r="G38" s="1228">
        <v>0</v>
      </c>
      <c r="H38" s="1228"/>
      <c r="I38" s="1228"/>
      <c r="J38" s="796" t="s">
        <v>1648</v>
      </c>
      <c r="K38" s="507">
        <f>+[3]Sheet1!$E$31+[3]Sheet1!$E$32</f>
        <v>114815.8</v>
      </c>
    </row>
    <row r="39" spans="1:13" ht="15.95" customHeight="1" x14ac:dyDescent="0.25">
      <c r="A39" s="473" t="s">
        <v>1649</v>
      </c>
      <c r="B39" s="505" t="s">
        <v>1634</v>
      </c>
      <c r="C39" s="505" t="s">
        <v>228</v>
      </c>
      <c r="D39" s="522" t="s">
        <v>1010</v>
      </c>
      <c r="E39" s="522"/>
      <c r="F39" s="522"/>
      <c r="G39" s="1228">
        <v>0</v>
      </c>
      <c r="H39" s="1228">
        <v>170</v>
      </c>
      <c r="I39" s="1228">
        <v>800</v>
      </c>
      <c r="J39" s="796" t="s">
        <v>1650</v>
      </c>
      <c r="K39" s="507">
        <f>+[3]Sheet1!$E$12+[3]Sheet1!$E$13</f>
        <v>107106.32</v>
      </c>
      <c r="M39" t="s">
        <v>1651</v>
      </c>
    </row>
    <row r="40" spans="1:13" ht="15.95" customHeight="1" x14ac:dyDescent="0.25">
      <c r="A40" s="473" t="s">
        <v>1652</v>
      </c>
      <c r="B40" s="505" t="s">
        <v>1653</v>
      </c>
      <c r="C40" s="505" t="s">
        <v>1635</v>
      </c>
      <c r="D40" s="522" t="s">
        <v>1010</v>
      </c>
      <c r="E40" s="522"/>
      <c r="F40" s="522"/>
      <c r="G40" s="1228">
        <v>0</v>
      </c>
      <c r="H40" s="1228">
        <v>140</v>
      </c>
      <c r="I40" s="1228">
        <v>1030</v>
      </c>
      <c r="J40" s="796" t="s">
        <v>1586</v>
      </c>
      <c r="K40" s="507">
        <f>+[3]Sheet1!$E$39</f>
        <v>88928.83</v>
      </c>
    </row>
    <row r="41" spans="1:13" ht="15.95" customHeight="1" x14ac:dyDescent="0.25">
      <c r="A41" s="473" t="s">
        <v>1654</v>
      </c>
      <c r="B41" s="505" t="s">
        <v>511</v>
      </c>
      <c r="C41" s="505" t="s">
        <v>1635</v>
      </c>
      <c r="D41" s="522" t="s">
        <v>1010</v>
      </c>
      <c r="E41" s="522"/>
      <c r="F41" s="522"/>
      <c r="G41" s="1228">
        <v>0</v>
      </c>
      <c r="H41" s="1228"/>
      <c r="I41" s="1228"/>
      <c r="J41" s="796" t="s">
        <v>1655</v>
      </c>
      <c r="K41" s="507">
        <f>+[3]Sheet1!$E$21</f>
        <v>46710.51</v>
      </c>
      <c r="M41" t="s">
        <v>1656</v>
      </c>
    </row>
    <row r="42" spans="1:13" ht="15.95" customHeight="1" x14ac:dyDescent="0.25">
      <c r="A42" s="473" t="s">
        <v>1657</v>
      </c>
      <c r="B42" s="505" t="s">
        <v>1634</v>
      </c>
      <c r="C42" s="505" t="s">
        <v>1635</v>
      </c>
      <c r="D42" s="549">
        <v>4.0000000000000001E-3</v>
      </c>
      <c r="E42" s="522"/>
      <c r="F42" s="522"/>
      <c r="G42" s="1228">
        <v>0</v>
      </c>
      <c r="H42" s="1228"/>
      <c r="I42" s="1228"/>
      <c r="J42" s="796" t="s">
        <v>1658</v>
      </c>
      <c r="K42" s="507">
        <f>+[3]Sheet1!$E$24</f>
        <v>46046</v>
      </c>
      <c r="M42" t="s">
        <v>1659</v>
      </c>
    </row>
    <row r="43" spans="1:13" ht="15.95" customHeight="1" x14ac:dyDescent="0.25">
      <c r="A43" s="473" t="s">
        <v>1660</v>
      </c>
      <c r="B43" s="505" t="s">
        <v>1661</v>
      </c>
      <c r="C43" s="505" t="s">
        <v>214</v>
      </c>
      <c r="D43" s="549">
        <v>2.5000000000000001E-2</v>
      </c>
      <c r="E43" s="522"/>
      <c r="F43" s="522"/>
      <c r="G43" s="1228">
        <v>0</v>
      </c>
      <c r="H43" s="1228"/>
      <c r="I43" s="1228"/>
      <c r="J43" s="796" t="s">
        <v>1662</v>
      </c>
      <c r="K43" s="507">
        <f>+[3]Sheet1!$E$10</f>
        <v>40774.019999999997</v>
      </c>
      <c r="M43" t="s">
        <v>1663</v>
      </c>
    </row>
    <row r="44" spans="1:13" ht="15.95" customHeight="1" x14ac:dyDescent="0.25">
      <c r="A44" s="473" t="s">
        <v>688</v>
      </c>
      <c r="B44" s="505" t="s">
        <v>1664</v>
      </c>
      <c r="C44" s="505" t="s">
        <v>228</v>
      </c>
      <c r="D44" s="522" t="s">
        <v>1010</v>
      </c>
      <c r="E44" s="522"/>
      <c r="F44" s="522"/>
      <c r="G44" s="1228">
        <v>0</v>
      </c>
      <c r="H44" s="1228"/>
      <c r="I44" s="1228"/>
      <c r="J44" s="796" t="s">
        <v>1665</v>
      </c>
      <c r="K44" s="507">
        <f>+[3]Sheet1!$E$49</f>
        <v>19896.04</v>
      </c>
      <c r="M44" t="s">
        <v>1666</v>
      </c>
    </row>
    <row r="45" spans="1:13" ht="15.95" customHeight="1" x14ac:dyDescent="0.25">
      <c r="A45" s="473" t="s">
        <v>1667</v>
      </c>
      <c r="B45" s="505"/>
      <c r="C45" s="505" t="s">
        <v>1668</v>
      </c>
      <c r="D45" s="522"/>
      <c r="E45" s="522"/>
      <c r="F45" s="522"/>
      <c r="G45" s="1228">
        <v>0</v>
      </c>
      <c r="H45" s="1228"/>
      <c r="I45" s="1228"/>
      <c r="J45" s="796"/>
      <c r="K45" s="540">
        <f>+[3]Sheet1!$E$53</f>
        <v>19162.419999999998</v>
      </c>
    </row>
    <row r="46" spans="1:13" ht="15.95" customHeight="1" x14ac:dyDescent="0.25">
      <c r="A46" s="473" t="s">
        <v>1669</v>
      </c>
      <c r="B46" s="505" t="s">
        <v>1670</v>
      </c>
      <c r="C46" s="505" t="s">
        <v>1671</v>
      </c>
      <c r="D46" s="522" t="s">
        <v>1010</v>
      </c>
      <c r="E46" s="522"/>
      <c r="F46" s="522"/>
      <c r="G46" s="1228">
        <v>0</v>
      </c>
      <c r="H46" s="1228">
        <v>60</v>
      </c>
      <c r="I46" s="1228">
        <v>150</v>
      </c>
      <c r="J46" s="796" t="s">
        <v>1672</v>
      </c>
      <c r="K46" s="507">
        <f>+[3]Sheet1!$E$47</f>
        <v>18133.330000000002</v>
      </c>
      <c r="M46" t="s">
        <v>1673</v>
      </c>
    </row>
    <row r="47" spans="1:13" ht="15.95" customHeight="1" x14ac:dyDescent="0.25">
      <c r="A47" s="473" t="s">
        <v>1674</v>
      </c>
      <c r="B47" s="505" t="s">
        <v>1634</v>
      </c>
      <c r="C47" s="505" t="s">
        <v>1635</v>
      </c>
      <c r="D47" s="522" t="s">
        <v>1010</v>
      </c>
      <c r="E47" s="522"/>
      <c r="F47" s="522"/>
      <c r="G47" s="1228">
        <v>0</v>
      </c>
      <c r="H47" s="1228">
        <v>165</v>
      </c>
      <c r="I47" s="1228">
        <v>800</v>
      </c>
      <c r="J47" s="796" t="s">
        <v>1675</v>
      </c>
      <c r="K47" s="507">
        <f>+[3]Sheet1!$E$23</f>
        <v>16015</v>
      </c>
      <c r="M47" t="s">
        <v>1676</v>
      </c>
    </row>
    <row r="48" spans="1:13" ht="15.95" customHeight="1" x14ac:dyDescent="0.25">
      <c r="A48" s="473" t="s">
        <v>1677</v>
      </c>
      <c r="B48" s="505" t="s">
        <v>1653</v>
      </c>
      <c r="C48" s="505" t="s">
        <v>576</v>
      </c>
      <c r="D48" s="522" t="s">
        <v>1010</v>
      </c>
      <c r="E48" s="522"/>
      <c r="F48" s="522"/>
      <c r="G48" s="1228">
        <v>0</v>
      </c>
      <c r="H48" s="1228"/>
      <c r="I48" s="1228"/>
      <c r="J48" s="796" t="s">
        <v>1678</v>
      </c>
      <c r="K48" s="507">
        <f>+[3]Sheet1!$E$33</f>
        <v>13387.67</v>
      </c>
    </row>
    <row r="49" spans="1:13" ht="15.95" customHeight="1" x14ac:dyDescent="0.25">
      <c r="A49" s="473" t="s">
        <v>1679</v>
      </c>
      <c r="B49" s="505" t="s">
        <v>1680</v>
      </c>
      <c r="C49" s="505" t="s">
        <v>1635</v>
      </c>
      <c r="D49" s="522" t="s">
        <v>1010</v>
      </c>
      <c r="E49" s="522"/>
      <c r="F49" s="522"/>
      <c r="G49" s="1228">
        <v>0</v>
      </c>
      <c r="H49" s="1228">
        <v>107</v>
      </c>
      <c r="I49" s="1228">
        <v>2177</v>
      </c>
      <c r="J49" s="796" t="s">
        <v>1681</v>
      </c>
      <c r="K49" s="507">
        <f>+[3]Sheet1!$E$25</f>
        <v>13031.85</v>
      </c>
    </row>
    <row r="50" spans="1:13" ht="15.95" customHeight="1" x14ac:dyDescent="0.25">
      <c r="A50" s="473" t="s">
        <v>1682</v>
      </c>
      <c r="B50" s="505" t="s">
        <v>1683</v>
      </c>
      <c r="C50" s="505" t="s">
        <v>214</v>
      </c>
      <c r="D50" s="522" t="s">
        <v>1010</v>
      </c>
      <c r="E50" s="522"/>
      <c r="F50" s="522"/>
      <c r="G50" s="1228">
        <v>0</v>
      </c>
      <c r="H50" s="1228"/>
      <c r="I50" s="1228"/>
      <c r="J50" s="796" t="s">
        <v>1684</v>
      </c>
      <c r="K50" s="507">
        <f>+[3]Sheet1!$E$36</f>
        <v>11320</v>
      </c>
    </row>
    <row r="51" spans="1:13" ht="15.95" customHeight="1" x14ac:dyDescent="0.25">
      <c r="A51" s="473" t="s">
        <v>1685</v>
      </c>
      <c r="B51" s="505" t="s">
        <v>1686</v>
      </c>
      <c r="C51" s="505" t="s">
        <v>1635</v>
      </c>
      <c r="D51" s="522" t="s">
        <v>1010</v>
      </c>
      <c r="E51" s="522"/>
      <c r="F51" s="522"/>
      <c r="G51" s="1228">
        <v>0</v>
      </c>
      <c r="H51" s="1228">
        <v>170</v>
      </c>
      <c r="I51" s="1228">
        <v>560</v>
      </c>
      <c r="J51" s="796" t="s">
        <v>1650</v>
      </c>
      <c r="K51" s="507">
        <f>+[3]Sheet1!$E$14</f>
        <v>3600</v>
      </c>
      <c r="M51" t="s">
        <v>1687</v>
      </c>
    </row>
    <row r="52" spans="1:13" ht="15.95" customHeight="1" x14ac:dyDescent="0.25">
      <c r="A52" s="473" t="s">
        <v>41</v>
      </c>
      <c r="B52" s="505" t="s">
        <v>1688</v>
      </c>
      <c r="C52" s="505" t="s">
        <v>573</v>
      </c>
      <c r="D52" s="522" t="s">
        <v>1010</v>
      </c>
      <c r="E52" s="522"/>
      <c r="F52" s="522"/>
      <c r="G52" s="1228">
        <v>0</v>
      </c>
      <c r="H52" s="1228">
        <v>175</v>
      </c>
      <c r="I52" s="1228">
        <v>1697.5</v>
      </c>
      <c r="J52" s="796" t="s">
        <v>1689</v>
      </c>
      <c r="K52" s="507">
        <f>+[3]Sheet1!$E$19</f>
        <v>1697.5</v>
      </c>
    </row>
    <row r="53" spans="1:13" ht="15.95" customHeight="1" x14ac:dyDescent="0.25">
      <c r="A53" s="473" t="s">
        <v>1690</v>
      </c>
      <c r="B53" s="505" t="s">
        <v>1691</v>
      </c>
      <c r="C53" s="505" t="s">
        <v>214</v>
      </c>
      <c r="D53" s="522" t="s">
        <v>1010</v>
      </c>
      <c r="E53" s="522"/>
      <c r="F53" s="522"/>
      <c r="G53" s="1228">
        <v>70</v>
      </c>
      <c r="H53" s="1228"/>
      <c r="I53" s="1228"/>
      <c r="J53" s="796" t="s">
        <v>1684</v>
      </c>
      <c r="K53" s="507">
        <f>+[3]Sheet1!$E$35</f>
        <v>1120</v>
      </c>
    </row>
    <row r="54" spans="1:13" ht="15.95" customHeight="1" x14ac:dyDescent="0.25">
      <c r="A54" s="473" t="s">
        <v>1692</v>
      </c>
      <c r="B54" s="505"/>
      <c r="C54" s="505"/>
      <c r="D54" s="522"/>
      <c r="E54" s="522"/>
      <c r="F54" s="522"/>
      <c r="G54" s="1228">
        <v>0</v>
      </c>
      <c r="H54" s="1228"/>
      <c r="I54" s="1228"/>
      <c r="J54" s="796"/>
      <c r="K54" s="540">
        <f>+[3]Sheet1!$E$51</f>
        <v>54.96</v>
      </c>
    </row>
    <row r="55" spans="1:13" ht="15.95" customHeight="1" x14ac:dyDescent="0.25">
      <c r="A55" s="473" t="s">
        <v>1693</v>
      </c>
      <c r="B55" s="505" t="s">
        <v>1634</v>
      </c>
      <c r="C55" s="505" t="s">
        <v>228</v>
      </c>
      <c r="D55" s="522" t="s">
        <v>1010</v>
      </c>
      <c r="E55" s="522"/>
      <c r="F55" s="522"/>
      <c r="G55" s="1228">
        <v>0</v>
      </c>
      <c r="H55" s="1228">
        <v>20</v>
      </c>
      <c r="I55" s="1228">
        <v>415</v>
      </c>
      <c r="J55" s="796" t="s">
        <v>1694</v>
      </c>
      <c r="K55" s="507">
        <f>+[3]Sheet1!$E$11</f>
        <v>0</v>
      </c>
      <c r="M55" t="s">
        <v>1695</v>
      </c>
    </row>
    <row r="56" spans="1:13" ht="15.95" customHeight="1" x14ac:dyDescent="0.25">
      <c r="A56" s="473" t="s">
        <v>1696</v>
      </c>
      <c r="B56" s="505" t="s">
        <v>1697</v>
      </c>
      <c r="C56" s="505" t="s">
        <v>1635</v>
      </c>
      <c r="D56" s="522" t="s">
        <v>1010</v>
      </c>
      <c r="E56" s="654">
        <v>0.05</v>
      </c>
      <c r="F56" s="654">
        <v>0.1</v>
      </c>
      <c r="G56" s="1228">
        <v>0</v>
      </c>
      <c r="H56" s="1228"/>
      <c r="I56" s="1228"/>
      <c r="J56" s="796" t="s">
        <v>1698</v>
      </c>
      <c r="K56" s="507">
        <f>+[3]Sheet1!$E$18</f>
        <v>0</v>
      </c>
      <c r="M56" t="s">
        <v>1699</v>
      </c>
    </row>
    <row r="57" spans="1:13" ht="15.95" customHeight="1" x14ac:dyDescent="0.25">
      <c r="A57" s="473"/>
      <c r="B57" s="505"/>
      <c r="C57" s="505"/>
      <c r="D57" s="522"/>
      <c r="E57" s="522"/>
      <c r="F57" s="522"/>
      <c r="G57" s="1228"/>
      <c r="H57" s="1228"/>
      <c r="I57" s="1228"/>
      <c r="J57" s="796"/>
      <c r="K57" s="507"/>
    </row>
    <row r="58" spans="1:13" ht="15.95" customHeight="1" x14ac:dyDescent="0.25">
      <c r="A58" s="54" t="s">
        <v>310</v>
      </c>
      <c r="B58" s="513"/>
      <c r="C58" s="513"/>
      <c r="D58" s="55"/>
      <c r="E58" s="55"/>
      <c r="F58" s="55"/>
      <c r="G58" s="55"/>
      <c r="H58" s="55"/>
      <c r="I58" s="55"/>
      <c r="J58" s="364"/>
      <c r="K58" s="56">
        <f>SUM(K59:K60)</f>
        <v>0</v>
      </c>
    </row>
    <row r="59" spans="1:13" s="81" customFormat="1" ht="15.95" customHeight="1" x14ac:dyDescent="0.25">
      <c r="A59" s="473" t="s">
        <v>1575</v>
      </c>
      <c r="B59" s="505"/>
      <c r="C59" s="505"/>
      <c r="D59" s="522"/>
      <c r="E59" s="522"/>
      <c r="F59" s="522"/>
      <c r="G59" s="1228"/>
      <c r="H59" s="1228"/>
      <c r="I59" s="1228"/>
      <c r="J59" s="796"/>
      <c r="K59" s="507"/>
    </row>
    <row r="60" spans="1:13" s="81" customFormat="1" ht="15.95" customHeight="1" x14ac:dyDescent="0.25">
      <c r="A60" s="473"/>
      <c r="B60" s="505"/>
      <c r="C60" s="505"/>
      <c r="D60" s="522"/>
      <c r="E60" s="522"/>
      <c r="F60" s="522"/>
      <c r="G60" s="1228"/>
      <c r="H60" s="1228"/>
      <c r="I60" s="1228"/>
      <c r="J60" s="796"/>
      <c r="K60" s="507"/>
    </row>
    <row r="61" spans="1:13" ht="15.95" customHeight="1" x14ac:dyDescent="0.25">
      <c r="A61" s="54" t="s">
        <v>313</v>
      </c>
      <c r="B61" s="513"/>
      <c r="C61" s="513"/>
      <c r="D61" s="55"/>
      <c r="E61" s="55"/>
      <c r="F61" s="55"/>
      <c r="G61" s="55"/>
      <c r="H61" s="55"/>
      <c r="I61" s="55"/>
      <c r="J61" s="364"/>
      <c r="K61" s="56">
        <f>SUM(K62:K67)</f>
        <v>828218.38</v>
      </c>
    </row>
    <row r="62" spans="1:13" s="81" customFormat="1" ht="15.95" customHeight="1" x14ac:dyDescent="0.25">
      <c r="A62" s="473" t="s">
        <v>1700</v>
      </c>
      <c r="B62" s="505" t="s">
        <v>1701</v>
      </c>
      <c r="C62" s="505" t="s">
        <v>1702</v>
      </c>
      <c r="D62" s="522"/>
      <c r="E62" s="522"/>
      <c r="F62" s="522"/>
      <c r="G62" s="1228"/>
      <c r="H62" s="1228"/>
      <c r="I62" s="1228"/>
      <c r="J62" s="796" t="s">
        <v>1703</v>
      </c>
      <c r="K62" s="507">
        <f>+[3]Sheet1!$E$30</f>
        <v>627278.94999999995</v>
      </c>
      <c r="L62"/>
      <c r="M62"/>
    </row>
    <row r="63" spans="1:13" s="81" customFormat="1" ht="15.95" customHeight="1" x14ac:dyDescent="0.25">
      <c r="A63" s="473" t="s">
        <v>1704</v>
      </c>
      <c r="B63" s="505" t="s">
        <v>552</v>
      </c>
      <c r="C63" s="505" t="s">
        <v>1702</v>
      </c>
      <c r="D63" s="522"/>
      <c r="E63" s="522"/>
      <c r="F63" s="522"/>
      <c r="G63" s="1228"/>
      <c r="H63" s="1228"/>
      <c r="I63" s="1228"/>
      <c r="J63" s="796" t="s">
        <v>1705</v>
      </c>
      <c r="K63" s="507">
        <f>+[3]Sheet1!$E$26</f>
        <v>183543.42</v>
      </c>
    </row>
    <row r="64" spans="1:13" ht="15.95" customHeight="1" x14ac:dyDescent="0.25">
      <c r="A64" s="473" t="s">
        <v>1706</v>
      </c>
      <c r="B64" s="505" t="s">
        <v>552</v>
      </c>
      <c r="C64" s="505" t="s">
        <v>1702</v>
      </c>
      <c r="D64" s="522"/>
      <c r="E64" s="522"/>
      <c r="F64" s="522"/>
      <c r="G64" s="1228"/>
      <c r="H64" s="1228"/>
      <c r="I64" s="1228"/>
      <c r="J64" s="796" t="s">
        <v>1707</v>
      </c>
      <c r="K64" s="507">
        <f>+[3]Sheet1!$E$28</f>
        <v>14715</v>
      </c>
    </row>
    <row r="65" spans="1:13" ht="15.95" customHeight="1" x14ac:dyDescent="0.25">
      <c r="A65" s="473" t="s">
        <v>1708</v>
      </c>
      <c r="B65" s="505" t="s">
        <v>552</v>
      </c>
      <c r="C65" s="505" t="s">
        <v>1702</v>
      </c>
      <c r="D65" s="522"/>
      <c r="E65" s="522"/>
      <c r="F65" s="522"/>
      <c r="G65" s="1228"/>
      <c r="H65" s="1228"/>
      <c r="I65" s="1228"/>
      <c r="J65" s="796" t="s">
        <v>1703</v>
      </c>
      <c r="K65" s="507">
        <f>+[3]Sheet1!$E$27</f>
        <v>2477.58</v>
      </c>
      <c r="L65" s="81"/>
      <c r="M65" s="81"/>
    </row>
    <row r="66" spans="1:13" ht="15.95" customHeight="1" x14ac:dyDescent="0.25">
      <c r="A66" s="473" t="s">
        <v>1709</v>
      </c>
      <c r="B66" s="505" t="s">
        <v>552</v>
      </c>
      <c r="C66" s="505" t="s">
        <v>1702</v>
      </c>
      <c r="D66" s="522"/>
      <c r="E66" s="522"/>
      <c r="F66" s="522"/>
      <c r="G66" s="1228"/>
      <c r="H66" s="1228"/>
      <c r="I66" s="1228"/>
      <c r="J66" s="796" t="s">
        <v>1703</v>
      </c>
      <c r="K66" s="507">
        <f>+[3]Sheet1!$E$29</f>
        <v>203.43</v>
      </c>
    </row>
    <row r="67" spans="1:13" ht="15.95" customHeight="1" x14ac:dyDescent="0.25">
      <c r="A67" s="473"/>
      <c r="B67" s="505"/>
      <c r="C67" s="505"/>
      <c r="D67" s="522"/>
      <c r="E67" s="522"/>
      <c r="F67" s="522"/>
      <c r="G67" s="1228"/>
      <c r="H67" s="1228"/>
      <c r="I67" s="1228"/>
      <c r="J67" s="796"/>
      <c r="K67" s="507"/>
    </row>
    <row r="68" spans="1:13" s="16" customFormat="1" ht="15.95" customHeight="1" x14ac:dyDescent="0.25">
      <c r="A68" s="54" t="s">
        <v>314</v>
      </c>
      <c r="B68" s="513"/>
      <c r="C68" s="513"/>
      <c r="D68" s="55"/>
      <c r="E68" s="55"/>
      <c r="F68" s="55"/>
      <c r="G68" s="55"/>
      <c r="H68" s="55"/>
      <c r="I68" s="55"/>
      <c r="J68" s="364"/>
      <c r="K68" s="56">
        <f>SUM(K69:K70)</f>
        <v>0</v>
      </c>
    </row>
    <row r="69" spans="1:13" s="80" customFormat="1" ht="15.95" customHeight="1" x14ac:dyDescent="0.25">
      <c r="A69" s="473" t="s">
        <v>1575</v>
      </c>
      <c r="B69" s="509"/>
      <c r="C69" s="509"/>
      <c r="D69" s="532"/>
      <c r="E69" s="532"/>
      <c r="F69" s="532"/>
      <c r="G69" s="1229"/>
      <c r="H69" s="1229"/>
      <c r="I69" s="1229"/>
      <c r="J69" s="991"/>
      <c r="K69" s="540"/>
    </row>
    <row r="70" spans="1:13" s="80" customFormat="1" ht="15.95" customHeight="1" x14ac:dyDescent="0.25">
      <c r="A70" s="477"/>
      <c r="B70" s="509"/>
      <c r="C70" s="509"/>
      <c r="D70" s="532"/>
      <c r="E70" s="532"/>
      <c r="F70" s="532"/>
      <c r="G70" s="1229"/>
      <c r="H70" s="1229"/>
      <c r="I70" s="1229"/>
      <c r="J70" s="991"/>
      <c r="K70" s="540"/>
    </row>
    <row r="71" spans="1:13" ht="15.95" customHeight="1" x14ac:dyDescent="0.25">
      <c r="A71" s="54" t="s">
        <v>315</v>
      </c>
      <c r="B71" s="513"/>
      <c r="C71" s="513"/>
      <c r="D71" s="55"/>
      <c r="E71" s="55"/>
      <c r="F71" s="55"/>
      <c r="G71" s="55"/>
      <c r="H71" s="55"/>
      <c r="I71" s="55"/>
      <c r="J71" s="364"/>
      <c r="K71" s="56">
        <f>SUM(K72:K74)</f>
        <v>1396552.25</v>
      </c>
    </row>
    <row r="72" spans="1:13" s="80" customFormat="1" ht="15.95" customHeight="1" x14ac:dyDescent="0.25">
      <c r="A72" s="473" t="s">
        <v>1710</v>
      </c>
      <c r="B72" s="509" t="s">
        <v>1711</v>
      </c>
      <c r="C72" s="505" t="s">
        <v>1702</v>
      </c>
      <c r="D72" s="532"/>
      <c r="E72" s="532"/>
      <c r="F72" s="532"/>
      <c r="G72" s="1229"/>
      <c r="H72" s="1229"/>
      <c r="I72" s="1229"/>
      <c r="J72" s="991"/>
      <c r="K72" s="540">
        <f>+[3]Sheet1!$E$56</f>
        <v>1394307.55</v>
      </c>
    </row>
    <row r="73" spans="1:13" s="80" customFormat="1" ht="15.95" customHeight="1" x14ac:dyDescent="0.25">
      <c r="A73" s="477" t="s">
        <v>1712</v>
      </c>
      <c r="B73" s="509"/>
      <c r="C73" s="505" t="s">
        <v>1702</v>
      </c>
      <c r="D73" s="532"/>
      <c r="E73" s="532"/>
      <c r="F73" s="532"/>
      <c r="G73" s="1229"/>
      <c r="H73" s="1229"/>
      <c r="I73" s="1229"/>
      <c r="J73" s="991"/>
      <c r="K73" s="540">
        <f>+[3]Sheet1!$E$75</f>
        <v>2244.6999999999998</v>
      </c>
    </row>
    <row r="74" spans="1:13" ht="15.95" customHeight="1" x14ac:dyDescent="0.25">
      <c r="A74" s="473"/>
      <c r="B74" s="505"/>
      <c r="C74" s="505"/>
      <c r="D74" s="522"/>
      <c r="E74" s="522"/>
      <c r="F74" s="522"/>
      <c r="G74" s="1228"/>
      <c r="H74" s="1228"/>
      <c r="I74" s="1228"/>
      <c r="J74" s="796"/>
      <c r="K74" s="507"/>
    </row>
    <row r="75" spans="1:13" ht="16.5" customHeight="1" x14ac:dyDescent="0.25">
      <c r="A75" s="494" t="s">
        <v>1713</v>
      </c>
      <c r="B75" s="1233"/>
      <c r="C75" s="1233"/>
      <c r="D75" s="1231"/>
      <c r="E75" s="1231"/>
      <c r="F75" s="1231"/>
      <c r="G75" s="1232"/>
      <c r="H75" s="1232"/>
      <c r="I75" s="1232"/>
      <c r="J75" s="1312"/>
      <c r="K75" s="1235">
        <f>+K71+K68+K61+K58+K34+K27+K12+K9</f>
        <v>43316487.249999993</v>
      </c>
    </row>
    <row r="76" spans="1:13" x14ac:dyDescent="0.25">
      <c r="A76" s="72"/>
      <c r="B76" s="391"/>
      <c r="C76" s="391"/>
      <c r="D76" s="73"/>
      <c r="E76" s="73"/>
      <c r="F76" s="73"/>
      <c r="G76" s="328"/>
      <c r="H76" s="328"/>
      <c r="I76" s="328"/>
      <c r="J76" s="1313"/>
      <c r="K76" s="349"/>
    </row>
    <row r="77" spans="1:13" s="16" customFormat="1" x14ac:dyDescent="0.25">
      <c r="A77" s="1223" t="s">
        <v>1571</v>
      </c>
      <c r="B77" s="556"/>
      <c r="C77" s="556"/>
      <c r="D77" s="32"/>
      <c r="E77" s="32"/>
      <c r="F77" s="32"/>
      <c r="G77" s="1222"/>
      <c r="H77" s="1222"/>
      <c r="I77" s="1222"/>
      <c r="J77" s="1314"/>
      <c r="K77" s="572"/>
    </row>
    <row r="78" spans="1:13" s="16" customFormat="1" x14ac:dyDescent="0.25">
      <c r="A78" s="329" t="s">
        <v>42</v>
      </c>
      <c r="B78" s="385"/>
      <c r="C78" s="385"/>
      <c r="D78" s="18"/>
      <c r="E78" s="18"/>
      <c r="F78" s="18"/>
      <c r="G78" s="326"/>
      <c r="H78" s="326"/>
      <c r="I78" s="326"/>
      <c r="J78" s="1315"/>
      <c r="K78" s="344" t="s">
        <v>19</v>
      </c>
    </row>
    <row r="79" spans="1:13" s="16" customFormat="1" ht="15.75" x14ac:dyDescent="0.25">
      <c r="A79" s="1224" t="s">
        <v>1572</v>
      </c>
      <c r="B79" s="385"/>
      <c r="C79" s="385"/>
      <c r="D79" s="18"/>
      <c r="E79" s="18"/>
      <c r="F79" s="18"/>
      <c r="G79" s="326"/>
      <c r="H79" s="326"/>
      <c r="I79" s="326"/>
      <c r="J79" s="1315"/>
      <c r="K79" s="345"/>
    </row>
    <row r="80" spans="1:13" s="16" customFormat="1" x14ac:dyDescent="0.25">
      <c r="A80" s="329" t="s">
        <v>1573</v>
      </c>
      <c r="B80" s="385"/>
      <c r="C80" s="385"/>
      <c r="D80" s="18"/>
      <c r="E80" s="18"/>
      <c r="F80" s="18"/>
      <c r="G80" s="326"/>
      <c r="H80" s="326"/>
      <c r="I80" s="326"/>
      <c r="J80" s="1315"/>
      <c r="K80" s="345"/>
    </row>
    <row r="81" spans="1:13" s="16" customFormat="1" x14ac:dyDescent="0.25">
      <c r="A81" s="1223" t="s">
        <v>1714</v>
      </c>
      <c r="B81" s="556"/>
      <c r="C81" s="556"/>
      <c r="D81" s="32"/>
      <c r="E81" s="32"/>
      <c r="F81" s="32"/>
      <c r="G81" s="1222"/>
      <c r="H81" s="1222"/>
      <c r="I81" s="1222"/>
      <c r="J81" s="1314"/>
      <c r="K81" s="572"/>
    </row>
    <row r="82" spans="1:13" s="16" customFormat="1" x14ac:dyDescent="0.25">
      <c r="A82" s="856" t="s">
        <v>20</v>
      </c>
      <c r="B82" s="856" t="s">
        <v>21</v>
      </c>
      <c r="C82" s="856" t="s">
        <v>22</v>
      </c>
      <c r="D82" s="856"/>
      <c r="E82" s="1412" t="s">
        <v>23</v>
      </c>
      <c r="F82" s="1412"/>
      <c r="G82" s="873" t="s">
        <v>24</v>
      </c>
      <c r="H82" s="1551" t="s">
        <v>25</v>
      </c>
      <c r="I82" s="1551"/>
      <c r="J82" s="1316" t="s">
        <v>26</v>
      </c>
      <c r="K82" s="859" t="s">
        <v>27</v>
      </c>
    </row>
    <row r="83" spans="1:13" s="52" customFormat="1" x14ac:dyDescent="0.25">
      <c r="A83" s="1418" t="s">
        <v>28</v>
      </c>
      <c r="B83" s="1415" t="s">
        <v>29</v>
      </c>
      <c r="C83" s="1415" t="s">
        <v>30</v>
      </c>
      <c r="D83" s="1415" t="s">
        <v>31</v>
      </c>
      <c r="E83" s="1415" t="s">
        <v>32</v>
      </c>
      <c r="F83" s="1415"/>
      <c r="G83" s="1550" t="s">
        <v>33</v>
      </c>
      <c r="H83" s="1550" t="s">
        <v>34</v>
      </c>
      <c r="I83" s="1550"/>
      <c r="J83" s="1548" t="s">
        <v>211</v>
      </c>
      <c r="K83" s="1443" t="s">
        <v>35</v>
      </c>
      <c r="M83" s="1549" t="s">
        <v>390</v>
      </c>
    </row>
    <row r="84" spans="1:13" s="52" customFormat="1" x14ac:dyDescent="0.25">
      <c r="A84" s="1418"/>
      <c r="B84" s="1415"/>
      <c r="C84" s="1415"/>
      <c r="D84" s="1415"/>
      <c r="E84" s="855" t="s">
        <v>36</v>
      </c>
      <c r="F84" s="855" t="s">
        <v>37</v>
      </c>
      <c r="G84" s="1550"/>
      <c r="H84" s="1218" t="s">
        <v>36</v>
      </c>
      <c r="I84" s="1218" t="s">
        <v>37</v>
      </c>
      <c r="J84" s="1548"/>
      <c r="K84" s="1443"/>
      <c r="M84" s="1549"/>
    </row>
    <row r="85" spans="1:13" ht="15.95" customHeight="1" x14ac:dyDescent="0.25">
      <c r="A85" s="54" t="s">
        <v>266</v>
      </c>
      <c r="B85" s="513"/>
      <c r="C85" s="513"/>
      <c r="D85" s="55"/>
      <c r="E85" s="55"/>
      <c r="F85" s="55"/>
      <c r="G85" s="55"/>
      <c r="H85" s="55"/>
      <c r="I85" s="55"/>
      <c r="J85" s="364"/>
      <c r="K85" s="56">
        <f>SUM(K86:K87)</f>
        <v>0</v>
      </c>
    </row>
    <row r="86" spans="1:13" ht="15.95" customHeight="1" x14ac:dyDescent="0.25">
      <c r="A86" s="473" t="s">
        <v>1575</v>
      </c>
      <c r="B86" s="505"/>
      <c r="C86" s="505"/>
      <c r="D86" s="522"/>
      <c r="E86" s="522"/>
      <c r="F86" s="522"/>
      <c r="G86" s="1228"/>
      <c r="H86" s="1228"/>
      <c r="I86" s="1228"/>
      <c r="J86" s="796"/>
      <c r="K86" s="507"/>
    </row>
    <row r="87" spans="1:13" ht="15.95" customHeight="1" x14ac:dyDescent="0.25">
      <c r="A87" s="473"/>
      <c r="B87" s="505"/>
      <c r="C87" s="505"/>
      <c r="D87" s="522"/>
      <c r="E87" s="522"/>
      <c r="F87" s="522"/>
      <c r="G87" s="1228"/>
      <c r="H87" s="1228"/>
      <c r="I87" s="1228"/>
      <c r="J87" s="796"/>
      <c r="K87" s="507"/>
    </row>
    <row r="88" spans="1:13" ht="15.95" customHeight="1" x14ac:dyDescent="0.25">
      <c r="A88" s="54" t="s">
        <v>268</v>
      </c>
      <c r="B88" s="513"/>
      <c r="C88" s="513"/>
      <c r="D88" s="55"/>
      <c r="E88" s="55"/>
      <c r="F88" s="55"/>
      <c r="G88" s="55"/>
      <c r="H88" s="55"/>
      <c r="I88" s="55"/>
      <c r="J88" s="364"/>
      <c r="K88" s="56">
        <f>SUM(K89:K90)</f>
        <v>0</v>
      </c>
    </row>
    <row r="89" spans="1:13" ht="15.95" customHeight="1" x14ac:dyDescent="0.25">
      <c r="A89" s="473" t="s">
        <v>1575</v>
      </c>
      <c r="B89" s="505"/>
      <c r="C89" s="505"/>
      <c r="D89" s="522"/>
      <c r="E89" s="522"/>
      <c r="F89" s="522"/>
      <c r="G89" s="1228"/>
      <c r="H89" s="1228"/>
      <c r="I89" s="1228"/>
      <c r="J89" s="796"/>
      <c r="K89" s="507"/>
    </row>
    <row r="90" spans="1:13" ht="15.95" customHeight="1" x14ac:dyDescent="0.25">
      <c r="A90" s="473"/>
      <c r="B90" s="505"/>
      <c r="C90" s="505"/>
      <c r="D90" s="522"/>
      <c r="E90" s="522"/>
      <c r="F90" s="522"/>
      <c r="G90" s="1228"/>
      <c r="H90" s="1228"/>
      <c r="I90" s="1228"/>
      <c r="J90" s="796"/>
      <c r="K90" s="507"/>
    </row>
    <row r="91" spans="1:13" ht="15.95" hidden="1" customHeight="1" x14ac:dyDescent="0.25">
      <c r="A91" s="473"/>
      <c r="B91" s="505"/>
      <c r="C91" s="505"/>
      <c r="D91" s="522"/>
      <c r="E91" s="522"/>
      <c r="F91" s="522"/>
      <c r="G91" s="1228"/>
      <c r="H91" s="1228"/>
      <c r="I91" s="1228"/>
      <c r="J91" s="796"/>
      <c r="K91" s="507"/>
    </row>
    <row r="92" spans="1:13" ht="15.95" hidden="1" customHeight="1" x14ac:dyDescent="0.25">
      <c r="A92" s="473"/>
      <c r="B92" s="505"/>
      <c r="C92" s="505"/>
      <c r="D92" s="522"/>
      <c r="E92" s="522"/>
      <c r="F92" s="522"/>
      <c r="G92" s="1228"/>
      <c r="H92" s="1228"/>
      <c r="I92" s="1228"/>
      <c r="J92" s="796"/>
      <c r="K92" s="507"/>
    </row>
    <row r="93" spans="1:13" ht="15.95" hidden="1" customHeight="1" x14ac:dyDescent="0.25">
      <c r="A93" s="473"/>
      <c r="B93" s="505"/>
      <c r="C93" s="505"/>
      <c r="D93" s="522"/>
      <c r="E93" s="522"/>
      <c r="F93" s="522"/>
      <c r="G93" s="1228"/>
      <c r="H93" s="1228"/>
      <c r="I93" s="1228"/>
      <c r="J93" s="796"/>
      <c r="K93" s="507"/>
    </row>
    <row r="94" spans="1:13" ht="15.95" hidden="1" customHeight="1" x14ac:dyDescent="0.25">
      <c r="A94" s="473"/>
      <c r="B94" s="505"/>
      <c r="C94" s="505"/>
      <c r="D94" s="522"/>
      <c r="E94" s="522"/>
      <c r="F94" s="522"/>
      <c r="G94" s="1228"/>
      <c r="H94" s="1228"/>
      <c r="I94" s="1228"/>
      <c r="J94" s="796"/>
      <c r="K94" s="507"/>
    </row>
    <row r="95" spans="1:13" ht="15.95" hidden="1" customHeight="1" x14ac:dyDescent="0.25">
      <c r="A95" s="473"/>
      <c r="B95" s="505"/>
      <c r="C95" s="505"/>
      <c r="D95" s="522"/>
      <c r="E95" s="522"/>
      <c r="F95" s="522"/>
      <c r="G95" s="1228"/>
      <c r="H95" s="1228"/>
      <c r="I95" s="1228"/>
      <c r="J95" s="796"/>
      <c r="K95" s="507"/>
    </row>
    <row r="96" spans="1:13" s="16" customFormat="1" ht="15.95" customHeight="1" x14ac:dyDescent="0.25">
      <c r="A96" s="54" t="s">
        <v>291</v>
      </c>
      <c r="B96" s="513"/>
      <c r="C96" s="513"/>
      <c r="D96" s="55"/>
      <c r="E96" s="55"/>
      <c r="F96" s="55"/>
      <c r="G96" s="55"/>
      <c r="H96" s="55"/>
      <c r="I96" s="55"/>
      <c r="J96" s="364"/>
      <c r="K96" s="56">
        <f>SUM(K97:K98)</f>
        <v>0</v>
      </c>
    </row>
    <row r="97" spans="1:13" s="16" customFormat="1" ht="15.95" customHeight="1" x14ac:dyDescent="0.25">
      <c r="A97" s="477" t="s">
        <v>1575</v>
      </c>
      <c r="B97" s="509"/>
      <c r="C97" s="509"/>
      <c r="D97" s="532"/>
      <c r="E97" s="532"/>
      <c r="F97" s="532"/>
      <c r="G97" s="1229"/>
      <c r="H97" s="1229"/>
      <c r="I97" s="1229"/>
      <c r="J97" s="796"/>
      <c r="K97" s="507"/>
      <c r="L97" s="80"/>
      <c r="M97" s="80"/>
    </row>
    <row r="98" spans="1:13" s="16" customFormat="1" ht="15.95" customHeight="1" x14ac:dyDescent="0.25">
      <c r="A98" s="477"/>
      <c r="B98" s="509"/>
      <c r="C98" s="509"/>
      <c r="D98" s="532"/>
      <c r="E98" s="532"/>
      <c r="F98" s="532"/>
      <c r="G98" s="1229"/>
      <c r="H98" s="1229"/>
      <c r="I98" s="1229"/>
      <c r="J98" s="796"/>
      <c r="K98" s="507"/>
      <c r="L98" s="80"/>
      <c r="M98" s="80"/>
    </row>
    <row r="99" spans="1:13" ht="15.95" customHeight="1" x14ac:dyDescent="0.25">
      <c r="A99" s="54" t="s">
        <v>300</v>
      </c>
      <c r="B99" s="513"/>
      <c r="C99" s="513"/>
      <c r="D99" s="55"/>
      <c r="E99" s="55"/>
      <c r="F99" s="55"/>
      <c r="G99" s="55"/>
      <c r="H99" s="55"/>
      <c r="I99" s="55"/>
      <c r="J99" s="364"/>
      <c r="K99" s="56">
        <f>SUM(K100:K102)</f>
        <v>159494.09000000003</v>
      </c>
    </row>
    <row r="100" spans="1:13" ht="15.95" customHeight="1" x14ac:dyDescent="0.25">
      <c r="A100" s="473" t="s">
        <v>1715</v>
      </c>
      <c r="B100" s="505" t="s">
        <v>1716</v>
      </c>
      <c r="C100" s="505" t="s">
        <v>214</v>
      </c>
      <c r="D100" s="549">
        <v>1.8E-3</v>
      </c>
      <c r="E100" s="522"/>
      <c r="F100" s="522"/>
      <c r="G100" s="1228"/>
      <c r="H100" s="1228"/>
      <c r="I100" s="1228"/>
      <c r="J100" s="796" t="s">
        <v>1717</v>
      </c>
      <c r="K100" s="507">
        <v>84327.71</v>
      </c>
      <c r="M100" t="s">
        <v>1718</v>
      </c>
    </row>
    <row r="101" spans="1:13" ht="15.95" customHeight="1" x14ac:dyDescent="0.25">
      <c r="A101" s="473" t="s">
        <v>1719</v>
      </c>
      <c r="B101" s="505" t="s">
        <v>1720</v>
      </c>
      <c r="C101" s="505" t="s">
        <v>214</v>
      </c>
      <c r="D101" s="549">
        <v>1E-3</v>
      </c>
      <c r="E101" s="522"/>
      <c r="F101" s="522"/>
      <c r="G101" s="1228"/>
      <c r="H101" s="1228"/>
      <c r="I101" s="1228"/>
      <c r="J101" s="796" t="s">
        <v>1717</v>
      </c>
      <c r="K101" s="507">
        <v>75166.38</v>
      </c>
      <c r="M101" t="s">
        <v>1721</v>
      </c>
    </row>
    <row r="102" spans="1:13" ht="15.95" customHeight="1" x14ac:dyDescent="0.25">
      <c r="A102" s="473"/>
      <c r="B102" s="505"/>
      <c r="C102" s="505"/>
      <c r="D102" s="522"/>
      <c r="E102" s="522"/>
      <c r="F102" s="522"/>
      <c r="G102" s="1228"/>
      <c r="H102" s="1228"/>
      <c r="I102" s="1228"/>
      <c r="J102" s="796"/>
      <c r="K102" s="507"/>
    </row>
    <row r="103" spans="1:13" ht="15.95" customHeight="1" x14ac:dyDescent="0.25">
      <c r="A103" s="54" t="s">
        <v>310</v>
      </c>
      <c r="B103" s="513"/>
      <c r="C103" s="513"/>
      <c r="D103" s="55"/>
      <c r="E103" s="55"/>
      <c r="F103" s="55"/>
      <c r="G103" s="55"/>
      <c r="H103" s="55"/>
      <c r="I103" s="55"/>
      <c r="J103" s="364"/>
      <c r="K103" s="56">
        <f>SUM(K104:K105)</f>
        <v>941001.55</v>
      </c>
    </row>
    <row r="104" spans="1:13" s="81" customFormat="1" ht="15.95" customHeight="1" x14ac:dyDescent="0.25">
      <c r="A104" s="473" t="s">
        <v>1722</v>
      </c>
      <c r="B104" s="505" t="s">
        <v>1723</v>
      </c>
      <c r="C104" s="505" t="s">
        <v>886</v>
      </c>
      <c r="D104" s="522"/>
      <c r="E104" s="522"/>
      <c r="F104" s="522"/>
      <c r="G104" s="1228"/>
      <c r="H104" s="1228"/>
      <c r="I104" s="1228"/>
      <c r="J104" s="796" t="s">
        <v>1724</v>
      </c>
      <c r="K104" s="507">
        <v>553051.55000000005</v>
      </c>
      <c r="M104" s="81" t="s">
        <v>1725</v>
      </c>
    </row>
    <row r="105" spans="1:13" s="81" customFormat="1" ht="15.95" customHeight="1" x14ac:dyDescent="0.25">
      <c r="A105" s="473" t="s">
        <v>1726</v>
      </c>
      <c r="B105" s="505" t="s">
        <v>1723</v>
      </c>
      <c r="C105" s="505" t="s">
        <v>886</v>
      </c>
      <c r="D105" s="522"/>
      <c r="E105" s="522"/>
      <c r="F105" s="522"/>
      <c r="G105" s="1228"/>
      <c r="H105" s="1228"/>
      <c r="I105" s="1228"/>
      <c r="J105" s="796" t="s">
        <v>1724</v>
      </c>
      <c r="K105" s="507">
        <v>387950</v>
      </c>
      <c r="M105" s="81" t="s">
        <v>1727</v>
      </c>
    </row>
    <row r="106" spans="1:13" s="81" customFormat="1" ht="15.95" customHeight="1" x14ac:dyDescent="0.25">
      <c r="A106" s="473"/>
      <c r="B106" s="505"/>
      <c r="C106" s="505"/>
      <c r="D106" s="522"/>
      <c r="E106" s="522"/>
      <c r="F106" s="522"/>
      <c r="G106" s="1228"/>
      <c r="H106" s="1228"/>
      <c r="I106" s="1228"/>
      <c r="J106" s="796"/>
      <c r="K106" s="507"/>
    </row>
    <row r="107" spans="1:13" ht="15.95" customHeight="1" x14ac:dyDescent="0.25">
      <c r="A107" s="54" t="s">
        <v>313</v>
      </c>
      <c r="B107" s="513"/>
      <c r="C107" s="513"/>
      <c r="D107" s="55"/>
      <c r="E107" s="55"/>
      <c r="F107" s="55"/>
      <c r="G107" s="55"/>
      <c r="H107" s="55"/>
      <c r="I107" s="55"/>
      <c r="J107" s="364"/>
      <c r="K107" s="56">
        <f>SUM(K108:K109)</f>
        <v>0</v>
      </c>
    </row>
    <row r="108" spans="1:13" ht="15.95" customHeight="1" x14ac:dyDescent="0.25">
      <c r="A108" s="473" t="s">
        <v>1575</v>
      </c>
      <c r="B108" s="505"/>
      <c r="C108" s="505"/>
      <c r="D108" s="522"/>
      <c r="E108" s="522"/>
      <c r="F108" s="522"/>
      <c r="G108" s="1228"/>
      <c r="H108" s="1228"/>
      <c r="I108" s="1228"/>
      <c r="J108" s="796"/>
      <c r="K108" s="507"/>
    </row>
    <row r="109" spans="1:13" ht="15.95" customHeight="1" x14ac:dyDescent="0.25">
      <c r="A109" s="473"/>
      <c r="B109" s="505"/>
      <c r="C109" s="505"/>
      <c r="D109" s="522"/>
      <c r="E109" s="522"/>
      <c r="F109" s="522"/>
      <c r="G109" s="1228"/>
      <c r="H109" s="1228"/>
      <c r="I109" s="1228"/>
      <c r="J109" s="796"/>
      <c r="K109" s="507"/>
    </row>
    <row r="110" spans="1:13" s="16" customFormat="1" ht="15.95" customHeight="1" x14ac:dyDescent="0.25">
      <c r="A110" s="54" t="s">
        <v>314</v>
      </c>
      <c r="B110" s="513"/>
      <c r="C110" s="513"/>
      <c r="D110" s="55"/>
      <c r="E110" s="55"/>
      <c r="F110" s="55"/>
      <c r="G110" s="55"/>
      <c r="H110" s="55"/>
      <c r="I110" s="55"/>
      <c r="J110" s="364"/>
      <c r="K110" s="56">
        <f>SUM(K111:K112)</f>
        <v>0</v>
      </c>
    </row>
    <row r="111" spans="1:13" s="80" customFormat="1" ht="15.95" customHeight="1" x14ac:dyDescent="0.25">
      <c r="A111" s="473" t="s">
        <v>1575</v>
      </c>
      <c r="B111" s="509"/>
      <c r="C111" s="509"/>
      <c r="D111" s="532"/>
      <c r="E111" s="532"/>
      <c r="F111" s="532"/>
      <c r="G111" s="1229"/>
      <c r="H111" s="1229"/>
      <c r="I111" s="1229"/>
      <c r="J111" s="991"/>
      <c r="K111" s="540"/>
    </row>
    <row r="112" spans="1:13" s="16" customFormat="1" ht="15.95" customHeight="1" x14ac:dyDescent="0.25">
      <c r="A112" s="477"/>
      <c r="B112" s="509"/>
      <c r="C112" s="509"/>
      <c r="D112" s="532"/>
      <c r="E112" s="532"/>
      <c r="F112" s="532"/>
      <c r="G112" s="1229"/>
      <c r="H112" s="1229"/>
      <c r="I112" s="1229"/>
      <c r="J112" s="991"/>
      <c r="K112" s="540"/>
    </row>
    <row r="113" spans="1:14" ht="15.95" customHeight="1" x14ac:dyDescent="0.25">
      <c r="A113" s="54" t="s">
        <v>315</v>
      </c>
      <c r="B113" s="513"/>
      <c r="C113" s="513"/>
      <c r="D113" s="55"/>
      <c r="E113" s="55"/>
      <c r="F113" s="55"/>
      <c r="G113" s="55"/>
      <c r="H113" s="55"/>
      <c r="I113" s="55"/>
      <c r="J113" s="364"/>
      <c r="K113" s="56">
        <f>SUM(K114:K117)</f>
        <v>15188281.870000001</v>
      </c>
    </row>
    <row r="114" spans="1:14" s="80" customFormat="1" ht="45" x14ac:dyDescent="0.25">
      <c r="A114" s="547" t="s">
        <v>1728</v>
      </c>
      <c r="B114" s="509" t="s">
        <v>1729</v>
      </c>
      <c r="C114" s="509" t="s">
        <v>214</v>
      </c>
      <c r="D114" s="736">
        <v>0.32</v>
      </c>
      <c r="E114" s="532"/>
      <c r="F114" s="532"/>
      <c r="G114" s="1229"/>
      <c r="H114" s="1229"/>
      <c r="I114" s="1229"/>
      <c r="J114" s="991" t="s">
        <v>1730</v>
      </c>
      <c r="K114" s="540">
        <f>+[4]Recursos_Total!$I$26</f>
        <v>8454790.1300000008</v>
      </c>
      <c r="M114" s="80" t="s">
        <v>1731</v>
      </c>
      <c r="N114" s="80" t="s">
        <v>1732</v>
      </c>
    </row>
    <row r="115" spans="1:14" s="80" customFormat="1" ht="15.95" customHeight="1" x14ac:dyDescent="0.25">
      <c r="A115" s="473" t="s">
        <v>1733</v>
      </c>
      <c r="B115" s="509" t="s">
        <v>1734</v>
      </c>
      <c r="C115" s="509" t="s">
        <v>214</v>
      </c>
      <c r="D115" s="736"/>
      <c r="E115" s="532"/>
      <c r="F115" s="532"/>
      <c r="G115" s="1229"/>
      <c r="H115" s="1229"/>
      <c r="I115" s="1229"/>
      <c r="J115" s="991"/>
      <c r="K115" s="540">
        <f>+[4]Recursos_Total!$I$49+[4]Recursos_Total!$I$50</f>
        <v>6733491.7400000002</v>
      </c>
    </row>
    <row r="116" spans="1:14" s="80" customFormat="1" ht="15.95" customHeight="1" x14ac:dyDescent="0.25">
      <c r="A116" s="473" t="s">
        <v>1538</v>
      </c>
      <c r="B116" s="509"/>
      <c r="C116" s="505" t="s">
        <v>1702</v>
      </c>
      <c r="D116" s="736"/>
      <c r="E116" s="532"/>
      <c r="F116" s="532"/>
      <c r="G116" s="1229"/>
      <c r="H116" s="1229"/>
      <c r="I116" s="1229"/>
      <c r="J116" s="991"/>
      <c r="K116" s="540">
        <v>0</v>
      </c>
      <c r="M116" s="80" t="s">
        <v>1735</v>
      </c>
    </row>
    <row r="117" spans="1:14" ht="15.95" customHeight="1" x14ac:dyDescent="0.25">
      <c r="A117" s="473"/>
      <c r="B117" s="505"/>
      <c r="C117" s="505"/>
      <c r="D117" s="522"/>
      <c r="E117" s="522"/>
      <c r="F117" s="522"/>
      <c r="G117" s="1228"/>
      <c r="H117" s="1228"/>
      <c r="I117" s="1228"/>
      <c r="J117" s="796"/>
      <c r="K117" s="507"/>
    </row>
    <row r="118" spans="1:14" x14ac:dyDescent="0.25">
      <c r="A118" s="494" t="s">
        <v>1736</v>
      </c>
      <c r="B118" s="1233"/>
      <c r="C118" s="1233"/>
      <c r="D118" s="1231"/>
      <c r="E118" s="1231"/>
      <c r="F118" s="1231"/>
      <c r="G118" s="1232"/>
      <c r="H118" s="1232"/>
      <c r="I118" s="1232"/>
      <c r="J118" s="1312"/>
      <c r="K118" s="496">
        <f>+K113+K110+K107+K103+K99+K96+K88+K85</f>
        <v>16288777.510000002</v>
      </c>
      <c r="M118" s="102"/>
    </row>
    <row r="119" spans="1:14" x14ac:dyDescent="0.25">
      <c r="A119" s="79"/>
      <c r="B119" s="1234"/>
      <c r="C119" s="1234"/>
      <c r="D119" s="79"/>
      <c r="E119" s="79"/>
      <c r="F119" s="79"/>
      <c r="G119" s="1225"/>
      <c r="H119" s="1225"/>
      <c r="I119" s="1225"/>
      <c r="J119" s="1317"/>
      <c r="K119" s="1236"/>
    </row>
    <row r="120" spans="1:14" s="16" customFormat="1" x14ac:dyDescent="0.25">
      <c r="A120" s="1226" t="s">
        <v>1571</v>
      </c>
      <c r="B120" s="556"/>
      <c r="C120" s="556"/>
      <c r="D120" s="32"/>
      <c r="E120" s="32"/>
      <c r="F120" s="32"/>
      <c r="G120" s="1222"/>
      <c r="H120" s="1222"/>
      <c r="I120" s="1222"/>
      <c r="J120" s="1314"/>
      <c r="K120" s="572"/>
    </row>
    <row r="121" spans="1:14" s="16" customFormat="1" x14ac:dyDescent="0.25">
      <c r="A121" s="330" t="s">
        <v>42</v>
      </c>
      <c r="B121" s="385"/>
      <c r="C121" s="385"/>
      <c r="D121" s="18"/>
      <c r="E121" s="18"/>
      <c r="F121" s="18"/>
      <c r="G121" s="326"/>
      <c r="H121" s="326"/>
      <c r="I121" s="326"/>
      <c r="J121" s="1315"/>
      <c r="K121" s="344" t="s">
        <v>19</v>
      </c>
    </row>
    <row r="122" spans="1:14" s="16" customFormat="1" x14ac:dyDescent="0.25">
      <c r="A122" s="1227" t="s">
        <v>1737</v>
      </c>
      <c r="B122" s="385"/>
      <c r="C122" s="385"/>
      <c r="D122" s="18"/>
      <c r="E122" s="18"/>
      <c r="F122" s="18"/>
      <c r="G122" s="326"/>
      <c r="H122" s="326"/>
      <c r="I122" s="326"/>
      <c r="J122" s="1315"/>
      <c r="K122" s="345"/>
    </row>
    <row r="123" spans="1:14" s="16" customFormat="1" x14ac:dyDescent="0.25">
      <c r="A123" s="330" t="s">
        <v>1573</v>
      </c>
      <c r="B123" s="385"/>
      <c r="C123" s="385"/>
      <c r="D123" s="18"/>
      <c r="E123" s="18"/>
      <c r="F123" s="18"/>
      <c r="G123" s="326"/>
      <c r="H123" s="326"/>
      <c r="I123" s="326"/>
      <c r="J123" s="1315"/>
      <c r="K123" s="345"/>
    </row>
    <row r="124" spans="1:14" s="16" customFormat="1" x14ac:dyDescent="0.25">
      <c r="A124" s="1226" t="s">
        <v>1738</v>
      </c>
      <c r="B124" s="556"/>
      <c r="C124" s="556"/>
      <c r="D124" s="32"/>
      <c r="E124" s="32"/>
      <c r="F124" s="32"/>
      <c r="G124" s="1222"/>
      <c r="H124" s="1222"/>
      <c r="I124" s="1222"/>
      <c r="J124" s="1314"/>
      <c r="K124" s="572"/>
    </row>
    <row r="125" spans="1:14" s="16" customFormat="1" x14ac:dyDescent="0.25">
      <c r="A125" s="856" t="s">
        <v>20</v>
      </c>
      <c r="B125" s="856" t="s">
        <v>21</v>
      </c>
      <c r="C125" s="856" t="s">
        <v>22</v>
      </c>
      <c r="D125" s="856"/>
      <c r="E125" s="1412" t="s">
        <v>23</v>
      </c>
      <c r="F125" s="1412"/>
      <c r="G125" s="873" t="s">
        <v>24</v>
      </c>
      <c r="H125" s="1551" t="s">
        <v>25</v>
      </c>
      <c r="I125" s="1551"/>
      <c r="J125" s="1316" t="s">
        <v>26</v>
      </c>
      <c r="K125" s="859" t="s">
        <v>27</v>
      </c>
    </row>
    <row r="126" spans="1:14" s="52" customFormat="1" x14ac:dyDescent="0.25">
      <c r="A126" s="1418" t="s">
        <v>28</v>
      </c>
      <c r="B126" s="1415" t="s">
        <v>29</v>
      </c>
      <c r="C126" s="1415" t="s">
        <v>30</v>
      </c>
      <c r="D126" s="1415" t="s">
        <v>31</v>
      </c>
      <c r="E126" s="1415" t="s">
        <v>32</v>
      </c>
      <c r="F126" s="1415"/>
      <c r="G126" s="1550" t="s">
        <v>33</v>
      </c>
      <c r="H126" s="1550" t="s">
        <v>34</v>
      </c>
      <c r="I126" s="1550"/>
      <c r="J126" s="1548" t="s">
        <v>211</v>
      </c>
      <c r="K126" s="1443" t="s">
        <v>35</v>
      </c>
      <c r="M126" s="1549" t="s">
        <v>390</v>
      </c>
    </row>
    <row r="127" spans="1:14" s="52" customFormat="1" x14ac:dyDescent="0.25">
      <c r="A127" s="1418"/>
      <c r="B127" s="1415"/>
      <c r="C127" s="1415"/>
      <c r="D127" s="1415"/>
      <c r="E127" s="855" t="s">
        <v>36</v>
      </c>
      <c r="F127" s="855" t="s">
        <v>37</v>
      </c>
      <c r="G127" s="1550"/>
      <c r="H127" s="1218" t="s">
        <v>36</v>
      </c>
      <c r="I127" s="1218" t="s">
        <v>37</v>
      </c>
      <c r="J127" s="1548"/>
      <c r="K127" s="1443"/>
      <c r="M127" s="1549"/>
    </row>
    <row r="128" spans="1:14" ht="15.95" customHeight="1" x14ac:dyDescent="0.25">
      <c r="A128" s="54" t="s">
        <v>266</v>
      </c>
      <c r="B128" s="513"/>
      <c r="C128" s="513"/>
      <c r="D128" s="55"/>
      <c r="E128" s="55"/>
      <c r="F128" s="55"/>
      <c r="G128" s="55"/>
      <c r="H128" s="55"/>
      <c r="I128" s="55"/>
      <c r="J128" s="364"/>
      <c r="K128" s="56">
        <f>SUM(K129:K130)</f>
        <v>0</v>
      </c>
    </row>
    <row r="129" spans="1:13" ht="15.95" customHeight="1" x14ac:dyDescent="0.25">
      <c r="A129" s="473" t="s">
        <v>1575</v>
      </c>
      <c r="B129" s="505"/>
      <c r="C129" s="505"/>
      <c r="D129" s="522"/>
      <c r="E129" s="522"/>
      <c r="F129" s="522"/>
      <c r="G129" s="1228"/>
      <c r="H129" s="1228"/>
      <c r="I129" s="1228"/>
      <c r="J129" s="796"/>
      <c r="K129" s="507"/>
    </row>
    <row r="130" spans="1:13" ht="15.95" customHeight="1" x14ac:dyDescent="0.25">
      <c r="A130" s="473"/>
      <c r="B130" s="505"/>
      <c r="C130" s="505"/>
      <c r="D130" s="522"/>
      <c r="E130" s="522"/>
      <c r="F130" s="522"/>
      <c r="G130" s="1228"/>
      <c r="H130" s="1228"/>
      <c r="I130" s="1228"/>
      <c r="J130" s="796"/>
      <c r="K130" s="507"/>
    </row>
    <row r="131" spans="1:13" ht="15.95" customHeight="1" x14ac:dyDescent="0.25">
      <c r="A131" s="54" t="s">
        <v>268</v>
      </c>
      <c r="B131" s="513"/>
      <c r="C131" s="513"/>
      <c r="D131" s="55"/>
      <c r="E131" s="55"/>
      <c r="F131" s="55"/>
      <c r="G131" s="55"/>
      <c r="H131" s="55"/>
      <c r="I131" s="55"/>
      <c r="J131" s="364"/>
      <c r="K131" s="56">
        <f>SUM(K132:K134)</f>
        <v>672688.66</v>
      </c>
    </row>
    <row r="132" spans="1:13" ht="15.95" customHeight="1" x14ac:dyDescent="0.25">
      <c r="A132" s="473" t="s">
        <v>1739</v>
      </c>
      <c r="B132" s="505" t="s">
        <v>1740</v>
      </c>
      <c r="C132" s="505" t="s">
        <v>806</v>
      </c>
      <c r="D132" s="532" t="s">
        <v>1010</v>
      </c>
      <c r="E132" s="522"/>
      <c r="F132" s="522"/>
      <c r="G132" s="1228"/>
      <c r="H132" s="1228"/>
      <c r="I132" s="1228"/>
      <c r="J132" s="796" t="s">
        <v>1741</v>
      </c>
      <c r="K132" s="507">
        <f>+[5]Sheet1!$E$6</f>
        <v>616058.03</v>
      </c>
      <c r="M132" t="s">
        <v>1742</v>
      </c>
    </row>
    <row r="133" spans="1:13" ht="15.95" customHeight="1" x14ac:dyDescent="0.25">
      <c r="A133" s="473" t="s">
        <v>1743</v>
      </c>
      <c r="B133" s="505" t="s">
        <v>1585</v>
      </c>
      <c r="C133" s="505" t="s">
        <v>806</v>
      </c>
      <c r="D133" s="532" t="s">
        <v>1010</v>
      </c>
      <c r="E133" s="522"/>
      <c r="F133" s="522"/>
      <c r="G133" s="1228"/>
      <c r="H133" s="1228">
        <v>40.840000000000003</v>
      </c>
      <c r="I133" s="1228">
        <v>211.5</v>
      </c>
      <c r="J133" s="796" t="s">
        <v>1744</v>
      </c>
      <c r="K133" s="507">
        <f>+[5]Sheet1!$E$7</f>
        <v>56630.63</v>
      </c>
    </row>
    <row r="134" spans="1:13" ht="15.95" customHeight="1" x14ac:dyDescent="0.25">
      <c r="A134" s="473"/>
      <c r="B134" s="505"/>
      <c r="C134" s="505"/>
      <c r="D134" s="522"/>
      <c r="E134" s="522"/>
      <c r="F134" s="522"/>
      <c r="G134" s="1228"/>
      <c r="H134" s="1228"/>
      <c r="I134" s="1228"/>
      <c r="J134" s="796"/>
      <c r="K134" s="507"/>
    </row>
    <row r="135" spans="1:13" ht="15.95" hidden="1" customHeight="1" x14ac:dyDescent="0.25">
      <c r="A135" s="473"/>
      <c r="B135" s="505"/>
      <c r="C135" s="505"/>
      <c r="D135" s="522"/>
      <c r="E135" s="522"/>
      <c r="F135" s="522"/>
      <c r="G135" s="1228"/>
      <c r="H135" s="1228"/>
      <c r="I135" s="1228"/>
      <c r="J135" s="796"/>
      <c r="K135" s="507"/>
    </row>
    <row r="136" spans="1:13" ht="15.95" hidden="1" customHeight="1" x14ac:dyDescent="0.25">
      <c r="A136" s="473"/>
      <c r="B136" s="505"/>
      <c r="C136" s="505"/>
      <c r="D136" s="522"/>
      <c r="E136" s="522"/>
      <c r="F136" s="522"/>
      <c r="G136" s="1228"/>
      <c r="H136" s="1228"/>
      <c r="I136" s="1228"/>
      <c r="J136" s="796"/>
      <c r="K136" s="507"/>
    </row>
    <row r="137" spans="1:13" ht="15.95" hidden="1" customHeight="1" x14ac:dyDescent="0.25">
      <c r="A137" s="473"/>
      <c r="B137" s="505"/>
      <c r="C137" s="505"/>
      <c r="D137" s="522"/>
      <c r="E137" s="522"/>
      <c r="F137" s="522"/>
      <c r="G137" s="1228"/>
      <c r="H137" s="1228"/>
      <c r="I137" s="1228"/>
      <c r="J137" s="796"/>
      <c r="K137" s="507"/>
    </row>
    <row r="138" spans="1:13" ht="15.95" hidden="1" customHeight="1" x14ac:dyDescent="0.25">
      <c r="A138" s="473"/>
      <c r="B138" s="505"/>
      <c r="C138" s="505"/>
      <c r="D138" s="522"/>
      <c r="E138" s="522"/>
      <c r="F138" s="522"/>
      <c r="G138" s="1228"/>
      <c r="H138" s="1228"/>
      <c r="I138" s="1228"/>
      <c r="J138" s="796"/>
      <c r="K138" s="507"/>
    </row>
    <row r="139" spans="1:13" ht="15.95" hidden="1" customHeight="1" x14ac:dyDescent="0.25">
      <c r="A139" s="473"/>
      <c r="B139" s="505"/>
      <c r="C139" s="505"/>
      <c r="D139" s="522"/>
      <c r="E139" s="522"/>
      <c r="F139" s="522"/>
      <c r="G139" s="1228"/>
      <c r="H139" s="1228"/>
      <c r="I139" s="1228"/>
      <c r="J139" s="796"/>
      <c r="K139" s="507"/>
    </row>
    <row r="140" spans="1:13" s="16" customFormat="1" ht="15.95" customHeight="1" x14ac:dyDescent="0.25">
      <c r="A140" s="54" t="s">
        <v>291</v>
      </c>
      <c r="B140" s="513"/>
      <c r="C140" s="513"/>
      <c r="D140" s="55"/>
      <c r="E140" s="55"/>
      <c r="F140" s="55"/>
      <c r="G140" s="55"/>
      <c r="H140" s="55"/>
      <c r="I140" s="55"/>
      <c r="J140" s="364"/>
      <c r="K140" s="56">
        <f>SUM(K141:K142)</f>
        <v>0</v>
      </c>
    </row>
    <row r="141" spans="1:13" s="16" customFormat="1" ht="15.95" customHeight="1" x14ac:dyDescent="0.25">
      <c r="A141" s="477" t="s">
        <v>1575</v>
      </c>
      <c r="B141" s="509"/>
      <c r="C141" s="509"/>
      <c r="D141" s="532"/>
      <c r="E141" s="532"/>
      <c r="F141" s="532"/>
      <c r="G141" s="1229"/>
      <c r="H141" s="1229"/>
      <c r="I141" s="1229"/>
      <c r="J141" s="796"/>
      <c r="K141" s="507"/>
      <c r="L141" s="80"/>
      <c r="M141" s="80"/>
    </row>
    <row r="142" spans="1:13" s="16" customFormat="1" ht="15.95" customHeight="1" x14ac:dyDescent="0.25">
      <c r="A142" s="477"/>
      <c r="B142" s="509"/>
      <c r="C142" s="509"/>
      <c r="D142" s="532"/>
      <c r="E142" s="532"/>
      <c r="F142" s="532"/>
      <c r="G142" s="1229"/>
      <c r="H142" s="1229"/>
      <c r="I142" s="1229"/>
      <c r="J142" s="796"/>
      <c r="K142" s="507"/>
      <c r="L142" s="80"/>
      <c r="M142" s="80"/>
    </row>
    <row r="143" spans="1:13" ht="15.95" customHeight="1" x14ac:dyDescent="0.25">
      <c r="A143" s="54" t="s">
        <v>300</v>
      </c>
      <c r="B143" s="513"/>
      <c r="C143" s="513"/>
      <c r="D143" s="55"/>
      <c r="E143" s="55"/>
      <c r="F143" s="55"/>
      <c r="G143" s="55"/>
      <c r="H143" s="55"/>
      <c r="I143" s="55"/>
      <c r="J143" s="364"/>
      <c r="K143" s="56">
        <f>SUM(K144:K145)</f>
        <v>0</v>
      </c>
    </row>
    <row r="144" spans="1:13" ht="15.95" customHeight="1" x14ac:dyDescent="0.25">
      <c r="A144" s="473"/>
      <c r="B144" s="505"/>
      <c r="C144" s="505"/>
      <c r="D144" s="522"/>
      <c r="E144" s="522"/>
      <c r="F144" s="522"/>
      <c r="G144" s="1228"/>
      <c r="H144" s="1228"/>
      <c r="I144" s="1228"/>
      <c r="J144" s="796"/>
      <c r="K144" s="507"/>
    </row>
    <row r="145" spans="1:13" ht="15.95" customHeight="1" x14ac:dyDescent="0.25">
      <c r="A145" s="473"/>
      <c r="B145" s="505"/>
      <c r="C145" s="505"/>
      <c r="D145" s="522"/>
      <c r="E145" s="522"/>
      <c r="F145" s="522"/>
      <c r="G145" s="1228"/>
      <c r="H145" s="1228"/>
      <c r="I145" s="1228"/>
      <c r="J145" s="796"/>
      <c r="K145" s="507"/>
    </row>
    <row r="146" spans="1:13" ht="15.95" customHeight="1" x14ac:dyDescent="0.25">
      <c r="A146" s="54" t="s">
        <v>310</v>
      </c>
      <c r="B146" s="513"/>
      <c r="C146" s="513"/>
      <c r="D146" s="55"/>
      <c r="E146" s="55"/>
      <c r="F146" s="55"/>
      <c r="G146" s="55"/>
      <c r="H146" s="55"/>
      <c r="I146" s="55"/>
      <c r="J146" s="364"/>
      <c r="K146" s="56">
        <f>SUM(K147:K148)</f>
        <v>0</v>
      </c>
    </row>
    <row r="147" spans="1:13" s="81" customFormat="1" ht="15.95" customHeight="1" x14ac:dyDescent="0.25">
      <c r="A147" s="473" t="s">
        <v>1575</v>
      </c>
      <c r="B147" s="505"/>
      <c r="C147" s="505"/>
      <c r="D147" s="522"/>
      <c r="E147" s="522"/>
      <c r="F147" s="522"/>
      <c r="G147" s="1228"/>
      <c r="H147" s="1228"/>
      <c r="I147" s="1228"/>
      <c r="J147" s="796"/>
      <c r="K147" s="507"/>
    </row>
    <row r="148" spans="1:13" ht="15.95" customHeight="1" x14ac:dyDescent="0.25">
      <c r="A148" s="473"/>
      <c r="B148" s="505"/>
      <c r="C148" s="505"/>
      <c r="D148" s="522"/>
      <c r="E148" s="522"/>
      <c r="F148" s="522"/>
      <c r="G148" s="1228"/>
      <c r="H148" s="1228"/>
      <c r="I148" s="1228"/>
      <c r="J148" s="796"/>
      <c r="K148" s="507"/>
    </row>
    <row r="149" spans="1:13" ht="15.95" customHeight="1" x14ac:dyDescent="0.25">
      <c r="A149" s="54" t="s">
        <v>313</v>
      </c>
      <c r="B149" s="513"/>
      <c r="C149" s="513"/>
      <c r="D149" s="55"/>
      <c r="E149" s="55"/>
      <c r="F149" s="55"/>
      <c r="G149" s="55"/>
      <c r="H149" s="55"/>
      <c r="I149" s="55"/>
      <c r="J149" s="364"/>
      <c r="K149" s="56">
        <f>SUM(K150:K151)</f>
        <v>4041.65</v>
      </c>
    </row>
    <row r="150" spans="1:13" s="81" customFormat="1" ht="15.95" customHeight="1" x14ac:dyDescent="0.25">
      <c r="A150" s="473" t="s">
        <v>1700</v>
      </c>
      <c r="B150" s="505" t="s">
        <v>1701</v>
      </c>
      <c r="C150" s="505" t="s">
        <v>1702</v>
      </c>
      <c r="D150" s="522"/>
      <c r="E150" s="522"/>
      <c r="F150" s="522"/>
      <c r="G150" s="1228"/>
      <c r="H150" s="1228"/>
      <c r="I150" s="1228"/>
      <c r="J150" s="796" t="s">
        <v>1703</v>
      </c>
      <c r="K150" s="507">
        <f>+[5]Sheet1!$E$9</f>
        <v>4041.65</v>
      </c>
      <c r="L150"/>
      <c r="M150"/>
    </row>
    <row r="151" spans="1:13" ht="15.95" customHeight="1" x14ac:dyDescent="0.25">
      <c r="A151" s="473" t="s">
        <v>777</v>
      </c>
      <c r="B151" s="505" t="s">
        <v>552</v>
      </c>
      <c r="C151" s="505" t="s">
        <v>1702</v>
      </c>
      <c r="D151" s="522"/>
      <c r="E151" s="522"/>
      <c r="F151" s="522"/>
      <c r="G151" s="1228"/>
      <c r="H151" s="1228"/>
      <c r="I151" s="1228"/>
      <c r="J151" s="796" t="s">
        <v>1703</v>
      </c>
      <c r="K151" s="507">
        <f>+[5]Sheet1!$E$8</f>
        <v>0</v>
      </c>
    </row>
    <row r="152" spans="1:13" s="16" customFormat="1" ht="15.95" customHeight="1" x14ac:dyDescent="0.25">
      <c r="A152" s="54" t="s">
        <v>314</v>
      </c>
      <c r="B152" s="513"/>
      <c r="C152" s="513"/>
      <c r="D152" s="55"/>
      <c r="E152" s="55"/>
      <c r="F152" s="55"/>
      <c r="G152" s="55"/>
      <c r="H152" s="55"/>
      <c r="I152" s="55"/>
      <c r="J152" s="364"/>
      <c r="K152" s="56">
        <f>SUM(K153:K154)</f>
        <v>0</v>
      </c>
    </row>
    <row r="153" spans="1:13" s="80" customFormat="1" ht="15.95" customHeight="1" x14ac:dyDescent="0.25">
      <c r="A153" s="473" t="s">
        <v>1575</v>
      </c>
      <c r="B153" s="509"/>
      <c r="C153" s="509"/>
      <c r="D153" s="532"/>
      <c r="E153" s="532"/>
      <c r="F153" s="532"/>
      <c r="G153" s="1229"/>
      <c r="H153" s="1229"/>
      <c r="I153" s="1229"/>
      <c r="J153" s="991"/>
      <c r="K153" s="540"/>
    </row>
    <row r="154" spans="1:13" s="80" customFormat="1" ht="15.95" customHeight="1" x14ac:dyDescent="0.25">
      <c r="A154" s="473"/>
      <c r="B154" s="509"/>
      <c r="C154" s="509"/>
      <c r="D154" s="532"/>
      <c r="E154" s="532"/>
      <c r="F154" s="532"/>
      <c r="G154" s="1229"/>
      <c r="H154" s="1229"/>
      <c r="I154" s="1229"/>
      <c r="J154" s="991"/>
      <c r="K154" s="540"/>
    </row>
    <row r="155" spans="1:13" ht="15.95" customHeight="1" x14ac:dyDescent="0.25">
      <c r="A155" s="54" t="s">
        <v>315</v>
      </c>
      <c r="B155" s="513"/>
      <c r="C155" s="513"/>
      <c r="D155" s="55"/>
      <c r="E155" s="55"/>
      <c r="F155" s="55"/>
      <c r="G155" s="55"/>
      <c r="H155" s="55"/>
      <c r="I155" s="55"/>
      <c r="J155" s="364"/>
      <c r="K155" s="56">
        <f>SUM(K156:K158)</f>
        <v>71438.69</v>
      </c>
    </row>
    <row r="156" spans="1:13" s="80" customFormat="1" ht="15.95" customHeight="1" x14ac:dyDescent="0.25">
      <c r="A156" s="473" t="s">
        <v>1710</v>
      </c>
      <c r="B156" s="509"/>
      <c r="C156" s="509"/>
      <c r="D156" s="532"/>
      <c r="E156" s="532"/>
      <c r="F156" s="532"/>
      <c r="G156" s="1229"/>
      <c r="H156" s="1229"/>
      <c r="I156" s="1229"/>
      <c r="J156" s="991"/>
      <c r="K156" s="540">
        <f>+[5]Sheet1!$E$13</f>
        <v>67345.990000000005</v>
      </c>
    </row>
    <row r="157" spans="1:13" s="80" customFormat="1" ht="15.95" customHeight="1" x14ac:dyDescent="0.25">
      <c r="A157" s="477" t="s">
        <v>1745</v>
      </c>
      <c r="B157" s="509"/>
      <c r="C157" s="509"/>
      <c r="D157" s="532"/>
      <c r="E157" s="532"/>
      <c r="F157" s="532"/>
      <c r="G157" s="1229"/>
      <c r="H157" s="1229"/>
      <c r="I157" s="1229"/>
      <c r="J157" s="991"/>
      <c r="K157" s="540">
        <f>+[5]Sheet1!$E$10+[5]Sheet1!$E$11+[5]Sheet1!$E$14+[5]Sheet1!$E$24</f>
        <v>4092.7000000000003</v>
      </c>
    </row>
    <row r="158" spans="1:13" s="80" customFormat="1" ht="15.95" customHeight="1" x14ac:dyDescent="0.25">
      <c r="A158" s="477"/>
      <c r="B158" s="509"/>
      <c r="C158" s="509"/>
      <c r="D158" s="532"/>
      <c r="E158" s="532"/>
      <c r="F158" s="532"/>
      <c r="G158" s="1229"/>
      <c r="H158" s="1229"/>
      <c r="I158" s="1229"/>
      <c r="J158" s="991"/>
      <c r="K158" s="540"/>
    </row>
    <row r="159" spans="1:13" ht="15.95" customHeight="1" x14ac:dyDescent="0.25">
      <c r="A159" s="494" t="s">
        <v>1746</v>
      </c>
      <c r="B159" s="503"/>
      <c r="C159" s="503"/>
      <c r="D159" s="857"/>
      <c r="E159" s="857"/>
      <c r="F159" s="857"/>
      <c r="G159" s="1221"/>
      <c r="H159" s="1221"/>
      <c r="I159" s="1221"/>
      <c r="J159" s="494"/>
      <c r="K159" s="496">
        <f>+K155+K152+K149+K146+K143+K140+K131+K128</f>
        <v>748169</v>
      </c>
    </row>
    <row r="160" spans="1:13" s="80" customFormat="1" ht="15.95" customHeight="1" x14ac:dyDescent="0.25">
      <c r="A160" s="18"/>
      <c r="B160" s="385"/>
      <c r="C160" s="385"/>
      <c r="D160" s="331"/>
      <c r="E160" s="331"/>
      <c r="F160" s="331"/>
      <c r="G160" s="327"/>
      <c r="H160" s="327"/>
      <c r="I160" s="327"/>
      <c r="J160" s="1315"/>
      <c r="K160" s="859"/>
    </row>
    <row r="161" spans="1:13" s="16" customFormat="1" x14ac:dyDescent="0.25">
      <c r="A161" s="332" t="s">
        <v>1571</v>
      </c>
      <c r="B161" s="386"/>
      <c r="C161" s="386"/>
      <c r="G161" s="325"/>
      <c r="H161" s="325"/>
      <c r="I161" s="325"/>
      <c r="J161" s="1318"/>
      <c r="K161" s="343"/>
    </row>
    <row r="162" spans="1:13" s="16" customFormat="1" x14ac:dyDescent="0.25">
      <c r="A162" s="333" t="s">
        <v>42</v>
      </c>
      <c r="B162" s="385"/>
      <c r="C162" s="385"/>
      <c r="D162" s="18"/>
      <c r="E162" s="18"/>
      <c r="F162" s="18"/>
      <c r="G162" s="326"/>
      <c r="H162" s="326"/>
      <c r="I162" s="326"/>
      <c r="J162" s="1315"/>
      <c r="K162" s="344" t="s">
        <v>19</v>
      </c>
    </row>
    <row r="163" spans="1:13" s="16" customFormat="1" x14ac:dyDescent="0.25">
      <c r="A163" s="334" t="s">
        <v>1737</v>
      </c>
      <c r="B163" s="385"/>
      <c r="C163" s="385"/>
      <c r="D163" s="18"/>
      <c r="E163" s="18"/>
      <c r="F163" s="18"/>
      <c r="G163" s="326"/>
      <c r="H163" s="326"/>
      <c r="I163" s="326"/>
      <c r="J163" s="1315"/>
      <c r="K163" s="345"/>
    </row>
    <row r="164" spans="1:13" s="16" customFormat="1" x14ac:dyDescent="0.25">
      <c r="A164" s="333" t="s">
        <v>1573</v>
      </c>
      <c r="B164" s="385"/>
      <c r="C164" s="385"/>
      <c r="D164" s="18"/>
      <c r="E164" s="18"/>
      <c r="F164" s="18"/>
      <c r="G164" s="326"/>
      <c r="H164" s="326"/>
      <c r="I164" s="326"/>
      <c r="J164" s="1315"/>
      <c r="K164" s="345"/>
    </row>
    <row r="165" spans="1:13" s="16" customFormat="1" x14ac:dyDescent="0.25">
      <c r="A165" s="332" t="s">
        <v>1747</v>
      </c>
      <c r="B165" s="386"/>
      <c r="C165" s="386"/>
      <c r="G165" s="325"/>
      <c r="H165" s="325"/>
      <c r="I165" s="325"/>
      <c r="J165" s="1318"/>
      <c r="K165" s="343"/>
    </row>
    <row r="166" spans="1:13" s="16" customFormat="1" x14ac:dyDescent="0.25">
      <c r="A166" s="322" t="s">
        <v>20</v>
      </c>
      <c r="B166" s="881" t="s">
        <v>21</v>
      </c>
      <c r="C166" s="881" t="s">
        <v>22</v>
      </c>
      <c r="D166" s="322"/>
      <c r="E166" s="20" t="s">
        <v>23</v>
      </c>
      <c r="F166" s="20"/>
      <c r="G166" s="327" t="s">
        <v>24</v>
      </c>
      <c r="H166" s="1551" t="s">
        <v>25</v>
      </c>
      <c r="I166" s="1551"/>
      <c r="J166" s="1316" t="s">
        <v>26</v>
      </c>
      <c r="K166" s="859" t="s">
        <v>27</v>
      </c>
    </row>
    <row r="167" spans="1:13" s="52" customFormat="1" x14ac:dyDescent="0.25">
      <c r="A167" s="1418" t="s">
        <v>28</v>
      </c>
      <c r="B167" s="1552" t="s">
        <v>29</v>
      </c>
      <c r="C167" s="1552" t="s">
        <v>30</v>
      </c>
      <c r="D167" s="1415" t="s">
        <v>31</v>
      </c>
      <c r="E167" s="1415" t="s">
        <v>32</v>
      </c>
      <c r="F167" s="1415"/>
      <c r="G167" s="1550" t="s">
        <v>33</v>
      </c>
      <c r="H167" s="1550" t="s">
        <v>34</v>
      </c>
      <c r="I167" s="1550"/>
      <c r="J167" s="1548" t="s">
        <v>211</v>
      </c>
      <c r="K167" s="1443" t="s">
        <v>35</v>
      </c>
      <c r="M167" s="1549" t="s">
        <v>390</v>
      </c>
    </row>
    <row r="168" spans="1:13" s="52" customFormat="1" x14ac:dyDescent="0.25">
      <c r="A168" s="1418"/>
      <c r="B168" s="1552"/>
      <c r="C168" s="1552"/>
      <c r="D168" s="1415"/>
      <c r="E168" s="855" t="s">
        <v>36</v>
      </c>
      <c r="F168" s="855" t="s">
        <v>37</v>
      </c>
      <c r="G168" s="1550"/>
      <c r="H168" s="1218" t="s">
        <v>36</v>
      </c>
      <c r="I168" s="1218" t="s">
        <v>37</v>
      </c>
      <c r="J168" s="1548"/>
      <c r="K168" s="1443"/>
      <c r="M168" s="1549"/>
    </row>
    <row r="169" spans="1:13" ht="15.95" customHeight="1" x14ac:dyDescent="0.25">
      <c r="A169" s="54" t="s">
        <v>266</v>
      </c>
      <c r="B169" s="513"/>
      <c r="C169" s="513"/>
      <c r="D169" s="55"/>
      <c r="E169" s="55"/>
      <c r="F169" s="55"/>
      <c r="G169" s="55"/>
      <c r="H169" s="55"/>
      <c r="I169" s="55"/>
      <c r="J169" s="364"/>
      <c r="K169" s="56">
        <f>+K9+K85+K128</f>
        <v>0</v>
      </c>
    </row>
    <row r="170" spans="1:13" ht="15.95" customHeight="1" x14ac:dyDescent="0.25">
      <c r="A170" s="492"/>
      <c r="B170" s="499"/>
      <c r="C170" s="499"/>
      <c r="D170" s="471"/>
      <c r="E170" s="471"/>
      <c r="F170" s="471"/>
      <c r="G170" s="1219"/>
      <c r="H170" s="1219"/>
      <c r="I170" s="1219"/>
      <c r="J170" s="989"/>
      <c r="K170" s="483"/>
    </row>
    <row r="171" spans="1:13" ht="15.95" customHeight="1" x14ac:dyDescent="0.25">
      <c r="A171" s="54" t="s">
        <v>268</v>
      </c>
      <c r="B171" s="513"/>
      <c r="C171" s="513"/>
      <c r="D171" s="55"/>
      <c r="E171" s="55"/>
      <c r="F171" s="55"/>
      <c r="G171" s="55"/>
      <c r="H171" s="55"/>
      <c r="I171" s="55"/>
      <c r="J171" s="364"/>
      <c r="K171" s="56">
        <f>+K12+K88+K131</f>
        <v>37973964.629999988</v>
      </c>
    </row>
    <row r="172" spans="1:13" ht="15.95" customHeight="1" x14ac:dyDescent="0.25">
      <c r="A172" s="492"/>
      <c r="B172" s="499"/>
      <c r="C172" s="499"/>
      <c r="D172" s="471"/>
      <c r="E172" s="471"/>
      <c r="F172" s="471"/>
      <c r="G172" s="1219"/>
      <c r="H172" s="1219"/>
      <c r="I172" s="1219"/>
      <c r="J172" s="989"/>
      <c r="K172" s="483"/>
    </row>
    <row r="173" spans="1:13" ht="15.95" hidden="1" customHeight="1" x14ac:dyDescent="0.25">
      <c r="A173" s="492"/>
      <c r="B173" s="499"/>
      <c r="C173" s="499"/>
      <c r="D173" s="471"/>
      <c r="E173" s="471"/>
      <c r="F173" s="471"/>
      <c r="G173" s="1219"/>
      <c r="H173" s="1219"/>
      <c r="I173" s="1219"/>
      <c r="J173" s="989"/>
      <c r="K173" s="483"/>
    </row>
    <row r="174" spans="1:13" ht="15.95" hidden="1" customHeight="1" x14ac:dyDescent="0.25">
      <c r="A174" s="492"/>
      <c r="B174" s="499"/>
      <c r="C174" s="499"/>
      <c r="D174" s="471"/>
      <c r="E174" s="471"/>
      <c r="F174" s="471"/>
      <c r="G174" s="1219"/>
      <c r="H174" s="1219"/>
      <c r="I174" s="1219"/>
      <c r="J174" s="989"/>
      <c r="K174" s="483"/>
    </row>
    <row r="175" spans="1:13" ht="15.95" hidden="1" customHeight="1" x14ac:dyDescent="0.25">
      <c r="A175" s="492"/>
      <c r="B175" s="499"/>
      <c r="C175" s="499"/>
      <c r="D175" s="471"/>
      <c r="E175" s="471"/>
      <c r="F175" s="471"/>
      <c r="G175" s="1219"/>
      <c r="H175" s="1219"/>
      <c r="I175" s="1219"/>
      <c r="J175" s="989"/>
      <c r="K175" s="483"/>
    </row>
    <row r="176" spans="1:13" ht="15.95" hidden="1" customHeight="1" x14ac:dyDescent="0.25">
      <c r="A176" s="492"/>
      <c r="B176" s="499"/>
      <c r="C176" s="499"/>
      <c r="D176" s="471"/>
      <c r="E176" s="471"/>
      <c r="F176" s="471"/>
      <c r="G176" s="1219"/>
      <c r="H176" s="1219"/>
      <c r="I176" s="1219"/>
      <c r="J176" s="989"/>
      <c r="K176" s="483"/>
    </row>
    <row r="177" spans="1:13" ht="15.95" hidden="1" customHeight="1" x14ac:dyDescent="0.25">
      <c r="A177" s="492"/>
      <c r="B177" s="499"/>
      <c r="C177" s="499"/>
      <c r="D177" s="471"/>
      <c r="E177" s="471"/>
      <c r="F177" s="471"/>
      <c r="G177" s="1219"/>
      <c r="H177" s="1219"/>
      <c r="I177" s="1219"/>
      <c r="J177" s="989"/>
      <c r="K177" s="483"/>
    </row>
    <row r="178" spans="1:13" s="16" customFormat="1" ht="15.95" customHeight="1" x14ac:dyDescent="0.25">
      <c r="A178" s="54" t="s">
        <v>291</v>
      </c>
      <c r="B178" s="513"/>
      <c r="C178" s="513"/>
      <c r="D178" s="55"/>
      <c r="E178" s="55"/>
      <c r="F178" s="55"/>
      <c r="G178" s="55"/>
      <c r="H178" s="55"/>
      <c r="I178" s="55"/>
      <c r="J178" s="364"/>
      <c r="K178" s="56">
        <f>+K27+K96+K140</f>
        <v>1991397.28</v>
      </c>
    </row>
    <row r="179" spans="1:13" s="16" customFormat="1" ht="15.95" customHeight="1" x14ac:dyDescent="0.25">
      <c r="A179" s="493"/>
      <c r="B179" s="502"/>
      <c r="C179" s="502"/>
      <c r="D179" s="474"/>
      <c r="E179" s="474"/>
      <c r="F179" s="474"/>
      <c r="G179" s="1220"/>
      <c r="H179" s="1220"/>
      <c r="I179" s="1220"/>
      <c r="J179" s="989"/>
      <c r="K179" s="483"/>
      <c r="L179" s="80"/>
      <c r="M179" s="80"/>
    </row>
    <row r="180" spans="1:13" ht="15.95" customHeight="1" x14ac:dyDescent="0.25">
      <c r="A180" s="54" t="s">
        <v>300</v>
      </c>
      <c r="B180" s="513"/>
      <c r="C180" s="513"/>
      <c r="D180" s="55"/>
      <c r="E180" s="55"/>
      <c r="F180" s="55"/>
      <c r="G180" s="55"/>
      <c r="H180" s="55"/>
      <c r="I180" s="55"/>
      <c r="J180" s="364"/>
      <c r="K180" s="56">
        <f>+K34+K99+K143</f>
        <v>1958537.4600000004</v>
      </c>
    </row>
    <row r="181" spans="1:13" ht="15.95" customHeight="1" x14ac:dyDescent="0.25">
      <c r="A181" s="492"/>
      <c r="B181" s="499"/>
      <c r="C181" s="499"/>
      <c r="D181" s="471"/>
      <c r="E181" s="471"/>
      <c r="F181" s="471"/>
      <c r="G181" s="1219"/>
      <c r="H181" s="1219"/>
      <c r="I181" s="1219"/>
      <c r="J181" s="989"/>
      <c r="K181" s="483"/>
    </row>
    <row r="182" spans="1:13" ht="15.95" customHeight="1" x14ac:dyDescent="0.25">
      <c r="A182" s="54" t="s">
        <v>310</v>
      </c>
      <c r="B182" s="513"/>
      <c r="C182" s="513"/>
      <c r="D182" s="55"/>
      <c r="E182" s="55"/>
      <c r="F182" s="55"/>
      <c r="G182" s="55"/>
      <c r="H182" s="55"/>
      <c r="I182" s="55"/>
      <c r="J182" s="364"/>
      <c r="K182" s="56">
        <f>+K58+K103+K146</f>
        <v>941001.55</v>
      </c>
    </row>
    <row r="183" spans="1:13" ht="15.95" customHeight="1" x14ac:dyDescent="0.25">
      <c r="A183" s="492"/>
      <c r="B183" s="499"/>
      <c r="C183" s="499"/>
      <c r="D183" s="471"/>
      <c r="E183" s="471"/>
      <c r="F183" s="471"/>
      <c r="G183" s="1219"/>
      <c r="H183" s="1219"/>
      <c r="I183" s="1219"/>
      <c r="J183" s="989"/>
      <c r="K183" s="483"/>
    </row>
    <row r="184" spans="1:13" ht="15.95" customHeight="1" x14ac:dyDescent="0.25">
      <c r="A184" s="54" t="s">
        <v>313</v>
      </c>
      <c r="B184" s="513"/>
      <c r="C184" s="513"/>
      <c r="D184" s="55"/>
      <c r="E184" s="55"/>
      <c r="F184" s="55"/>
      <c r="G184" s="55"/>
      <c r="H184" s="55"/>
      <c r="I184" s="55"/>
      <c r="J184" s="364"/>
      <c r="K184" s="56">
        <f>+K61+K107+K149</f>
        <v>832260.03</v>
      </c>
    </row>
    <row r="185" spans="1:13" ht="15.95" customHeight="1" x14ac:dyDescent="0.25">
      <c r="A185" s="492"/>
      <c r="B185" s="499"/>
      <c r="C185" s="499"/>
      <c r="D185" s="471"/>
      <c r="E185" s="471"/>
      <c r="F185" s="471"/>
      <c r="G185" s="1219"/>
      <c r="H185" s="1219"/>
      <c r="I185" s="1219"/>
      <c r="J185" s="989"/>
      <c r="K185" s="483"/>
    </row>
    <row r="186" spans="1:13" s="16" customFormat="1" ht="15.95" customHeight="1" x14ac:dyDescent="0.25">
      <c r="A186" s="54" t="s">
        <v>314</v>
      </c>
      <c r="B186" s="513"/>
      <c r="C186" s="513"/>
      <c r="D186" s="55"/>
      <c r="E186" s="55"/>
      <c r="F186" s="55"/>
      <c r="G186" s="55"/>
      <c r="H186" s="55"/>
      <c r="I186" s="55"/>
      <c r="J186" s="364"/>
      <c r="K186" s="56">
        <f>+K68+K110+K152</f>
        <v>0</v>
      </c>
    </row>
    <row r="187" spans="1:13" s="16" customFormat="1" ht="15.95" customHeight="1" x14ac:dyDescent="0.25">
      <c r="A187" s="361"/>
      <c r="B187" s="502"/>
      <c r="C187" s="502"/>
      <c r="D187" s="474"/>
      <c r="E187" s="474"/>
      <c r="F187" s="474"/>
      <c r="G187" s="1220"/>
      <c r="H187" s="1220"/>
      <c r="I187" s="1220"/>
      <c r="J187" s="992"/>
      <c r="K187" s="491"/>
    </row>
    <row r="188" spans="1:13" ht="15.95" customHeight="1" x14ac:dyDescent="0.25">
      <c r="A188" s="54" t="s">
        <v>315</v>
      </c>
      <c r="B188" s="513"/>
      <c r="C188" s="513"/>
      <c r="D188" s="55"/>
      <c r="E188" s="55"/>
      <c r="F188" s="55"/>
      <c r="G188" s="55"/>
      <c r="H188" s="55"/>
      <c r="I188" s="55"/>
      <c r="J188" s="364"/>
      <c r="K188" s="56">
        <f>+K71+K113+K155</f>
        <v>16656272.810000001</v>
      </c>
    </row>
    <row r="189" spans="1:13" ht="15.95" customHeight="1" x14ac:dyDescent="0.25">
      <c r="A189" s="492"/>
      <c r="B189" s="499"/>
      <c r="C189" s="499"/>
      <c r="D189" s="471"/>
      <c r="E189" s="471"/>
      <c r="F189" s="471"/>
      <c r="G189" s="1219"/>
      <c r="H189" s="1219"/>
      <c r="I189" s="1219"/>
      <c r="J189" s="989"/>
      <c r="K189" s="483"/>
    </row>
    <row r="190" spans="1:13" ht="15.95" customHeight="1" x14ac:dyDescent="0.25">
      <c r="A190" s="494" t="s">
        <v>1748</v>
      </c>
      <c r="B190" s="503"/>
      <c r="C190" s="503"/>
      <c r="D190" s="857"/>
      <c r="E190" s="857"/>
      <c r="F190" s="857"/>
      <c r="G190" s="1221"/>
      <c r="H190" s="1221"/>
      <c r="I190" s="1221"/>
      <c r="J190" s="494"/>
      <c r="K190" s="496">
        <f>+K169+K171+K178+K180+K182+K184+K186+K188</f>
        <v>60353433.75999999</v>
      </c>
    </row>
    <row r="191" spans="1:13" x14ac:dyDescent="0.25">
      <c r="K191" s="384">
        <f>+K75+K118+K159</f>
        <v>60353433.75999999</v>
      </c>
    </row>
  </sheetData>
  <mergeCells count="46">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E82:F82"/>
    <mergeCell ref="H83:I83"/>
    <mergeCell ref="J83:J84"/>
    <mergeCell ref="K83:K84"/>
    <mergeCell ref="M83:M84"/>
    <mergeCell ref="H125:I125"/>
    <mergeCell ref="A167:A168"/>
    <mergeCell ref="B167:B168"/>
    <mergeCell ref="C167:C168"/>
    <mergeCell ref="D167:D168"/>
    <mergeCell ref="E167:F167"/>
    <mergeCell ref="E125:F125"/>
    <mergeCell ref="H167:I167"/>
    <mergeCell ref="A126:A127"/>
    <mergeCell ref="B126:B127"/>
    <mergeCell ref="C126:C127"/>
    <mergeCell ref="D126:D127"/>
    <mergeCell ref="E126:F126"/>
    <mergeCell ref="J167:J168"/>
    <mergeCell ref="K167:K168"/>
    <mergeCell ref="M167:M168"/>
    <mergeCell ref="G167:G168"/>
    <mergeCell ref="G126:G127"/>
    <mergeCell ref="H126:I126"/>
    <mergeCell ref="J126:J127"/>
    <mergeCell ref="K126:K127"/>
    <mergeCell ref="M126:M127"/>
    <mergeCell ref="H166:I166"/>
  </mergeCells>
  <pageMargins left="3.937007874015748E-2" right="0.15748031496062992" top="0.19685039370078741" bottom="0" header="0.31496062992125984" footer="0.31496062992125984"/>
  <pageSetup paperSize="9" scale="49" fitToHeight="3" orientation="landscape" blackAndWhite="1" r:id="rId1"/>
  <rowBreaks count="3" manualBreakCount="3">
    <brk id="75" max="16383" man="1"/>
    <brk id="118" max="16383" man="1"/>
    <brk id="159" max="1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80" zoomScaleNormal="80" workbookViewId="0">
      <selection activeCell="A33" sqref="A33"/>
    </sheetView>
  </sheetViews>
  <sheetFormatPr baseColWidth="10" defaultRowHeight="15" x14ac:dyDescent="0.25"/>
  <cols>
    <col min="1" max="1" width="57.42578125" customWidth="1"/>
    <col min="2" max="2" width="15" style="392" bestFit="1" customWidth="1"/>
    <col min="3" max="3" width="13.140625" style="392" bestFit="1" customWidth="1"/>
    <col min="4" max="4" width="13.85546875" customWidth="1"/>
    <col min="5" max="5" width="11.7109375" customWidth="1"/>
    <col min="6" max="6" width="10.7109375" customWidth="1"/>
    <col min="7" max="8" width="9.85546875" style="384" bestFit="1" customWidth="1"/>
    <col min="9" max="9" width="11.42578125" style="384" bestFit="1" customWidth="1"/>
    <col min="10" max="10" width="12.7109375" bestFit="1" customWidth="1"/>
    <col min="11" max="11" width="16.28515625" style="384" bestFit="1" customWidth="1"/>
    <col min="12" max="12" width="1.28515625" customWidth="1"/>
    <col min="257" max="257" width="57.42578125" customWidth="1"/>
    <col min="258" max="258" width="17.7109375" customWidth="1"/>
    <col min="259" max="259" width="12.85546875" customWidth="1"/>
    <col min="260" max="260" width="10.7109375" customWidth="1"/>
    <col min="261" max="267" width="17.7109375" customWidth="1"/>
    <col min="268" max="268" width="1.28515625" customWidth="1"/>
    <col min="513" max="513" width="57.42578125" customWidth="1"/>
    <col min="514" max="514" width="17.7109375" customWidth="1"/>
    <col min="515" max="515" width="12.85546875" customWidth="1"/>
    <col min="516" max="516" width="10.7109375" customWidth="1"/>
    <col min="517" max="523" width="17.7109375" customWidth="1"/>
    <col min="524" max="524" width="1.28515625" customWidth="1"/>
    <col min="769" max="769" width="57.42578125" customWidth="1"/>
    <col min="770" max="770" width="17.7109375" customWidth="1"/>
    <col min="771" max="771" width="12.85546875" customWidth="1"/>
    <col min="772" max="772" width="10.7109375" customWidth="1"/>
    <col min="773" max="779" width="17.7109375" customWidth="1"/>
    <col min="780" max="780" width="1.28515625" customWidth="1"/>
    <col min="1025" max="1025" width="57.42578125" customWidth="1"/>
    <col min="1026" max="1026" width="17.7109375" customWidth="1"/>
    <col min="1027" max="1027" width="12.85546875" customWidth="1"/>
    <col min="1028" max="1028" width="10.7109375" customWidth="1"/>
    <col min="1029" max="1035" width="17.7109375" customWidth="1"/>
    <col min="1036" max="1036" width="1.28515625" customWidth="1"/>
    <col min="1281" max="1281" width="57.42578125" customWidth="1"/>
    <col min="1282" max="1282" width="17.7109375" customWidth="1"/>
    <col min="1283" max="1283" width="12.85546875" customWidth="1"/>
    <col min="1284" max="1284" width="10.7109375" customWidth="1"/>
    <col min="1285" max="1291" width="17.7109375" customWidth="1"/>
    <col min="1292" max="1292" width="1.28515625" customWidth="1"/>
    <col min="1537" max="1537" width="57.42578125" customWidth="1"/>
    <col min="1538" max="1538" width="17.7109375" customWidth="1"/>
    <col min="1539" max="1539" width="12.85546875" customWidth="1"/>
    <col min="1540" max="1540" width="10.7109375" customWidth="1"/>
    <col min="1541" max="1547" width="17.7109375" customWidth="1"/>
    <col min="1548" max="1548" width="1.28515625" customWidth="1"/>
    <col min="1793" max="1793" width="57.42578125" customWidth="1"/>
    <col min="1794" max="1794" width="17.7109375" customWidth="1"/>
    <col min="1795" max="1795" width="12.85546875" customWidth="1"/>
    <col min="1796" max="1796" width="10.7109375" customWidth="1"/>
    <col min="1797" max="1803" width="17.7109375" customWidth="1"/>
    <col min="1804" max="1804" width="1.28515625" customWidth="1"/>
    <col min="2049" max="2049" width="57.42578125" customWidth="1"/>
    <col min="2050" max="2050" width="17.7109375" customWidth="1"/>
    <col min="2051" max="2051" width="12.85546875" customWidth="1"/>
    <col min="2052" max="2052" width="10.7109375" customWidth="1"/>
    <col min="2053" max="2059" width="17.7109375" customWidth="1"/>
    <col min="2060" max="2060" width="1.28515625" customWidth="1"/>
    <col min="2305" max="2305" width="57.42578125" customWidth="1"/>
    <col min="2306" max="2306" width="17.7109375" customWidth="1"/>
    <col min="2307" max="2307" width="12.85546875" customWidth="1"/>
    <col min="2308" max="2308" width="10.7109375" customWidth="1"/>
    <col min="2309" max="2315" width="17.7109375" customWidth="1"/>
    <col min="2316" max="2316" width="1.28515625" customWidth="1"/>
    <col min="2561" max="2561" width="57.42578125" customWidth="1"/>
    <col min="2562" max="2562" width="17.7109375" customWidth="1"/>
    <col min="2563" max="2563" width="12.85546875" customWidth="1"/>
    <col min="2564" max="2564" width="10.7109375" customWidth="1"/>
    <col min="2565" max="2571" width="17.7109375" customWidth="1"/>
    <col min="2572" max="2572" width="1.28515625" customWidth="1"/>
    <col min="2817" max="2817" width="57.42578125" customWidth="1"/>
    <col min="2818" max="2818" width="17.7109375" customWidth="1"/>
    <col min="2819" max="2819" width="12.85546875" customWidth="1"/>
    <col min="2820" max="2820" width="10.7109375" customWidth="1"/>
    <col min="2821" max="2827" width="17.7109375" customWidth="1"/>
    <col min="2828" max="2828" width="1.28515625" customWidth="1"/>
    <col min="3073" max="3073" width="57.42578125" customWidth="1"/>
    <col min="3074" max="3074" width="17.7109375" customWidth="1"/>
    <col min="3075" max="3075" width="12.85546875" customWidth="1"/>
    <col min="3076" max="3076" width="10.7109375" customWidth="1"/>
    <col min="3077" max="3083" width="17.7109375" customWidth="1"/>
    <col min="3084" max="3084" width="1.28515625" customWidth="1"/>
    <col min="3329" max="3329" width="57.42578125" customWidth="1"/>
    <col min="3330" max="3330" width="17.7109375" customWidth="1"/>
    <col min="3331" max="3331" width="12.85546875" customWidth="1"/>
    <col min="3332" max="3332" width="10.7109375" customWidth="1"/>
    <col min="3333" max="3339" width="17.7109375" customWidth="1"/>
    <col min="3340" max="3340" width="1.28515625" customWidth="1"/>
    <col min="3585" max="3585" width="57.42578125" customWidth="1"/>
    <col min="3586" max="3586" width="17.7109375" customWidth="1"/>
    <col min="3587" max="3587" width="12.85546875" customWidth="1"/>
    <col min="3588" max="3588" width="10.7109375" customWidth="1"/>
    <col min="3589" max="3595" width="17.7109375" customWidth="1"/>
    <col min="3596" max="3596" width="1.28515625" customWidth="1"/>
    <col min="3841" max="3841" width="57.42578125" customWidth="1"/>
    <col min="3842" max="3842" width="17.7109375" customWidth="1"/>
    <col min="3843" max="3843" width="12.85546875" customWidth="1"/>
    <col min="3844" max="3844" width="10.7109375" customWidth="1"/>
    <col min="3845" max="3851" width="17.7109375" customWidth="1"/>
    <col min="3852" max="3852" width="1.28515625" customWidth="1"/>
    <col min="4097" max="4097" width="57.42578125" customWidth="1"/>
    <col min="4098" max="4098" width="17.7109375" customWidth="1"/>
    <col min="4099" max="4099" width="12.85546875" customWidth="1"/>
    <col min="4100" max="4100" width="10.7109375" customWidth="1"/>
    <col min="4101" max="4107" width="17.7109375" customWidth="1"/>
    <col min="4108" max="4108" width="1.28515625" customWidth="1"/>
    <col min="4353" max="4353" width="57.42578125" customWidth="1"/>
    <col min="4354" max="4354" width="17.7109375" customWidth="1"/>
    <col min="4355" max="4355" width="12.85546875" customWidth="1"/>
    <col min="4356" max="4356" width="10.7109375" customWidth="1"/>
    <col min="4357" max="4363" width="17.7109375" customWidth="1"/>
    <col min="4364" max="4364" width="1.28515625" customWidth="1"/>
    <col min="4609" max="4609" width="57.42578125" customWidth="1"/>
    <col min="4610" max="4610" width="17.7109375" customWidth="1"/>
    <col min="4611" max="4611" width="12.85546875" customWidth="1"/>
    <col min="4612" max="4612" width="10.7109375" customWidth="1"/>
    <col min="4613" max="4619" width="17.7109375" customWidth="1"/>
    <col min="4620" max="4620" width="1.28515625" customWidth="1"/>
    <col min="4865" max="4865" width="57.42578125" customWidth="1"/>
    <col min="4866" max="4866" width="17.7109375" customWidth="1"/>
    <col min="4867" max="4867" width="12.85546875" customWidth="1"/>
    <col min="4868" max="4868" width="10.7109375" customWidth="1"/>
    <col min="4869" max="4875" width="17.7109375" customWidth="1"/>
    <col min="4876" max="4876" width="1.28515625" customWidth="1"/>
    <col min="5121" max="5121" width="57.42578125" customWidth="1"/>
    <col min="5122" max="5122" width="17.7109375" customWidth="1"/>
    <col min="5123" max="5123" width="12.85546875" customWidth="1"/>
    <col min="5124" max="5124" width="10.7109375" customWidth="1"/>
    <col min="5125" max="5131" width="17.7109375" customWidth="1"/>
    <col min="5132" max="5132" width="1.28515625" customWidth="1"/>
    <col min="5377" max="5377" width="57.42578125" customWidth="1"/>
    <col min="5378" max="5378" width="17.7109375" customWidth="1"/>
    <col min="5379" max="5379" width="12.85546875" customWidth="1"/>
    <col min="5380" max="5380" width="10.7109375" customWidth="1"/>
    <col min="5381" max="5387" width="17.7109375" customWidth="1"/>
    <col min="5388" max="5388" width="1.28515625" customWidth="1"/>
    <col min="5633" max="5633" width="57.42578125" customWidth="1"/>
    <col min="5634" max="5634" width="17.7109375" customWidth="1"/>
    <col min="5635" max="5635" width="12.85546875" customWidth="1"/>
    <col min="5636" max="5636" width="10.7109375" customWidth="1"/>
    <col min="5637" max="5643" width="17.7109375" customWidth="1"/>
    <col min="5644" max="5644" width="1.28515625" customWidth="1"/>
    <col min="5889" max="5889" width="57.42578125" customWidth="1"/>
    <col min="5890" max="5890" width="17.7109375" customWidth="1"/>
    <col min="5891" max="5891" width="12.85546875" customWidth="1"/>
    <col min="5892" max="5892" width="10.7109375" customWidth="1"/>
    <col min="5893" max="5899" width="17.7109375" customWidth="1"/>
    <col min="5900" max="5900" width="1.28515625" customWidth="1"/>
    <col min="6145" max="6145" width="57.42578125" customWidth="1"/>
    <col min="6146" max="6146" width="17.7109375" customWidth="1"/>
    <col min="6147" max="6147" width="12.85546875" customWidth="1"/>
    <col min="6148" max="6148" width="10.7109375" customWidth="1"/>
    <col min="6149" max="6155" width="17.7109375" customWidth="1"/>
    <col min="6156" max="6156" width="1.28515625" customWidth="1"/>
    <col min="6401" max="6401" width="57.42578125" customWidth="1"/>
    <col min="6402" max="6402" width="17.7109375" customWidth="1"/>
    <col min="6403" max="6403" width="12.85546875" customWidth="1"/>
    <col min="6404" max="6404" width="10.7109375" customWidth="1"/>
    <col min="6405" max="6411" width="17.7109375" customWidth="1"/>
    <col min="6412" max="6412" width="1.28515625" customWidth="1"/>
    <col min="6657" max="6657" width="57.42578125" customWidth="1"/>
    <col min="6658" max="6658" width="17.7109375" customWidth="1"/>
    <col min="6659" max="6659" width="12.85546875" customWidth="1"/>
    <col min="6660" max="6660" width="10.7109375" customWidth="1"/>
    <col min="6661" max="6667" width="17.7109375" customWidth="1"/>
    <col min="6668" max="6668" width="1.28515625" customWidth="1"/>
    <col min="6913" max="6913" width="57.42578125" customWidth="1"/>
    <col min="6914" max="6914" width="17.7109375" customWidth="1"/>
    <col min="6915" max="6915" width="12.85546875" customWidth="1"/>
    <col min="6916" max="6916" width="10.7109375" customWidth="1"/>
    <col min="6917" max="6923" width="17.7109375" customWidth="1"/>
    <col min="6924" max="6924" width="1.28515625" customWidth="1"/>
    <col min="7169" max="7169" width="57.42578125" customWidth="1"/>
    <col min="7170" max="7170" width="17.7109375" customWidth="1"/>
    <col min="7171" max="7171" width="12.85546875" customWidth="1"/>
    <col min="7172" max="7172" width="10.7109375" customWidth="1"/>
    <col min="7173" max="7179" width="17.7109375" customWidth="1"/>
    <col min="7180" max="7180" width="1.28515625" customWidth="1"/>
    <col min="7425" max="7425" width="57.42578125" customWidth="1"/>
    <col min="7426" max="7426" width="17.7109375" customWidth="1"/>
    <col min="7427" max="7427" width="12.85546875" customWidth="1"/>
    <col min="7428" max="7428" width="10.7109375" customWidth="1"/>
    <col min="7429" max="7435" width="17.7109375" customWidth="1"/>
    <col min="7436" max="7436" width="1.28515625" customWidth="1"/>
    <col min="7681" max="7681" width="57.42578125" customWidth="1"/>
    <col min="7682" max="7682" width="17.7109375" customWidth="1"/>
    <col min="7683" max="7683" width="12.85546875" customWidth="1"/>
    <col min="7684" max="7684" width="10.7109375" customWidth="1"/>
    <col min="7685" max="7691" width="17.7109375" customWidth="1"/>
    <col min="7692" max="7692" width="1.28515625" customWidth="1"/>
    <col min="7937" max="7937" width="57.42578125" customWidth="1"/>
    <col min="7938" max="7938" width="17.7109375" customWidth="1"/>
    <col min="7939" max="7939" width="12.85546875" customWidth="1"/>
    <col min="7940" max="7940" width="10.7109375" customWidth="1"/>
    <col min="7941" max="7947" width="17.7109375" customWidth="1"/>
    <col min="7948" max="7948" width="1.28515625" customWidth="1"/>
    <col min="8193" max="8193" width="57.42578125" customWidth="1"/>
    <col min="8194" max="8194" width="17.7109375" customWidth="1"/>
    <col min="8195" max="8195" width="12.85546875" customWidth="1"/>
    <col min="8196" max="8196" width="10.7109375" customWidth="1"/>
    <col min="8197" max="8203" width="17.7109375" customWidth="1"/>
    <col min="8204" max="8204" width="1.28515625" customWidth="1"/>
    <col min="8449" max="8449" width="57.42578125" customWidth="1"/>
    <col min="8450" max="8450" width="17.7109375" customWidth="1"/>
    <col min="8451" max="8451" width="12.85546875" customWidth="1"/>
    <col min="8452" max="8452" width="10.7109375" customWidth="1"/>
    <col min="8453" max="8459" width="17.7109375" customWidth="1"/>
    <col min="8460" max="8460" width="1.28515625" customWidth="1"/>
    <col min="8705" max="8705" width="57.42578125" customWidth="1"/>
    <col min="8706" max="8706" width="17.7109375" customWidth="1"/>
    <col min="8707" max="8707" width="12.85546875" customWidth="1"/>
    <col min="8708" max="8708" width="10.7109375" customWidth="1"/>
    <col min="8709" max="8715" width="17.7109375" customWidth="1"/>
    <col min="8716" max="8716" width="1.28515625" customWidth="1"/>
    <col min="8961" max="8961" width="57.42578125" customWidth="1"/>
    <col min="8962" max="8962" width="17.7109375" customWidth="1"/>
    <col min="8963" max="8963" width="12.85546875" customWidth="1"/>
    <col min="8964" max="8964" width="10.7109375" customWidth="1"/>
    <col min="8965" max="8971" width="17.7109375" customWidth="1"/>
    <col min="8972" max="8972" width="1.28515625" customWidth="1"/>
    <col min="9217" max="9217" width="57.42578125" customWidth="1"/>
    <col min="9218" max="9218" width="17.7109375" customWidth="1"/>
    <col min="9219" max="9219" width="12.85546875" customWidth="1"/>
    <col min="9220" max="9220" width="10.7109375" customWidth="1"/>
    <col min="9221" max="9227" width="17.7109375" customWidth="1"/>
    <col min="9228" max="9228" width="1.28515625" customWidth="1"/>
    <col min="9473" max="9473" width="57.42578125" customWidth="1"/>
    <col min="9474" max="9474" width="17.7109375" customWidth="1"/>
    <col min="9475" max="9475" width="12.85546875" customWidth="1"/>
    <col min="9476" max="9476" width="10.7109375" customWidth="1"/>
    <col min="9477" max="9483" width="17.7109375" customWidth="1"/>
    <col min="9484" max="9484" width="1.28515625" customWidth="1"/>
    <col min="9729" max="9729" width="57.42578125" customWidth="1"/>
    <col min="9730" max="9730" width="17.7109375" customWidth="1"/>
    <col min="9731" max="9731" width="12.85546875" customWidth="1"/>
    <col min="9732" max="9732" width="10.7109375" customWidth="1"/>
    <col min="9733" max="9739" width="17.7109375" customWidth="1"/>
    <col min="9740" max="9740" width="1.28515625" customWidth="1"/>
    <col min="9985" max="9985" width="57.42578125" customWidth="1"/>
    <col min="9986" max="9986" width="17.7109375" customWidth="1"/>
    <col min="9987" max="9987" width="12.85546875" customWidth="1"/>
    <col min="9988" max="9988" width="10.7109375" customWidth="1"/>
    <col min="9989" max="9995" width="17.7109375" customWidth="1"/>
    <col min="9996" max="9996" width="1.28515625" customWidth="1"/>
    <col min="10241" max="10241" width="57.42578125" customWidth="1"/>
    <col min="10242" max="10242" width="17.7109375" customWidth="1"/>
    <col min="10243" max="10243" width="12.85546875" customWidth="1"/>
    <col min="10244" max="10244" width="10.7109375" customWidth="1"/>
    <col min="10245" max="10251" width="17.7109375" customWidth="1"/>
    <col min="10252" max="10252" width="1.28515625" customWidth="1"/>
    <col min="10497" max="10497" width="57.42578125" customWidth="1"/>
    <col min="10498" max="10498" width="17.7109375" customWidth="1"/>
    <col min="10499" max="10499" width="12.85546875" customWidth="1"/>
    <col min="10500" max="10500" width="10.7109375" customWidth="1"/>
    <col min="10501" max="10507" width="17.7109375" customWidth="1"/>
    <col min="10508" max="10508" width="1.28515625" customWidth="1"/>
    <col min="10753" max="10753" width="57.42578125" customWidth="1"/>
    <col min="10754" max="10754" width="17.7109375" customWidth="1"/>
    <col min="10755" max="10755" width="12.85546875" customWidth="1"/>
    <col min="10756" max="10756" width="10.7109375" customWidth="1"/>
    <col min="10757" max="10763" width="17.7109375" customWidth="1"/>
    <col min="10764" max="10764" width="1.28515625" customWidth="1"/>
    <col min="11009" max="11009" width="57.42578125" customWidth="1"/>
    <col min="11010" max="11010" width="17.7109375" customWidth="1"/>
    <col min="11011" max="11011" width="12.85546875" customWidth="1"/>
    <col min="11012" max="11012" width="10.7109375" customWidth="1"/>
    <col min="11013" max="11019" width="17.7109375" customWidth="1"/>
    <col min="11020" max="11020" width="1.28515625" customWidth="1"/>
    <col min="11265" max="11265" width="57.42578125" customWidth="1"/>
    <col min="11266" max="11266" width="17.7109375" customWidth="1"/>
    <col min="11267" max="11267" width="12.85546875" customWidth="1"/>
    <col min="11268" max="11268" width="10.7109375" customWidth="1"/>
    <col min="11269" max="11275" width="17.7109375" customWidth="1"/>
    <col min="11276" max="11276" width="1.28515625" customWidth="1"/>
    <col min="11521" max="11521" width="57.42578125" customWidth="1"/>
    <col min="11522" max="11522" width="17.7109375" customWidth="1"/>
    <col min="11523" max="11523" width="12.85546875" customWidth="1"/>
    <col min="11524" max="11524" width="10.7109375" customWidth="1"/>
    <col min="11525" max="11531" width="17.7109375" customWidth="1"/>
    <col min="11532" max="11532" width="1.28515625" customWidth="1"/>
    <col min="11777" max="11777" width="57.42578125" customWidth="1"/>
    <col min="11778" max="11778" width="17.7109375" customWidth="1"/>
    <col min="11779" max="11779" width="12.85546875" customWidth="1"/>
    <col min="11780" max="11780" width="10.7109375" customWidth="1"/>
    <col min="11781" max="11787" width="17.7109375" customWidth="1"/>
    <col min="11788" max="11788" width="1.28515625" customWidth="1"/>
    <col min="12033" max="12033" width="57.42578125" customWidth="1"/>
    <col min="12034" max="12034" width="17.7109375" customWidth="1"/>
    <col min="12035" max="12035" width="12.85546875" customWidth="1"/>
    <col min="12036" max="12036" width="10.7109375" customWidth="1"/>
    <col min="12037" max="12043" width="17.7109375" customWidth="1"/>
    <col min="12044" max="12044" width="1.28515625" customWidth="1"/>
    <col min="12289" max="12289" width="57.42578125" customWidth="1"/>
    <col min="12290" max="12290" width="17.7109375" customWidth="1"/>
    <col min="12291" max="12291" width="12.85546875" customWidth="1"/>
    <col min="12292" max="12292" width="10.7109375" customWidth="1"/>
    <col min="12293" max="12299" width="17.7109375" customWidth="1"/>
    <col min="12300" max="12300" width="1.28515625" customWidth="1"/>
    <col min="12545" max="12545" width="57.42578125" customWidth="1"/>
    <col min="12546" max="12546" width="17.7109375" customWidth="1"/>
    <col min="12547" max="12547" width="12.85546875" customWidth="1"/>
    <col min="12548" max="12548" width="10.7109375" customWidth="1"/>
    <col min="12549" max="12555" width="17.7109375" customWidth="1"/>
    <col min="12556" max="12556" width="1.28515625" customWidth="1"/>
    <col min="12801" max="12801" width="57.42578125" customWidth="1"/>
    <col min="12802" max="12802" width="17.7109375" customWidth="1"/>
    <col min="12803" max="12803" width="12.85546875" customWidth="1"/>
    <col min="12804" max="12804" width="10.7109375" customWidth="1"/>
    <col min="12805" max="12811" width="17.7109375" customWidth="1"/>
    <col min="12812" max="12812" width="1.28515625" customWidth="1"/>
    <col min="13057" max="13057" width="57.42578125" customWidth="1"/>
    <col min="13058" max="13058" width="17.7109375" customWidth="1"/>
    <col min="13059" max="13059" width="12.85546875" customWidth="1"/>
    <col min="13060" max="13060" width="10.7109375" customWidth="1"/>
    <col min="13061" max="13067" width="17.7109375" customWidth="1"/>
    <col min="13068" max="13068" width="1.28515625" customWidth="1"/>
    <col min="13313" max="13313" width="57.42578125" customWidth="1"/>
    <col min="13314" max="13314" width="17.7109375" customWidth="1"/>
    <col min="13315" max="13315" width="12.85546875" customWidth="1"/>
    <col min="13316" max="13316" width="10.7109375" customWidth="1"/>
    <col min="13317" max="13323" width="17.7109375" customWidth="1"/>
    <col min="13324" max="13324" width="1.28515625" customWidth="1"/>
    <col min="13569" max="13569" width="57.42578125" customWidth="1"/>
    <col min="13570" max="13570" width="17.7109375" customWidth="1"/>
    <col min="13571" max="13571" width="12.85546875" customWidth="1"/>
    <col min="13572" max="13572" width="10.7109375" customWidth="1"/>
    <col min="13573" max="13579" width="17.7109375" customWidth="1"/>
    <col min="13580" max="13580" width="1.28515625" customWidth="1"/>
    <col min="13825" max="13825" width="57.42578125" customWidth="1"/>
    <col min="13826" max="13826" width="17.7109375" customWidth="1"/>
    <col min="13827" max="13827" width="12.85546875" customWidth="1"/>
    <col min="13828" max="13828" width="10.7109375" customWidth="1"/>
    <col min="13829" max="13835" width="17.7109375" customWidth="1"/>
    <col min="13836" max="13836" width="1.28515625" customWidth="1"/>
    <col min="14081" max="14081" width="57.42578125" customWidth="1"/>
    <col min="14082" max="14082" width="17.7109375" customWidth="1"/>
    <col min="14083" max="14083" width="12.85546875" customWidth="1"/>
    <col min="14084" max="14084" width="10.7109375" customWidth="1"/>
    <col min="14085" max="14091" width="17.7109375" customWidth="1"/>
    <col min="14092" max="14092" width="1.28515625" customWidth="1"/>
    <col min="14337" max="14337" width="57.42578125" customWidth="1"/>
    <col min="14338" max="14338" width="17.7109375" customWidth="1"/>
    <col min="14339" max="14339" width="12.85546875" customWidth="1"/>
    <col min="14340" max="14340" width="10.7109375" customWidth="1"/>
    <col min="14341" max="14347" width="17.7109375" customWidth="1"/>
    <col min="14348" max="14348" width="1.28515625" customWidth="1"/>
    <col min="14593" max="14593" width="57.42578125" customWidth="1"/>
    <col min="14594" max="14594" width="17.7109375" customWidth="1"/>
    <col min="14595" max="14595" width="12.85546875" customWidth="1"/>
    <col min="14596" max="14596" width="10.7109375" customWidth="1"/>
    <col min="14597" max="14603" width="17.7109375" customWidth="1"/>
    <col min="14604" max="14604" width="1.28515625" customWidth="1"/>
    <col min="14849" max="14849" width="57.42578125" customWidth="1"/>
    <col min="14850" max="14850" width="17.7109375" customWidth="1"/>
    <col min="14851" max="14851" width="12.85546875" customWidth="1"/>
    <col min="14852" max="14852" width="10.7109375" customWidth="1"/>
    <col min="14853" max="14859" width="17.7109375" customWidth="1"/>
    <col min="14860" max="14860" width="1.28515625" customWidth="1"/>
    <col min="15105" max="15105" width="57.42578125" customWidth="1"/>
    <col min="15106" max="15106" width="17.7109375" customWidth="1"/>
    <col min="15107" max="15107" width="12.85546875" customWidth="1"/>
    <col min="15108" max="15108" width="10.7109375" customWidth="1"/>
    <col min="15109" max="15115" width="17.7109375" customWidth="1"/>
    <col min="15116" max="15116" width="1.28515625" customWidth="1"/>
    <col min="15361" max="15361" width="57.42578125" customWidth="1"/>
    <col min="15362" max="15362" width="17.7109375" customWidth="1"/>
    <col min="15363" max="15363" width="12.85546875" customWidth="1"/>
    <col min="15364" max="15364" width="10.7109375" customWidth="1"/>
    <col min="15365" max="15371" width="17.7109375" customWidth="1"/>
    <col min="15372" max="15372" width="1.28515625" customWidth="1"/>
    <col min="15617" max="15617" width="57.42578125" customWidth="1"/>
    <col min="15618" max="15618" width="17.7109375" customWidth="1"/>
    <col min="15619" max="15619" width="12.85546875" customWidth="1"/>
    <col min="15620" max="15620" width="10.7109375" customWidth="1"/>
    <col min="15621" max="15627" width="17.7109375" customWidth="1"/>
    <col min="15628" max="15628" width="1.28515625" customWidth="1"/>
    <col min="15873" max="15873" width="57.42578125" customWidth="1"/>
    <col min="15874" max="15874" width="17.7109375" customWidth="1"/>
    <col min="15875" max="15875" width="12.85546875" customWidth="1"/>
    <col min="15876" max="15876" width="10.7109375" customWidth="1"/>
    <col min="15877" max="15883" width="17.7109375" customWidth="1"/>
    <col min="15884" max="15884" width="1.28515625" customWidth="1"/>
    <col min="16129" max="16129" width="57.42578125" customWidth="1"/>
    <col min="16130" max="16130" width="17.7109375" customWidth="1"/>
    <col min="16131" max="16131" width="12.85546875" customWidth="1"/>
    <col min="16132" max="16132" width="10.7109375" customWidth="1"/>
    <col min="16133" max="16139" width="17.7109375" customWidth="1"/>
    <col min="16140" max="16140" width="1.28515625" customWidth="1"/>
  </cols>
  <sheetData>
    <row r="1" spans="1:11" s="16" customFormat="1" x14ac:dyDescent="0.25">
      <c r="B1" s="386"/>
      <c r="C1" s="386"/>
      <c r="G1" s="343"/>
      <c r="H1" s="343"/>
      <c r="I1" s="343"/>
      <c r="K1" s="343"/>
    </row>
    <row r="2" spans="1:11" s="16" customFormat="1" x14ac:dyDescent="0.25">
      <c r="A2" s="17" t="s">
        <v>42</v>
      </c>
      <c r="B2" s="385"/>
      <c r="C2" s="385"/>
      <c r="D2" s="18"/>
      <c r="E2" s="18"/>
      <c r="F2" s="18"/>
      <c r="G2" s="345"/>
      <c r="H2" s="345"/>
      <c r="I2" s="345"/>
      <c r="J2" s="18"/>
      <c r="K2" s="344" t="s">
        <v>19</v>
      </c>
    </row>
    <row r="3" spans="1:11" s="16" customFormat="1" x14ac:dyDescent="0.25">
      <c r="A3" s="134" t="s">
        <v>863</v>
      </c>
      <c r="B3" s="385"/>
      <c r="C3" s="385"/>
      <c r="D3" s="18"/>
      <c r="E3" s="18"/>
      <c r="F3" s="18"/>
      <c r="G3" s="345"/>
      <c r="H3" s="345"/>
      <c r="I3" s="345"/>
      <c r="J3" s="18"/>
      <c r="K3" s="345"/>
    </row>
    <row r="4" spans="1:11" s="16" customFormat="1" x14ac:dyDescent="0.25">
      <c r="A4" s="17" t="s">
        <v>2894</v>
      </c>
      <c r="B4" s="385"/>
      <c r="C4" s="385"/>
      <c r="D4" s="18"/>
      <c r="E4" s="18"/>
      <c r="F4" s="18"/>
      <c r="G4" s="345"/>
      <c r="H4" s="345"/>
      <c r="I4" s="345"/>
      <c r="J4" s="18"/>
      <c r="K4" s="345"/>
    </row>
    <row r="5" spans="1:11" s="16" customFormat="1" x14ac:dyDescent="0.25">
      <c r="B5" s="386"/>
      <c r="C5" s="386"/>
      <c r="G5" s="343"/>
      <c r="H5" s="343"/>
      <c r="I5" s="343"/>
      <c r="K5" s="343"/>
    </row>
    <row r="6" spans="1:11" s="16" customFormat="1" x14ac:dyDescent="0.25">
      <c r="A6" s="519" t="s">
        <v>20</v>
      </c>
      <c r="B6" s="856" t="s">
        <v>21</v>
      </c>
      <c r="C6" s="856" t="s">
        <v>22</v>
      </c>
      <c r="D6" s="519"/>
      <c r="E6" s="1412" t="s">
        <v>23</v>
      </c>
      <c r="F6" s="1412"/>
      <c r="G6" s="859" t="s">
        <v>24</v>
      </c>
      <c r="H6" s="1417" t="s">
        <v>25</v>
      </c>
      <c r="I6" s="1417"/>
      <c r="J6" s="519" t="s">
        <v>26</v>
      </c>
      <c r="K6" s="859" t="s">
        <v>27</v>
      </c>
    </row>
    <row r="7" spans="1:11" s="52" customFormat="1" x14ac:dyDescent="0.25">
      <c r="A7" s="1418" t="s">
        <v>28</v>
      </c>
      <c r="B7" s="1415" t="s">
        <v>29</v>
      </c>
      <c r="C7" s="1415" t="s">
        <v>30</v>
      </c>
      <c r="D7" s="1415" t="s">
        <v>31</v>
      </c>
      <c r="E7" s="1415" t="s">
        <v>32</v>
      </c>
      <c r="F7" s="1415"/>
      <c r="G7" s="1419" t="s">
        <v>33</v>
      </c>
      <c r="H7" s="1415" t="s">
        <v>34</v>
      </c>
      <c r="I7" s="1415"/>
      <c r="J7" s="1415" t="s">
        <v>211</v>
      </c>
      <c r="K7" s="1443" t="s">
        <v>35</v>
      </c>
    </row>
    <row r="8" spans="1:11" s="52" customFormat="1" x14ac:dyDescent="0.25">
      <c r="A8" s="1418"/>
      <c r="B8" s="1415"/>
      <c r="C8" s="1415"/>
      <c r="D8" s="1415"/>
      <c r="E8" s="855" t="s">
        <v>36</v>
      </c>
      <c r="F8" s="855" t="s">
        <v>37</v>
      </c>
      <c r="G8" s="1419"/>
      <c r="H8" s="858" t="s">
        <v>36</v>
      </c>
      <c r="I8" s="858" t="s">
        <v>37</v>
      </c>
      <c r="J8" s="1415"/>
      <c r="K8" s="1443"/>
    </row>
    <row r="9" spans="1:11" ht="15.95" customHeight="1" x14ac:dyDescent="0.25">
      <c r="A9" s="54" t="s">
        <v>266</v>
      </c>
      <c r="B9" s="513"/>
      <c r="C9" s="513"/>
      <c r="D9" s="55"/>
      <c r="E9" s="55"/>
      <c r="F9" s="55"/>
      <c r="G9" s="56"/>
      <c r="H9" s="56"/>
      <c r="I9" s="56"/>
      <c r="J9" s="55"/>
      <c r="K9" s="56">
        <f>SUM(K10)</f>
        <v>0</v>
      </c>
    </row>
    <row r="10" spans="1:11" ht="15.95" customHeight="1" x14ac:dyDescent="0.25">
      <c r="A10" s="492"/>
      <c r="B10" s="499"/>
      <c r="C10" s="499"/>
      <c r="D10" s="471"/>
      <c r="E10" s="471"/>
      <c r="F10" s="471"/>
      <c r="G10" s="483"/>
      <c r="H10" s="483"/>
      <c r="I10" s="483"/>
      <c r="J10" s="471"/>
      <c r="K10" s="483"/>
    </row>
    <row r="11" spans="1:11" ht="15.95" customHeight="1" x14ac:dyDescent="0.25">
      <c r="A11" s="54" t="s">
        <v>268</v>
      </c>
      <c r="B11" s="513"/>
      <c r="C11" s="513"/>
      <c r="D11" s="55"/>
      <c r="E11" s="55"/>
      <c r="F11" s="55"/>
      <c r="G11" s="56"/>
      <c r="H11" s="56"/>
      <c r="I11" s="56"/>
      <c r="J11" s="55"/>
      <c r="K11" s="56">
        <f>SUM(K12:K13)</f>
        <v>3779614.5599999996</v>
      </c>
    </row>
    <row r="12" spans="1:11" ht="15.95" customHeight="1" x14ac:dyDescent="0.25">
      <c r="A12" s="473" t="s">
        <v>2308</v>
      </c>
      <c r="B12" s="505" t="s">
        <v>952</v>
      </c>
      <c r="C12" s="505" t="s">
        <v>214</v>
      </c>
      <c r="D12" s="655">
        <v>2E-3</v>
      </c>
      <c r="E12" s="655">
        <v>2E-3</v>
      </c>
      <c r="F12" s="655">
        <v>5.0000000000000001E-3</v>
      </c>
      <c r="G12" s="507">
        <v>581</v>
      </c>
      <c r="H12" s="507">
        <v>581</v>
      </c>
      <c r="I12" s="507">
        <v>3807</v>
      </c>
      <c r="J12" s="522" t="s">
        <v>2309</v>
      </c>
      <c r="K12" s="507">
        <v>2154187.0299999998</v>
      </c>
    </row>
    <row r="13" spans="1:11" ht="15.95" customHeight="1" x14ac:dyDescent="0.25">
      <c r="A13" s="473" t="s">
        <v>2310</v>
      </c>
      <c r="B13" s="505" t="s">
        <v>2311</v>
      </c>
      <c r="C13" s="505" t="s">
        <v>214</v>
      </c>
      <c r="D13" s="655">
        <v>1.2E-2</v>
      </c>
      <c r="E13" s="655">
        <v>3.0000000000000001E-3</v>
      </c>
      <c r="F13" s="655">
        <v>0.05</v>
      </c>
      <c r="G13" s="507">
        <v>125</v>
      </c>
      <c r="H13" s="507">
        <v>125</v>
      </c>
      <c r="I13" s="507">
        <v>3200</v>
      </c>
      <c r="J13" s="522" t="s">
        <v>2309</v>
      </c>
      <c r="K13" s="507">
        <v>1625427.53</v>
      </c>
    </row>
    <row r="14" spans="1:11" ht="15.95" customHeight="1" x14ac:dyDescent="0.25">
      <c r="A14" s="473"/>
      <c r="B14" s="505"/>
      <c r="C14" s="505"/>
      <c r="D14" s="522"/>
      <c r="E14" s="522"/>
      <c r="F14" s="522"/>
      <c r="G14" s="507"/>
      <c r="H14" s="507"/>
      <c r="I14" s="507"/>
      <c r="J14" s="522"/>
      <c r="K14" s="507"/>
    </row>
    <row r="15" spans="1:11" s="16" customFormat="1" ht="15.95" customHeight="1" x14ac:dyDescent="0.25">
      <c r="A15" s="54" t="s">
        <v>291</v>
      </c>
      <c r="B15" s="513"/>
      <c r="C15" s="513"/>
      <c r="D15" s="55"/>
      <c r="E15" s="55"/>
      <c r="F15" s="55"/>
      <c r="G15" s="56"/>
      <c r="H15" s="56"/>
      <c r="I15" s="56"/>
      <c r="J15" s="55"/>
      <c r="K15" s="56">
        <f>SUM(K16)</f>
        <v>741879.79</v>
      </c>
    </row>
    <row r="16" spans="1:11" s="80" customFormat="1" ht="15.95" customHeight="1" x14ac:dyDescent="0.25">
      <c r="A16" s="477" t="s">
        <v>2312</v>
      </c>
      <c r="B16" s="509" t="s">
        <v>2313</v>
      </c>
      <c r="C16" s="509"/>
      <c r="D16" s="532" t="s">
        <v>2314</v>
      </c>
      <c r="E16" s="532"/>
      <c r="F16" s="532"/>
      <c r="G16" s="540"/>
      <c r="H16" s="540"/>
      <c r="I16" s="540"/>
      <c r="J16" s="532" t="s">
        <v>2315</v>
      </c>
      <c r="K16" s="540">
        <v>741879.79</v>
      </c>
    </row>
    <row r="17" spans="1:11" s="16" customFormat="1" ht="15.95" customHeight="1" x14ac:dyDescent="0.25">
      <c r="A17" s="473"/>
      <c r="B17" s="509"/>
      <c r="C17" s="509"/>
      <c r="D17" s="532"/>
      <c r="E17" s="532"/>
      <c r="F17" s="532"/>
      <c r="G17" s="540"/>
      <c r="H17" s="540"/>
      <c r="I17" s="540"/>
      <c r="J17" s="532"/>
      <c r="K17" s="540"/>
    </row>
    <row r="18" spans="1:11" ht="15.95" customHeight="1" x14ac:dyDescent="0.25">
      <c r="A18" s="54" t="s">
        <v>300</v>
      </c>
      <c r="B18" s="513"/>
      <c r="C18" s="513"/>
      <c r="D18" s="55"/>
      <c r="E18" s="55"/>
      <c r="F18" s="55"/>
      <c r="G18" s="56"/>
      <c r="H18" s="56"/>
      <c r="I18" s="56"/>
      <c r="J18" s="55"/>
      <c r="K18" s="56">
        <f>SUM(K19)</f>
        <v>239104</v>
      </c>
    </row>
    <row r="19" spans="1:11" ht="15.95" customHeight="1" x14ac:dyDescent="0.25">
      <c r="A19" s="473" t="s">
        <v>40</v>
      </c>
      <c r="B19" s="505" t="s">
        <v>2316</v>
      </c>
      <c r="C19" s="505"/>
      <c r="D19" s="522"/>
      <c r="E19" s="522"/>
      <c r="F19" s="522"/>
      <c r="G19" s="507"/>
      <c r="H19" s="507"/>
      <c r="I19" s="507"/>
      <c r="J19" s="522" t="s">
        <v>2315</v>
      </c>
      <c r="K19" s="507">
        <v>239104</v>
      </c>
    </row>
    <row r="20" spans="1:11" ht="15.95" customHeight="1" x14ac:dyDescent="0.25">
      <c r="A20" s="492"/>
      <c r="B20" s="499"/>
      <c r="C20" s="499"/>
      <c r="D20" s="471"/>
      <c r="E20" s="471"/>
      <c r="F20" s="471"/>
      <c r="G20" s="483"/>
      <c r="H20" s="483"/>
      <c r="I20" s="483"/>
      <c r="J20" s="471"/>
      <c r="K20" s="483"/>
    </row>
    <row r="21" spans="1:11" ht="15.95" customHeight="1" x14ac:dyDescent="0.25">
      <c r="A21" s="54" t="s">
        <v>310</v>
      </c>
      <c r="B21" s="513"/>
      <c r="C21" s="513"/>
      <c r="D21" s="55"/>
      <c r="E21" s="55"/>
      <c r="F21" s="55"/>
      <c r="G21" s="56"/>
      <c r="H21" s="56"/>
      <c r="I21" s="56"/>
      <c r="J21" s="55"/>
      <c r="K21" s="56">
        <f>SUM(K22)</f>
        <v>0</v>
      </c>
    </row>
    <row r="22" spans="1:11" ht="15.95" customHeight="1" x14ac:dyDescent="0.25">
      <c r="A22" s="492"/>
      <c r="B22" s="499"/>
      <c r="C22" s="499"/>
      <c r="D22" s="471"/>
      <c r="E22" s="471"/>
      <c r="F22" s="471"/>
      <c r="G22" s="483"/>
      <c r="H22" s="483"/>
      <c r="I22" s="483"/>
      <c r="J22" s="471"/>
      <c r="K22" s="483"/>
    </row>
    <row r="23" spans="1:11" ht="15.95" customHeight="1" x14ac:dyDescent="0.25">
      <c r="A23" s="54" t="s">
        <v>313</v>
      </c>
      <c r="B23" s="513"/>
      <c r="C23" s="513"/>
      <c r="D23" s="55"/>
      <c r="E23" s="55"/>
      <c r="F23" s="55"/>
      <c r="G23" s="56"/>
      <c r="H23" s="56"/>
      <c r="I23" s="56"/>
      <c r="J23" s="55"/>
      <c r="K23" s="56">
        <f>SUM(K24)</f>
        <v>4086</v>
      </c>
    </row>
    <row r="24" spans="1:11" s="81" customFormat="1" ht="15.95" customHeight="1" x14ac:dyDescent="0.25">
      <c r="A24" s="473" t="s">
        <v>2317</v>
      </c>
      <c r="B24" s="505" t="s">
        <v>2318</v>
      </c>
      <c r="C24" s="505"/>
      <c r="D24" s="522"/>
      <c r="E24" s="522"/>
      <c r="F24" s="522"/>
      <c r="G24" s="507"/>
      <c r="H24" s="507"/>
      <c r="I24" s="507"/>
      <c r="J24" s="522" t="s">
        <v>2309</v>
      </c>
      <c r="K24" s="507">
        <v>4086</v>
      </c>
    </row>
    <row r="25" spans="1:11" ht="15.95" customHeight="1" x14ac:dyDescent="0.25">
      <c r="A25" s="492"/>
      <c r="B25" s="499"/>
      <c r="C25" s="499"/>
      <c r="D25" s="471"/>
      <c r="E25" s="471"/>
      <c r="F25" s="471"/>
      <c r="G25" s="483"/>
      <c r="H25" s="483"/>
      <c r="I25" s="483"/>
      <c r="J25" s="471"/>
      <c r="K25" s="483"/>
    </row>
    <row r="26" spans="1:11" s="16" customFormat="1" ht="15.95" customHeight="1" x14ac:dyDescent="0.25">
      <c r="A26" s="54" t="s">
        <v>314</v>
      </c>
      <c r="B26" s="513"/>
      <c r="C26" s="513"/>
      <c r="D26" s="55"/>
      <c r="E26" s="55"/>
      <c r="F26" s="55"/>
      <c r="G26" s="56"/>
      <c r="H26" s="56"/>
      <c r="I26" s="56"/>
      <c r="J26" s="55"/>
      <c r="K26" s="56">
        <f>SUM(K27)</f>
        <v>0</v>
      </c>
    </row>
    <row r="27" spans="1:11" s="16" customFormat="1" ht="15.95" customHeight="1" x14ac:dyDescent="0.25">
      <c r="A27" s="493"/>
      <c r="B27" s="502"/>
      <c r="C27" s="502"/>
      <c r="D27" s="474"/>
      <c r="E27" s="474"/>
      <c r="F27" s="474"/>
      <c r="G27" s="491"/>
      <c r="H27" s="491"/>
      <c r="I27" s="491"/>
      <c r="J27" s="474"/>
      <c r="K27" s="491"/>
    </row>
    <row r="28" spans="1:11" ht="15.95" customHeight="1" x14ac:dyDescent="0.25">
      <c r="A28" s="54" t="s">
        <v>315</v>
      </c>
      <c r="B28" s="513"/>
      <c r="C28" s="513"/>
      <c r="D28" s="55"/>
      <c r="E28" s="55"/>
      <c r="F28" s="55"/>
      <c r="G28" s="56"/>
      <c r="H28" s="56"/>
      <c r="I28" s="56"/>
      <c r="J28" s="55"/>
      <c r="K28" s="56">
        <f>SUM(K29:K31)</f>
        <v>14114195.940000001</v>
      </c>
    </row>
    <row r="29" spans="1:11" s="80" customFormat="1" ht="15.95" customHeight="1" x14ac:dyDescent="0.25">
      <c r="A29" s="477" t="s">
        <v>2319</v>
      </c>
      <c r="B29" s="509" t="s">
        <v>2320</v>
      </c>
      <c r="C29" s="509"/>
      <c r="D29" s="532"/>
      <c r="E29" s="532"/>
      <c r="F29" s="532"/>
      <c r="G29" s="540"/>
      <c r="H29" s="540"/>
      <c r="I29" s="540"/>
      <c r="J29" s="532" t="s">
        <v>2315</v>
      </c>
      <c r="K29" s="540">
        <v>8481749.9600000009</v>
      </c>
    </row>
    <row r="30" spans="1:11" s="80" customFormat="1" ht="15.95" customHeight="1" x14ac:dyDescent="0.25">
      <c r="A30" s="477" t="s">
        <v>1437</v>
      </c>
      <c r="B30" s="509" t="s">
        <v>2321</v>
      </c>
      <c r="C30" s="509"/>
      <c r="D30" s="532"/>
      <c r="E30" s="532"/>
      <c r="F30" s="532"/>
      <c r="G30" s="540"/>
      <c r="H30" s="540"/>
      <c r="I30" s="540"/>
      <c r="J30" s="532" t="s">
        <v>2315</v>
      </c>
      <c r="K30" s="540">
        <v>1394048.85</v>
      </c>
    </row>
    <row r="31" spans="1:11" s="80" customFormat="1" ht="15.95" customHeight="1" x14ac:dyDescent="0.25">
      <c r="A31" s="477" t="s">
        <v>2322</v>
      </c>
      <c r="B31" s="509"/>
      <c r="C31" s="509"/>
      <c r="D31" s="532"/>
      <c r="E31" s="532"/>
      <c r="F31" s="532"/>
      <c r="G31" s="540"/>
      <c r="H31" s="540"/>
      <c r="I31" s="540"/>
      <c r="J31" s="532" t="s">
        <v>2315</v>
      </c>
      <c r="K31" s="540">
        <v>4238397.13</v>
      </c>
    </row>
    <row r="32" spans="1:11" s="80" customFormat="1" ht="15.95" customHeight="1" x14ac:dyDescent="0.25">
      <c r="A32" s="493"/>
      <c r="B32" s="502"/>
      <c r="C32" s="502"/>
      <c r="D32" s="474"/>
      <c r="E32" s="474"/>
      <c r="F32" s="474"/>
      <c r="G32" s="491"/>
      <c r="H32" s="491"/>
      <c r="I32" s="491"/>
      <c r="J32" s="474"/>
      <c r="K32" s="491"/>
    </row>
    <row r="33" spans="1:11" ht="15.95" customHeight="1" x14ac:dyDescent="0.25">
      <c r="A33" s="67" t="s">
        <v>51</v>
      </c>
      <c r="B33" s="503"/>
      <c r="C33" s="503"/>
      <c r="D33" s="857"/>
      <c r="E33" s="857"/>
      <c r="F33" s="857"/>
      <c r="G33" s="496"/>
      <c r="H33" s="496"/>
      <c r="I33" s="496"/>
      <c r="J33" s="857"/>
      <c r="K33" s="496">
        <f>SUM(K9,K11,K15,K18,K21,K23,K26,K28)</f>
        <v>18878880.289999999</v>
      </c>
    </row>
    <row r="34" spans="1:11" x14ac:dyDescent="0.25">
      <c r="A34" s="72"/>
      <c r="B34" s="391"/>
      <c r="C34" s="391"/>
      <c r="D34" s="73"/>
      <c r="E34" s="73"/>
      <c r="F34" s="73"/>
      <c r="G34" s="349"/>
      <c r="H34" s="349"/>
      <c r="I34" s="349"/>
      <c r="J34" s="73"/>
      <c r="K34" s="349"/>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abSelected="1" topLeftCell="A4" zoomScale="80" zoomScaleNormal="80" workbookViewId="0">
      <selection activeCell="B20" sqref="B20"/>
    </sheetView>
  </sheetViews>
  <sheetFormatPr baseColWidth="10" defaultRowHeight="15" x14ac:dyDescent="0.25"/>
  <cols>
    <col min="1" max="1" width="61" customWidth="1"/>
    <col min="2" max="2" width="14.28515625" customWidth="1"/>
    <col min="3" max="3" width="20" bestFit="1" customWidth="1"/>
    <col min="4" max="4" width="23.140625" bestFit="1" customWidth="1"/>
    <col min="5" max="5" width="10.28515625" bestFit="1" customWidth="1"/>
    <col min="6" max="6" width="11.5703125" bestFit="1" customWidth="1"/>
    <col min="7" max="8" width="11.42578125" bestFit="1" customWidth="1"/>
    <col min="9" max="9" width="12.42578125" bestFit="1" customWidth="1"/>
    <col min="10" max="10" width="20.5703125" bestFit="1" customWidth="1"/>
    <col min="11" max="11" width="16.28515625" style="350"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19.7109375" customWidth="1"/>
    <col min="267" max="267" width="16.28515625"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19.7109375" customWidth="1"/>
    <col min="523" max="523" width="16.28515625"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19.7109375" customWidth="1"/>
    <col min="779" max="779" width="16.28515625"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19.7109375" customWidth="1"/>
    <col min="1035" max="1035" width="16.28515625"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19.7109375" customWidth="1"/>
    <col min="1291" max="1291" width="16.28515625"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19.7109375" customWidth="1"/>
    <col min="1547" max="1547" width="16.28515625"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19.7109375" customWidth="1"/>
    <col min="1803" max="1803" width="16.28515625"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19.7109375" customWidth="1"/>
    <col min="2059" max="2059" width="16.28515625"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19.7109375" customWidth="1"/>
    <col min="2315" max="2315" width="16.28515625"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19.7109375" customWidth="1"/>
    <col min="2571" max="2571" width="16.28515625"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19.7109375" customWidth="1"/>
    <col min="2827" max="2827" width="16.28515625"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19.7109375" customWidth="1"/>
    <col min="3083" max="3083" width="16.28515625"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19.7109375" customWidth="1"/>
    <col min="3339" max="3339" width="16.28515625"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19.7109375" customWidth="1"/>
    <col min="3595" max="3595" width="16.28515625"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19.7109375" customWidth="1"/>
    <col min="3851" max="3851" width="16.28515625"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19.7109375" customWidth="1"/>
    <col min="4107" max="4107" width="16.28515625"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19.7109375" customWidth="1"/>
    <col min="4363" max="4363" width="16.28515625"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19.7109375" customWidth="1"/>
    <col min="4619" max="4619" width="16.28515625"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19.7109375" customWidth="1"/>
    <col min="4875" max="4875" width="16.28515625"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19.7109375" customWidth="1"/>
    <col min="5131" max="5131" width="16.28515625"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19.7109375" customWidth="1"/>
    <col min="5387" max="5387" width="16.28515625"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19.7109375" customWidth="1"/>
    <col min="5643" max="5643" width="16.28515625"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19.7109375" customWidth="1"/>
    <col min="5899" max="5899" width="16.28515625"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19.7109375" customWidth="1"/>
    <col min="6155" max="6155" width="16.28515625"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19.7109375" customWidth="1"/>
    <col min="6411" max="6411" width="16.28515625"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19.7109375" customWidth="1"/>
    <col min="6667" max="6667" width="16.28515625"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19.7109375" customWidth="1"/>
    <col min="6923" max="6923" width="16.28515625"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19.7109375" customWidth="1"/>
    <col min="7179" max="7179" width="16.28515625"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19.7109375" customWidth="1"/>
    <col min="7435" max="7435" width="16.28515625"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19.7109375" customWidth="1"/>
    <col min="7691" max="7691" width="16.28515625"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19.7109375" customWidth="1"/>
    <col min="7947" max="7947" width="16.28515625"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19.7109375" customWidth="1"/>
    <col min="8203" max="8203" width="16.28515625"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19.7109375" customWidth="1"/>
    <col min="8459" max="8459" width="16.28515625"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19.7109375" customWidth="1"/>
    <col min="8715" max="8715" width="16.28515625"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19.7109375" customWidth="1"/>
    <col min="8971" max="8971" width="16.28515625"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19.7109375" customWidth="1"/>
    <col min="9227" max="9227" width="16.28515625"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19.7109375" customWidth="1"/>
    <col min="9483" max="9483" width="16.28515625"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19.7109375" customWidth="1"/>
    <col min="9739" max="9739" width="16.28515625"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19.7109375" customWidth="1"/>
    <col min="9995" max="9995" width="16.28515625"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19.7109375" customWidth="1"/>
    <col min="10251" max="10251" width="16.28515625"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19.7109375" customWidth="1"/>
    <col min="10507" max="10507" width="16.28515625"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19.7109375" customWidth="1"/>
    <col min="10763" max="10763" width="16.28515625"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19.7109375" customWidth="1"/>
    <col min="11019" max="11019" width="16.28515625"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19.7109375" customWidth="1"/>
    <col min="11275" max="11275" width="16.28515625"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19.7109375" customWidth="1"/>
    <col min="11531" max="11531" width="16.28515625"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19.7109375" customWidth="1"/>
    <col min="11787" max="11787" width="16.28515625"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19.7109375" customWidth="1"/>
    <col min="12043" max="12043" width="16.28515625"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19.7109375" customWidth="1"/>
    <col min="12299" max="12299" width="16.28515625"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19.7109375" customWidth="1"/>
    <col min="12555" max="12555" width="16.28515625"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19.7109375" customWidth="1"/>
    <col min="12811" max="12811" width="16.28515625"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19.7109375" customWidth="1"/>
    <col min="13067" max="13067" width="16.28515625"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19.7109375" customWidth="1"/>
    <col min="13323" max="13323" width="16.28515625"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19.7109375" customWidth="1"/>
    <col min="13579" max="13579" width="16.28515625"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19.7109375" customWidth="1"/>
    <col min="13835" max="13835" width="16.28515625"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19.7109375" customWidth="1"/>
    <col min="14091" max="14091" width="16.28515625"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19.7109375" customWidth="1"/>
    <col min="14347" max="14347" width="16.28515625"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19.7109375" customWidth="1"/>
    <col min="14603" max="14603" width="16.28515625"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19.7109375" customWidth="1"/>
    <col min="14859" max="14859" width="16.28515625"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19.7109375" customWidth="1"/>
    <col min="15115" max="15115" width="16.28515625"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19.7109375" customWidth="1"/>
    <col min="15371" max="15371" width="16.28515625"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19.7109375" customWidth="1"/>
    <col min="15627" max="15627" width="16.28515625"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19.7109375" customWidth="1"/>
    <col min="15883" max="15883" width="16.28515625"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19.7109375" customWidth="1"/>
    <col min="16139" max="16139" width="16.28515625" customWidth="1"/>
    <col min="16140" max="16140" width="1.28515625" customWidth="1"/>
    <col min="16141" max="16141" width="14" bestFit="1" customWidth="1"/>
  </cols>
  <sheetData>
    <row r="1" spans="1:11" s="16" customFormat="1" x14ac:dyDescent="0.25">
      <c r="K1" s="343"/>
    </row>
    <row r="2" spans="1:11" s="16" customFormat="1" x14ac:dyDescent="0.25">
      <c r="A2" s="17" t="s">
        <v>42</v>
      </c>
      <c r="B2" s="18"/>
      <c r="C2" s="18"/>
      <c r="D2" s="18"/>
      <c r="E2" s="18"/>
      <c r="F2" s="18"/>
      <c r="G2" s="18"/>
      <c r="H2" s="18"/>
      <c r="I2" s="18"/>
      <c r="J2" s="18"/>
      <c r="K2" s="344" t="s">
        <v>19</v>
      </c>
    </row>
    <row r="3" spans="1:11" s="16" customFormat="1" x14ac:dyDescent="0.25">
      <c r="A3" s="134" t="s">
        <v>863</v>
      </c>
      <c r="B3" s="18"/>
      <c r="C3" s="18"/>
      <c r="D3" s="18"/>
      <c r="E3" s="18"/>
      <c r="F3" s="18"/>
      <c r="G3" s="18"/>
      <c r="H3" s="18"/>
      <c r="I3" s="18"/>
      <c r="J3" s="18"/>
      <c r="K3" s="345"/>
    </row>
    <row r="4" spans="1:11" s="16" customFormat="1" x14ac:dyDescent="0.25">
      <c r="A4" s="17" t="s">
        <v>1864</v>
      </c>
      <c r="B4" s="18"/>
      <c r="D4" s="18"/>
      <c r="E4" s="18"/>
      <c r="F4" s="18"/>
      <c r="G4" s="18"/>
      <c r="H4" s="18"/>
      <c r="I4" s="18"/>
      <c r="J4" s="18"/>
      <c r="K4" s="345"/>
    </row>
    <row r="5" spans="1:11" s="16" customFormat="1" x14ac:dyDescent="0.25">
      <c r="A5" s="134" t="s">
        <v>1574</v>
      </c>
      <c r="K5" s="343"/>
    </row>
    <row r="6" spans="1:11" s="16" customFormat="1" x14ac:dyDescent="0.25">
      <c r="A6" s="337" t="s">
        <v>20</v>
      </c>
      <c r="B6" s="337" t="s">
        <v>21</v>
      </c>
      <c r="C6" s="337" t="s">
        <v>22</v>
      </c>
      <c r="D6" s="337"/>
      <c r="E6" s="1412" t="s">
        <v>23</v>
      </c>
      <c r="F6" s="1412"/>
      <c r="G6" s="337" t="s">
        <v>24</v>
      </c>
      <c r="H6" s="1417" t="s">
        <v>25</v>
      </c>
      <c r="I6" s="1417"/>
      <c r="J6" s="337" t="s">
        <v>26</v>
      </c>
      <c r="K6" s="859" t="s">
        <v>27</v>
      </c>
    </row>
    <row r="7" spans="1:11" s="52" customFormat="1" x14ac:dyDescent="0.25">
      <c r="A7" s="1418" t="s">
        <v>28</v>
      </c>
      <c r="B7" s="1415" t="s">
        <v>30</v>
      </c>
      <c r="C7" s="1415" t="s">
        <v>29</v>
      </c>
      <c r="D7" s="1415" t="s">
        <v>31</v>
      </c>
      <c r="E7" s="1415" t="s">
        <v>32</v>
      </c>
      <c r="F7" s="1415"/>
      <c r="G7" s="1415" t="s">
        <v>33</v>
      </c>
      <c r="H7" s="1415" t="s">
        <v>34</v>
      </c>
      <c r="I7" s="1415"/>
      <c r="J7" s="1415" t="s">
        <v>211</v>
      </c>
      <c r="K7" s="1443" t="s">
        <v>35</v>
      </c>
    </row>
    <row r="8" spans="1:11" s="52" customFormat="1" x14ac:dyDescent="0.25">
      <c r="A8" s="1418"/>
      <c r="B8" s="1415"/>
      <c r="C8" s="1415"/>
      <c r="D8" s="1415"/>
      <c r="E8" s="855" t="s">
        <v>36</v>
      </c>
      <c r="F8" s="855" t="s">
        <v>37</v>
      </c>
      <c r="G8" s="1415"/>
      <c r="H8" s="855" t="s">
        <v>36</v>
      </c>
      <c r="I8" s="855" t="s">
        <v>37</v>
      </c>
      <c r="J8" s="1415"/>
      <c r="K8" s="1443"/>
    </row>
    <row r="9" spans="1:11" ht="15.95" customHeight="1" x14ac:dyDescent="0.25">
      <c r="A9" s="54" t="s">
        <v>266</v>
      </c>
      <c r="B9" s="513"/>
      <c r="C9" s="513"/>
      <c r="D9" s="55"/>
      <c r="E9" s="55"/>
      <c r="F9" s="55"/>
      <c r="G9" s="56"/>
      <c r="H9" s="56"/>
      <c r="I9" s="56"/>
      <c r="J9" s="55"/>
      <c r="K9" s="56">
        <f>SUM(K10)</f>
        <v>0</v>
      </c>
    </row>
    <row r="10" spans="1:11" ht="15.95" customHeight="1" x14ac:dyDescent="0.25">
      <c r="A10" s="492"/>
      <c r="B10" s="471"/>
      <c r="C10" s="471"/>
      <c r="D10" s="471"/>
      <c r="E10" s="471"/>
      <c r="F10" s="471"/>
      <c r="G10" s="471"/>
      <c r="H10" s="471"/>
      <c r="I10" s="471"/>
      <c r="J10" s="1249"/>
      <c r="K10" s="483"/>
    </row>
    <row r="11" spans="1:11" ht="15.95" customHeight="1" x14ac:dyDescent="0.25">
      <c r="A11" s="54" t="s">
        <v>268</v>
      </c>
      <c r="B11" s="513"/>
      <c r="C11" s="513"/>
      <c r="D11" s="55"/>
      <c r="E11" s="55"/>
      <c r="F11" s="55"/>
      <c r="G11" s="56"/>
      <c r="H11" s="56"/>
      <c r="I11" s="56"/>
      <c r="J11" s="55"/>
      <c r="K11" s="56">
        <f>SUM(K12:K27)</f>
        <v>17681276.880000003</v>
      </c>
    </row>
    <row r="12" spans="1:11" ht="15.95" customHeight="1" x14ac:dyDescent="0.25">
      <c r="A12" s="711" t="s">
        <v>1794</v>
      </c>
      <c r="B12" s="711" t="s">
        <v>52</v>
      </c>
      <c r="C12" s="711" t="s">
        <v>1795</v>
      </c>
      <c r="D12" s="1250" t="s">
        <v>2895</v>
      </c>
      <c r="E12" s="1210"/>
      <c r="F12" s="1210"/>
      <c r="G12" s="522"/>
      <c r="H12" s="507">
        <v>240</v>
      </c>
      <c r="I12" s="507">
        <v>1800</v>
      </c>
      <c r="J12" s="1249" t="s">
        <v>1796</v>
      </c>
      <c r="K12" s="1555">
        <f>335005.44+2884753.15+126765+436459.55</f>
        <v>3782983.1399999997</v>
      </c>
    </row>
    <row r="13" spans="1:11" ht="15.95" customHeight="1" x14ac:dyDescent="0.25">
      <c r="A13" s="711" t="s">
        <v>1797</v>
      </c>
      <c r="B13" s="711" t="s">
        <v>52</v>
      </c>
      <c r="C13" s="711" t="s">
        <v>1795</v>
      </c>
      <c r="D13" s="1250" t="s">
        <v>2896</v>
      </c>
      <c r="E13" s="1210"/>
      <c r="F13" s="1210"/>
      <c r="G13" s="522"/>
      <c r="H13" s="507">
        <v>240</v>
      </c>
      <c r="I13" s="507">
        <v>1800</v>
      </c>
      <c r="J13" s="1249" t="s">
        <v>1796</v>
      </c>
      <c r="K13" s="1555"/>
    </row>
    <row r="14" spans="1:11" ht="15.95" customHeight="1" x14ac:dyDescent="0.25">
      <c r="A14" s="711" t="s">
        <v>1798</v>
      </c>
      <c r="B14" s="711" t="s">
        <v>52</v>
      </c>
      <c r="C14" s="711" t="s">
        <v>1795</v>
      </c>
      <c r="D14" s="1250" t="s">
        <v>1799</v>
      </c>
      <c r="E14" s="1210"/>
      <c r="F14" s="1210"/>
      <c r="G14" s="522"/>
      <c r="H14" s="507">
        <v>180</v>
      </c>
      <c r="I14" s="507">
        <v>1200</v>
      </c>
      <c r="J14" s="1249" t="s">
        <v>1796</v>
      </c>
      <c r="K14" s="1555"/>
    </row>
    <row r="15" spans="1:11" ht="15.95" customHeight="1" x14ac:dyDescent="0.25">
      <c r="A15" s="711" t="s">
        <v>1800</v>
      </c>
      <c r="B15" s="711" t="s">
        <v>52</v>
      </c>
      <c r="C15" s="711" t="s">
        <v>1795</v>
      </c>
      <c r="D15" s="1250" t="s">
        <v>1801</v>
      </c>
      <c r="E15" s="1210"/>
      <c r="F15" s="1210"/>
      <c r="G15" s="522"/>
      <c r="H15" s="507">
        <v>180</v>
      </c>
      <c r="I15" s="507">
        <v>1200</v>
      </c>
      <c r="J15" s="1249" t="s">
        <v>1796</v>
      </c>
      <c r="K15" s="1555"/>
    </row>
    <row r="16" spans="1:11" ht="15.95" customHeight="1" x14ac:dyDescent="0.25">
      <c r="A16" s="711" t="s">
        <v>1802</v>
      </c>
      <c r="B16" s="711" t="s">
        <v>52</v>
      </c>
      <c r="C16" s="711" t="s">
        <v>1795</v>
      </c>
      <c r="D16" s="1250" t="s">
        <v>2897</v>
      </c>
      <c r="E16" s="1210"/>
      <c r="F16" s="1210"/>
      <c r="G16" s="522"/>
      <c r="H16" s="507">
        <v>150</v>
      </c>
      <c r="I16" s="507">
        <v>800</v>
      </c>
      <c r="J16" s="1249" t="s">
        <v>1796</v>
      </c>
      <c r="K16" s="1555"/>
    </row>
    <row r="17" spans="1:13" ht="15.95" customHeight="1" x14ac:dyDescent="0.25">
      <c r="A17" s="1248" t="s">
        <v>1803</v>
      </c>
      <c r="B17" s="711" t="s">
        <v>52</v>
      </c>
      <c r="C17" s="711" t="s">
        <v>1795</v>
      </c>
      <c r="D17" s="1250" t="s">
        <v>2898</v>
      </c>
      <c r="E17" s="1210"/>
      <c r="F17" s="1210"/>
      <c r="G17" s="522"/>
      <c r="H17" s="507">
        <v>150</v>
      </c>
      <c r="I17" s="507">
        <v>800</v>
      </c>
      <c r="J17" s="1249" t="s">
        <v>1796</v>
      </c>
      <c r="K17" s="1555"/>
    </row>
    <row r="18" spans="1:13" ht="30.75" customHeight="1" x14ac:dyDescent="0.25">
      <c r="A18" s="1119" t="s">
        <v>2901</v>
      </c>
      <c r="B18" s="711" t="s">
        <v>60</v>
      </c>
      <c r="C18" s="711" t="s">
        <v>1804</v>
      </c>
      <c r="D18" s="1250" t="s">
        <v>2899</v>
      </c>
      <c r="E18" s="1250" t="s">
        <v>2900</v>
      </c>
      <c r="F18" s="1250" t="s">
        <v>1805</v>
      </c>
      <c r="G18" s="522"/>
      <c r="H18" s="522"/>
      <c r="I18" s="522"/>
      <c r="J18" s="1249" t="s">
        <v>1796</v>
      </c>
      <c r="K18" s="1215">
        <f>8885114.22+566300.11+1306880.83</f>
        <v>10758295.16</v>
      </c>
    </row>
    <row r="19" spans="1:13" ht="30" customHeight="1" x14ac:dyDescent="0.25">
      <c r="A19" s="1119" t="s">
        <v>3114</v>
      </c>
      <c r="B19" s="711" t="s">
        <v>373</v>
      </c>
      <c r="C19" s="711" t="s">
        <v>1806</v>
      </c>
      <c r="D19" s="1237"/>
      <c r="E19" s="1210"/>
      <c r="F19" s="1210"/>
      <c r="G19" s="522"/>
      <c r="H19" s="507">
        <v>250</v>
      </c>
      <c r="I19" s="507">
        <v>470</v>
      </c>
      <c r="J19" s="1249" t="s">
        <v>1796</v>
      </c>
      <c r="K19" s="1555">
        <f>2083963.88+612547.14+21301+125814.37+296372.19</f>
        <v>3139998.58</v>
      </c>
      <c r="M19" s="71"/>
    </row>
    <row r="20" spans="1:13" ht="15.95" customHeight="1" x14ac:dyDescent="0.25">
      <c r="A20" s="1248" t="s">
        <v>1807</v>
      </c>
      <c r="B20" s="711" t="s">
        <v>52</v>
      </c>
      <c r="C20" s="711" t="s">
        <v>1808</v>
      </c>
      <c r="D20" s="1237"/>
      <c r="E20" s="1210"/>
      <c r="F20" s="1210"/>
      <c r="G20" s="522"/>
      <c r="H20" s="507">
        <v>340</v>
      </c>
      <c r="I20" s="507">
        <v>500</v>
      </c>
      <c r="J20" s="1249" t="s">
        <v>1796</v>
      </c>
      <c r="K20" s="1555"/>
    </row>
    <row r="21" spans="1:13" ht="15.95" customHeight="1" x14ac:dyDescent="0.25">
      <c r="A21" s="1248" t="s">
        <v>1809</v>
      </c>
      <c r="B21" s="711" t="s">
        <v>1810</v>
      </c>
      <c r="C21" s="711" t="s">
        <v>1808</v>
      </c>
      <c r="D21" s="1237"/>
      <c r="E21" s="1210"/>
      <c r="F21" s="1210"/>
      <c r="G21" s="522"/>
      <c r="H21" s="507">
        <v>25</v>
      </c>
      <c r="I21" s="507">
        <v>31</v>
      </c>
      <c r="J21" s="1249" t="s">
        <v>1796</v>
      </c>
      <c r="K21" s="1555"/>
    </row>
    <row r="22" spans="1:13" ht="15.95" customHeight="1" x14ac:dyDescent="0.25">
      <c r="A22" s="1248" t="s">
        <v>1809</v>
      </c>
      <c r="B22" s="711" t="s">
        <v>1810</v>
      </c>
      <c r="C22" s="711" t="s">
        <v>1811</v>
      </c>
      <c r="D22" s="1237"/>
      <c r="E22" s="1210"/>
      <c r="F22" s="483" t="s">
        <v>1010</v>
      </c>
      <c r="G22" s="507">
        <v>2200</v>
      </c>
      <c r="H22" s="522"/>
      <c r="I22" s="522"/>
      <c r="J22" s="1249" t="s">
        <v>1796</v>
      </c>
      <c r="K22" s="1555"/>
    </row>
    <row r="23" spans="1:13" s="80" customFormat="1" ht="15.95" customHeight="1" x14ac:dyDescent="0.25">
      <c r="A23" s="1248" t="s">
        <v>1812</v>
      </c>
      <c r="B23" s="711" t="s">
        <v>1011</v>
      </c>
      <c r="C23" s="711" t="s">
        <v>1806</v>
      </c>
      <c r="D23" s="1237"/>
      <c r="E23" s="1237"/>
      <c r="F23" s="474"/>
      <c r="G23" s="540">
        <v>160</v>
      </c>
      <c r="H23" s="532"/>
      <c r="I23" s="532"/>
      <c r="J23" s="1249" t="s">
        <v>1796</v>
      </c>
      <c r="K23" s="1555"/>
    </row>
    <row r="24" spans="1:13" s="80" customFormat="1" ht="15.95" customHeight="1" x14ac:dyDescent="0.25">
      <c r="A24" s="1248" t="s">
        <v>1813</v>
      </c>
      <c r="B24" s="711" t="s">
        <v>1011</v>
      </c>
      <c r="C24" s="711" t="s">
        <v>1808</v>
      </c>
      <c r="D24" s="1237"/>
      <c r="E24" s="1238" t="s">
        <v>1814</v>
      </c>
      <c r="F24" s="1238" t="s">
        <v>1815</v>
      </c>
      <c r="G24" s="532"/>
      <c r="H24" s="1240"/>
      <c r="I24" s="1240"/>
      <c r="J24" s="1249" t="s">
        <v>1796</v>
      </c>
      <c r="K24" s="1555"/>
    </row>
    <row r="25" spans="1:13" s="80" customFormat="1" ht="15.95" customHeight="1" x14ac:dyDescent="0.25">
      <c r="A25" s="1248" t="s">
        <v>1816</v>
      </c>
      <c r="B25" s="711" t="s">
        <v>1810</v>
      </c>
      <c r="C25" s="711" t="s">
        <v>1806</v>
      </c>
      <c r="D25" s="1237"/>
      <c r="E25" s="1237"/>
      <c r="F25" s="474"/>
      <c r="G25" s="540">
        <v>1800</v>
      </c>
      <c r="H25" s="532"/>
      <c r="I25" s="532"/>
      <c r="J25" s="1249" t="s">
        <v>1796</v>
      </c>
      <c r="K25" s="1555"/>
    </row>
    <row r="26" spans="1:13" s="80" customFormat="1" ht="15.95" customHeight="1" x14ac:dyDescent="0.25">
      <c r="A26" s="1248" t="s">
        <v>1817</v>
      </c>
      <c r="B26" s="711" t="s">
        <v>1810</v>
      </c>
      <c r="C26" s="711" t="s">
        <v>1806</v>
      </c>
      <c r="D26" s="1237"/>
      <c r="E26" s="1237"/>
      <c r="F26" s="474"/>
      <c r="G26" s="540">
        <v>1175</v>
      </c>
      <c r="H26" s="532"/>
      <c r="I26" s="532"/>
      <c r="J26" s="1249" t="s">
        <v>1796</v>
      </c>
      <c r="K26" s="1555"/>
    </row>
    <row r="27" spans="1:13" ht="31.5" customHeight="1" x14ac:dyDescent="0.25">
      <c r="A27" s="1248" t="s">
        <v>1818</v>
      </c>
      <c r="B27" s="711" t="s">
        <v>1810</v>
      </c>
      <c r="C27" s="711" t="s">
        <v>1811</v>
      </c>
      <c r="D27" s="1237"/>
      <c r="E27" s="1210"/>
      <c r="F27" s="483" t="s">
        <v>1010</v>
      </c>
      <c r="G27" s="507">
        <v>850</v>
      </c>
      <c r="H27" s="522"/>
      <c r="I27" s="522"/>
      <c r="J27" s="1249" t="s">
        <v>1796</v>
      </c>
      <c r="K27" s="1555"/>
    </row>
    <row r="28" spans="1:13" s="80" customFormat="1" ht="15.95" customHeight="1" x14ac:dyDescent="0.25">
      <c r="A28" s="711"/>
      <c r="B28" s="711"/>
      <c r="C28" s="711"/>
      <c r="D28" s="1237"/>
      <c r="E28" s="1238"/>
      <c r="F28" s="1238"/>
      <c r="G28" s="474"/>
      <c r="H28" s="1239"/>
      <c r="I28" s="1239"/>
      <c r="J28" s="1249"/>
      <c r="K28" s="483"/>
    </row>
    <row r="29" spans="1:13" ht="15.95" customHeight="1" x14ac:dyDescent="0.25">
      <c r="A29" s="54" t="s">
        <v>291</v>
      </c>
      <c r="B29" s="513"/>
      <c r="C29" s="513"/>
      <c r="D29" s="55"/>
      <c r="E29" s="55"/>
      <c r="F29" s="55"/>
      <c r="G29" s="56"/>
      <c r="H29" s="56"/>
      <c r="I29" s="56"/>
      <c r="J29" s="55"/>
      <c r="K29" s="56">
        <f>SUM(K30)</f>
        <v>1565315.21</v>
      </c>
    </row>
    <row r="30" spans="1:13" s="80" customFormat="1" ht="15.95" customHeight="1" x14ac:dyDescent="0.25">
      <c r="A30" s="711" t="s">
        <v>1819</v>
      </c>
      <c r="B30" s="711" t="s">
        <v>1820</v>
      </c>
      <c r="C30" s="711" t="s">
        <v>1821</v>
      </c>
      <c r="D30" s="474"/>
      <c r="E30" s="474"/>
      <c r="F30" s="474"/>
      <c r="G30" s="474"/>
      <c r="H30" s="474"/>
      <c r="I30" s="474"/>
      <c r="J30" s="1249" t="s">
        <v>1796</v>
      </c>
      <c r="K30" s="540">
        <f>82300.12+77850.13+480627.41+33480+91057.55+800000</f>
        <v>1565315.21</v>
      </c>
    </row>
    <row r="31" spans="1:13" s="16" customFormat="1" ht="15.95" customHeight="1" x14ac:dyDescent="0.25">
      <c r="A31" s="492"/>
      <c r="B31" s="474"/>
      <c r="C31" s="474"/>
      <c r="D31" s="474"/>
      <c r="E31" s="474"/>
      <c r="F31" s="474"/>
      <c r="G31" s="474"/>
      <c r="H31" s="474"/>
      <c r="I31" s="474"/>
      <c r="J31" s="1249"/>
      <c r="K31" s="540"/>
    </row>
    <row r="32" spans="1:13" ht="15.95" customHeight="1" x14ac:dyDescent="0.25">
      <c r="A32" s="54" t="s">
        <v>300</v>
      </c>
      <c r="B32" s="513"/>
      <c r="C32" s="513"/>
      <c r="D32" s="55"/>
      <c r="E32" s="55"/>
      <c r="F32" s="55"/>
      <c r="G32" s="56"/>
      <c r="H32" s="56"/>
      <c r="I32" s="56"/>
      <c r="J32" s="55"/>
      <c r="K32" s="56">
        <f>SUM(K33:K45)</f>
        <v>5355214.7700000005</v>
      </c>
    </row>
    <row r="33" spans="1:11" ht="15.95" customHeight="1" x14ac:dyDescent="0.25">
      <c r="A33" s="711" t="s">
        <v>1822</v>
      </c>
      <c r="B33" s="711" t="s">
        <v>1810</v>
      </c>
      <c r="C33" s="711" t="s">
        <v>1811</v>
      </c>
      <c r="D33" s="1240"/>
      <c r="E33" s="1210"/>
      <c r="F33" s="1210"/>
      <c r="G33" s="522"/>
      <c r="H33" s="507">
        <v>200</v>
      </c>
      <c r="I33" s="507">
        <v>650</v>
      </c>
      <c r="J33" s="1249" t="s">
        <v>1796</v>
      </c>
      <c r="K33" s="1555">
        <v>466105.15</v>
      </c>
    </row>
    <row r="34" spans="1:11" ht="15.95" customHeight="1" x14ac:dyDescent="0.25">
      <c r="A34" s="711" t="s">
        <v>1823</v>
      </c>
      <c r="B34" s="711" t="s">
        <v>373</v>
      </c>
      <c r="C34" s="711" t="s">
        <v>1806</v>
      </c>
      <c r="D34" s="1240"/>
      <c r="E34" s="1210"/>
      <c r="F34" s="1210"/>
      <c r="G34" s="522"/>
      <c r="H34" s="507">
        <v>600</v>
      </c>
      <c r="I34" s="507">
        <v>1000</v>
      </c>
      <c r="J34" s="1249" t="s">
        <v>1796</v>
      </c>
      <c r="K34" s="1555"/>
    </row>
    <row r="35" spans="1:11" ht="15.95" customHeight="1" x14ac:dyDescent="0.25">
      <c r="A35" s="711" t="s">
        <v>1824</v>
      </c>
      <c r="B35" s="711" t="s">
        <v>1825</v>
      </c>
      <c r="C35" s="711" t="s">
        <v>1806</v>
      </c>
      <c r="D35" s="1237"/>
      <c r="E35" s="1210"/>
      <c r="F35" s="1210"/>
      <c r="G35" s="522"/>
      <c r="H35" s="507">
        <v>7000</v>
      </c>
      <c r="I35" s="507">
        <v>24000</v>
      </c>
      <c r="J35" s="1249" t="s">
        <v>1796</v>
      </c>
      <c r="K35" s="1555"/>
    </row>
    <row r="36" spans="1:11" ht="15.95" customHeight="1" x14ac:dyDescent="0.25">
      <c r="A36" s="711" t="s">
        <v>1826</v>
      </c>
      <c r="B36" s="711" t="s">
        <v>1810</v>
      </c>
      <c r="C36" s="711" t="s">
        <v>1827</v>
      </c>
      <c r="D36" s="1241">
        <v>0.03</v>
      </c>
      <c r="E36" s="1241">
        <v>0.03</v>
      </c>
      <c r="F36" s="1242">
        <v>0.04</v>
      </c>
      <c r="G36" s="522"/>
      <c r="H36" s="522"/>
      <c r="I36" s="522"/>
      <c r="J36" s="1249" t="s">
        <v>1796</v>
      </c>
      <c r="K36" s="507">
        <v>62463.03</v>
      </c>
    </row>
    <row r="37" spans="1:11" s="80" customFormat="1" ht="15.95" customHeight="1" x14ac:dyDescent="0.25">
      <c r="A37" s="711" t="s">
        <v>1828</v>
      </c>
      <c r="B37" s="711" t="s">
        <v>1810</v>
      </c>
      <c r="C37" s="711" t="s">
        <v>1806</v>
      </c>
      <c r="D37" s="1237"/>
      <c r="E37" s="1243"/>
      <c r="F37" s="1243"/>
      <c r="G37" s="532"/>
      <c r="H37" s="1240">
        <v>340</v>
      </c>
      <c r="I37" s="1240">
        <v>450</v>
      </c>
      <c r="J37" s="1249" t="s">
        <v>1796</v>
      </c>
      <c r="K37" s="1554">
        <f>77073.33+700+19054.5</f>
        <v>96827.83</v>
      </c>
    </row>
    <row r="38" spans="1:11" s="80" customFormat="1" ht="15.95" customHeight="1" x14ac:dyDescent="0.25">
      <c r="A38" s="711" t="s">
        <v>1829</v>
      </c>
      <c r="B38" s="711" t="s">
        <v>1810</v>
      </c>
      <c r="C38" s="711" t="s">
        <v>1806</v>
      </c>
      <c r="D38" s="1237"/>
      <c r="E38" s="1243"/>
      <c r="F38" s="1243"/>
      <c r="G38" s="532"/>
      <c r="H38" s="1240">
        <v>45</v>
      </c>
      <c r="I38" s="1240">
        <v>900</v>
      </c>
      <c r="J38" s="1249" t="s">
        <v>1796</v>
      </c>
      <c r="K38" s="1554"/>
    </row>
    <row r="39" spans="1:11" s="80" customFormat="1" ht="15.95" customHeight="1" x14ac:dyDescent="0.25">
      <c r="A39" s="711" t="s">
        <v>1830</v>
      </c>
      <c r="B39" s="711" t="s">
        <v>373</v>
      </c>
      <c r="C39" s="711" t="s">
        <v>1831</v>
      </c>
      <c r="D39" s="1237"/>
      <c r="E39" s="1243"/>
      <c r="F39" s="1243"/>
      <c r="G39" s="532"/>
      <c r="H39" s="1240">
        <v>300</v>
      </c>
      <c r="I39" s="1240">
        <v>1500</v>
      </c>
      <c r="J39" s="1249" t="s">
        <v>1796</v>
      </c>
      <c r="K39" s="540">
        <v>6153</v>
      </c>
    </row>
    <row r="40" spans="1:11" s="80" customFormat="1" ht="15.95" customHeight="1" x14ac:dyDescent="0.25">
      <c r="A40" s="711" t="s">
        <v>1832</v>
      </c>
      <c r="B40" s="711" t="s">
        <v>60</v>
      </c>
      <c r="C40" s="711" t="s">
        <v>1811</v>
      </c>
      <c r="D40" s="1237"/>
      <c r="E40" s="1243"/>
      <c r="F40" s="1243"/>
      <c r="G40" s="1251">
        <v>150</v>
      </c>
      <c r="H40" s="1240"/>
      <c r="I40" s="1240"/>
      <c r="J40" s="1249" t="s">
        <v>1833</v>
      </c>
      <c r="K40" s="540">
        <v>107250</v>
      </c>
    </row>
    <row r="41" spans="1:11" ht="15.95" customHeight="1" x14ac:dyDescent="0.25">
      <c r="A41" s="711" t="s">
        <v>1834</v>
      </c>
      <c r="B41" s="711" t="s">
        <v>60</v>
      </c>
      <c r="C41" s="711" t="s">
        <v>1835</v>
      </c>
      <c r="D41" s="1241"/>
      <c r="E41" s="1241"/>
      <c r="F41" s="1242"/>
      <c r="G41" s="522"/>
      <c r="H41" s="522"/>
      <c r="I41" s="522"/>
      <c r="J41" s="1249" t="s">
        <v>1836</v>
      </c>
      <c r="K41" s="507">
        <v>13566.46</v>
      </c>
    </row>
    <row r="42" spans="1:11" ht="15.95" customHeight="1" x14ac:dyDescent="0.25">
      <c r="A42" s="711" t="s">
        <v>1837</v>
      </c>
      <c r="B42" s="711" t="s">
        <v>1838</v>
      </c>
      <c r="C42" s="711" t="s">
        <v>1835</v>
      </c>
      <c r="D42" s="1241"/>
      <c r="E42" s="1241"/>
      <c r="F42" s="1242"/>
      <c r="G42" s="471"/>
      <c r="H42" s="471"/>
      <c r="I42" s="471"/>
      <c r="J42" s="1249" t="s">
        <v>1839</v>
      </c>
      <c r="K42" s="507">
        <v>4331093.82</v>
      </c>
    </row>
    <row r="43" spans="1:11" ht="15.95" customHeight="1" x14ac:dyDescent="0.25">
      <c r="A43" s="711" t="s">
        <v>1840</v>
      </c>
      <c r="B43" s="711" t="s">
        <v>1841</v>
      </c>
      <c r="C43" s="711" t="s">
        <v>1842</v>
      </c>
      <c r="D43" s="1241">
        <v>0.17</v>
      </c>
      <c r="E43" s="1241"/>
      <c r="F43" s="1242"/>
      <c r="G43" s="471"/>
      <c r="H43" s="471"/>
      <c r="I43" s="471"/>
      <c r="J43" s="1249" t="s">
        <v>1843</v>
      </c>
      <c r="K43" s="507">
        <v>167909</v>
      </c>
    </row>
    <row r="44" spans="1:11" ht="15.95" customHeight="1" x14ac:dyDescent="0.25">
      <c r="A44" s="711" t="s">
        <v>1844</v>
      </c>
      <c r="B44" s="711" t="s">
        <v>1838</v>
      </c>
      <c r="C44" s="711" t="s">
        <v>1835</v>
      </c>
      <c r="D44" s="1241"/>
      <c r="E44" s="1241"/>
      <c r="F44" s="1242"/>
      <c r="G44" s="471"/>
      <c r="H44" s="471"/>
      <c r="I44" s="471"/>
      <c r="J44" s="1249" t="s">
        <v>1845</v>
      </c>
      <c r="K44" s="507">
        <v>0</v>
      </c>
    </row>
    <row r="45" spans="1:11" ht="15.95" customHeight="1" x14ac:dyDescent="0.25">
      <c r="A45" s="711" t="s">
        <v>1846</v>
      </c>
      <c r="B45" s="711" t="s">
        <v>477</v>
      </c>
      <c r="C45" s="711" t="s">
        <v>1847</v>
      </c>
      <c r="D45" s="1241"/>
      <c r="E45" s="1241"/>
      <c r="F45" s="1242"/>
      <c r="G45" s="471"/>
      <c r="H45" s="471"/>
      <c r="I45" s="471"/>
      <c r="J45" s="1249" t="s">
        <v>1848</v>
      </c>
      <c r="K45" s="507">
        <v>103846.48</v>
      </c>
    </row>
    <row r="46" spans="1:11" ht="15.95" customHeight="1" x14ac:dyDescent="0.25">
      <c r="A46" s="492"/>
      <c r="B46" s="471"/>
      <c r="C46" s="471"/>
      <c r="D46" s="471"/>
      <c r="E46" s="471"/>
      <c r="F46" s="471"/>
      <c r="G46" s="471"/>
      <c r="H46" s="471"/>
      <c r="I46" s="471"/>
      <c r="J46" s="1249"/>
      <c r="K46" s="483"/>
    </row>
    <row r="47" spans="1:11" ht="15.95" customHeight="1" x14ac:dyDescent="0.25">
      <c r="A47" s="54" t="s">
        <v>310</v>
      </c>
      <c r="B47" s="513"/>
      <c r="C47" s="513"/>
      <c r="D47" s="55"/>
      <c r="E47" s="55"/>
      <c r="F47" s="55"/>
      <c r="G47" s="56"/>
      <c r="H47" s="56"/>
      <c r="I47" s="56"/>
      <c r="J47" s="55"/>
      <c r="K47" s="56">
        <f>SUM(K48:K50)</f>
        <v>813180.7300000001</v>
      </c>
    </row>
    <row r="48" spans="1:11" s="348" customFormat="1" ht="15.95" customHeight="1" x14ac:dyDescent="0.25">
      <c r="A48" s="1209" t="s">
        <v>1849</v>
      </c>
      <c r="B48" s="1209" t="s">
        <v>60</v>
      </c>
      <c r="C48" s="1209" t="s">
        <v>1811</v>
      </c>
      <c r="D48" s="1244"/>
      <c r="E48" s="1246"/>
      <c r="F48" s="1246"/>
      <c r="G48" s="752"/>
      <c r="H48" s="538">
        <v>1000</v>
      </c>
      <c r="I48" s="538">
        <v>7000</v>
      </c>
      <c r="J48" s="1249" t="s">
        <v>1796</v>
      </c>
      <c r="K48" s="538">
        <f>26900+40500+30625+6148</f>
        <v>104173</v>
      </c>
    </row>
    <row r="49" spans="1:11" s="81" customFormat="1" ht="15.95" customHeight="1" x14ac:dyDescent="0.25">
      <c r="A49" s="711" t="s">
        <v>1012</v>
      </c>
      <c r="B49" s="711" t="s">
        <v>60</v>
      </c>
      <c r="C49" s="711" t="s">
        <v>1850</v>
      </c>
      <c r="D49" s="1240"/>
      <c r="E49" s="1247"/>
      <c r="F49" s="1247"/>
      <c r="G49" s="483"/>
      <c r="H49" s="507">
        <v>2</v>
      </c>
      <c r="I49" s="507">
        <v>2000</v>
      </c>
      <c r="J49" s="1249" t="s">
        <v>1796</v>
      </c>
      <c r="K49" s="507">
        <f>50971+36361.89+140992.42+327800+1170+41932.42</f>
        <v>599227.7300000001</v>
      </c>
    </row>
    <row r="50" spans="1:11" ht="15.95" customHeight="1" x14ac:dyDescent="0.25">
      <c r="A50" s="711" t="s">
        <v>1851</v>
      </c>
      <c r="B50" s="711" t="s">
        <v>373</v>
      </c>
      <c r="C50" s="711" t="s">
        <v>1852</v>
      </c>
      <c r="D50" s="1237"/>
      <c r="E50" s="1210"/>
      <c r="F50" s="1210"/>
      <c r="G50" s="471"/>
      <c r="H50" s="507">
        <v>3</v>
      </c>
      <c r="I50" s="507">
        <v>800</v>
      </c>
      <c r="J50" s="1249" t="s">
        <v>1796</v>
      </c>
      <c r="K50" s="507">
        <v>109780</v>
      </c>
    </row>
    <row r="51" spans="1:11" ht="15.95" customHeight="1" x14ac:dyDescent="0.25">
      <c r="A51" s="492"/>
      <c r="B51" s="471"/>
      <c r="C51" s="471"/>
      <c r="D51" s="471"/>
      <c r="E51" s="471"/>
      <c r="F51" s="471"/>
      <c r="G51" s="471"/>
      <c r="H51" s="522"/>
      <c r="I51" s="522"/>
      <c r="J51" s="1249"/>
      <c r="K51" s="483"/>
    </row>
    <row r="52" spans="1:11" ht="15.95" customHeight="1" x14ac:dyDescent="0.25">
      <c r="A52" s="54" t="s">
        <v>313</v>
      </c>
      <c r="B52" s="513"/>
      <c r="C52" s="513"/>
      <c r="D52" s="55"/>
      <c r="E52" s="55"/>
      <c r="F52" s="55"/>
      <c r="G52" s="56"/>
      <c r="H52" s="56"/>
      <c r="I52" s="56"/>
      <c r="J52" s="55"/>
      <c r="K52" s="56">
        <f>SUM(K53)</f>
        <v>506206.32</v>
      </c>
    </row>
    <row r="53" spans="1:11" s="81" customFormat="1" ht="15.95" customHeight="1" x14ac:dyDescent="0.25">
      <c r="A53" s="711" t="s">
        <v>1853</v>
      </c>
      <c r="B53" s="711" t="s">
        <v>1810</v>
      </c>
      <c r="C53" s="711" t="s">
        <v>1854</v>
      </c>
      <c r="D53" s="1237"/>
      <c r="E53" s="1237"/>
      <c r="F53" s="1237"/>
      <c r="G53" s="471"/>
      <c r="H53" s="507">
        <v>340</v>
      </c>
      <c r="I53" s="507">
        <v>3400</v>
      </c>
      <c r="J53" s="1249" t="s">
        <v>1796</v>
      </c>
      <c r="K53" s="507">
        <v>506206.32</v>
      </c>
    </row>
    <row r="54" spans="1:11" s="81" customFormat="1" ht="15.95" customHeight="1" x14ac:dyDescent="0.25">
      <c r="A54" s="711"/>
      <c r="B54" s="711"/>
      <c r="C54" s="711"/>
      <c r="D54" s="1237"/>
      <c r="E54" s="1237"/>
      <c r="F54" s="1237"/>
      <c r="G54" s="471"/>
      <c r="H54" s="507"/>
      <c r="I54" s="507"/>
      <c r="J54" s="1249"/>
      <c r="K54" s="483"/>
    </row>
    <row r="55" spans="1:11" ht="15.95" customHeight="1" x14ac:dyDescent="0.25">
      <c r="A55" s="54" t="s">
        <v>314</v>
      </c>
      <c r="B55" s="513"/>
      <c r="C55" s="513"/>
      <c r="D55" s="55"/>
      <c r="E55" s="55"/>
      <c r="F55" s="55"/>
      <c r="G55" s="56"/>
      <c r="H55" s="56"/>
      <c r="I55" s="56"/>
      <c r="J55" s="55"/>
      <c r="K55" s="56">
        <f>SUM(K56)</f>
        <v>0</v>
      </c>
    </row>
    <row r="56" spans="1:11" s="80" customFormat="1" ht="15.95" customHeight="1" x14ac:dyDescent="0.25">
      <c r="A56" s="493"/>
      <c r="B56" s="474"/>
      <c r="C56" s="474"/>
      <c r="D56" s="474"/>
      <c r="E56" s="474"/>
      <c r="F56" s="474"/>
      <c r="G56" s="474"/>
      <c r="H56" s="474"/>
      <c r="I56" s="474"/>
      <c r="J56" s="1249"/>
      <c r="K56" s="491"/>
    </row>
    <row r="57" spans="1:11" ht="15.95" customHeight="1" x14ac:dyDescent="0.25">
      <c r="A57" s="54" t="s">
        <v>315</v>
      </c>
      <c r="B57" s="513"/>
      <c r="C57" s="513"/>
      <c r="D57" s="55"/>
      <c r="E57" s="55"/>
      <c r="F57" s="55"/>
      <c r="G57" s="56"/>
      <c r="H57" s="56"/>
      <c r="I57" s="56"/>
      <c r="J57" s="55"/>
      <c r="K57" s="56">
        <f>SUM(K58:K63)</f>
        <v>7223037.709999999</v>
      </c>
    </row>
    <row r="58" spans="1:11" s="80" customFormat="1" ht="15.95" customHeight="1" x14ac:dyDescent="0.25">
      <c r="A58" s="711" t="s">
        <v>1855</v>
      </c>
      <c r="B58" s="711" t="s">
        <v>1856</v>
      </c>
      <c r="C58" s="711" t="s">
        <v>1811</v>
      </c>
      <c r="D58" s="1240"/>
      <c r="E58" s="1240"/>
      <c r="F58" s="474"/>
      <c r="G58" s="540">
        <v>470</v>
      </c>
      <c r="H58" s="532"/>
      <c r="I58" s="532"/>
      <c r="J58" s="1249" t="s">
        <v>1857</v>
      </c>
      <c r="K58" s="1554">
        <v>38480</v>
      </c>
    </row>
    <row r="59" spans="1:11" s="80" customFormat="1" ht="15.95" customHeight="1" x14ac:dyDescent="0.25">
      <c r="A59" s="711" t="s">
        <v>1858</v>
      </c>
      <c r="B59" s="711" t="s">
        <v>373</v>
      </c>
      <c r="C59" s="711" t="s">
        <v>1811</v>
      </c>
      <c r="D59" s="1240"/>
      <c r="E59" s="1240"/>
      <c r="F59" s="474"/>
      <c r="G59" s="540">
        <v>250</v>
      </c>
      <c r="H59" s="532"/>
      <c r="I59" s="532"/>
      <c r="J59" s="1249" t="s">
        <v>1857</v>
      </c>
      <c r="K59" s="1554"/>
    </row>
    <row r="60" spans="1:11" s="80" customFormat="1" ht="15.95" customHeight="1" x14ac:dyDescent="0.25">
      <c r="A60" s="711" t="s">
        <v>1859</v>
      </c>
      <c r="B60" s="711"/>
      <c r="C60" s="711" t="s">
        <v>1852</v>
      </c>
      <c r="D60" s="1240"/>
      <c r="E60" s="1243"/>
      <c r="F60" s="1243"/>
      <c r="G60" s="532"/>
      <c r="H60" s="1240">
        <v>20</v>
      </c>
      <c r="I60" s="1240">
        <v>3000</v>
      </c>
      <c r="J60" s="1249" t="s">
        <v>1857</v>
      </c>
      <c r="K60" s="541">
        <v>444781.85</v>
      </c>
    </row>
    <row r="61" spans="1:11" s="80" customFormat="1" ht="15.95" customHeight="1" x14ac:dyDescent="0.25">
      <c r="A61" s="711" t="s">
        <v>412</v>
      </c>
      <c r="B61" s="711" t="s">
        <v>1860</v>
      </c>
      <c r="C61" s="711" t="s">
        <v>1811</v>
      </c>
      <c r="D61" s="1237"/>
      <c r="E61" s="1243"/>
      <c r="F61" s="474"/>
      <c r="G61" s="1240">
        <v>600</v>
      </c>
      <c r="H61" s="532"/>
      <c r="I61" s="532"/>
      <c r="J61" s="1249" t="s">
        <v>1857</v>
      </c>
      <c r="K61" s="540">
        <v>282950</v>
      </c>
    </row>
    <row r="62" spans="1:11" s="80" customFormat="1" ht="30" x14ac:dyDescent="0.25">
      <c r="A62" s="1248" t="s">
        <v>1861</v>
      </c>
      <c r="B62" s="711" t="s">
        <v>1825</v>
      </c>
      <c r="C62" s="711" t="s">
        <v>1862</v>
      </c>
      <c r="D62" s="1242"/>
      <c r="E62" s="1242">
        <v>0.08</v>
      </c>
      <c r="F62" s="1242">
        <v>0.3</v>
      </c>
      <c r="G62" s="532"/>
      <c r="H62" s="532"/>
      <c r="I62" s="532"/>
      <c r="J62" s="1249" t="s">
        <v>1857</v>
      </c>
      <c r="K62" s="540">
        <f>3151789.26+3077436.6</f>
        <v>6229225.8599999994</v>
      </c>
    </row>
    <row r="63" spans="1:11" s="80" customFormat="1" ht="15.95" customHeight="1" x14ac:dyDescent="0.25">
      <c r="A63" s="711" t="s">
        <v>1863</v>
      </c>
      <c r="B63" s="711" t="s">
        <v>1810</v>
      </c>
      <c r="C63" s="711" t="s">
        <v>1811</v>
      </c>
      <c r="D63" s="1237"/>
      <c r="E63" s="1243"/>
      <c r="F63" s="474"/>
      <c r="G63" s="1237">
        <v>400</v>
      </c>
      <c r="H63" s="532"/>
      <c r="I63" s="532"/>
      <c r="J63" s="1249" t="s">
        <v>1857</v>
      </c>
      <c r="K63" s="540">
        <v>227600</v>
      </c>
    </row>
    <row r="64" spans="1:11" s="80" customFormat="1" ht="15.95" customHeight="1" x14ac:dyDescent="0.25">
      <c r="A64" s="711"/>
      <c r="B64" s="711"/>
      <c r="C64" s="711"/>
      <c r="D64" s="1237"/>
      <c r="E64" s="1243"/>
      <c r="F64" s="1243"/>
      <c r="G64" s="474"/>
      <c r="H64" s="1245"/>
      <c r="I64" s="1245"/>
      <c r="J64" s="1249"/>
      <c r="K64" s="491"/>
    </row>
    <row r="65" spans="1:11" ht="15.95" customHeight="1" x14ac:dyDescent="0.25">
      <c r="A65" s="67" t="s">
        <v>51</v>
      </c>
      <c r="B65" s="857"/>
      <c r="C65" s="857"/>
      <c r="D65" s="857"/>
      <c r="E65" s="857"/>
      <c r="F65" s="857"/>
      <c r="G65" s="857"/>
      <c r="H65" s="857"/>
      <c r="I65" s="857"/>
      <c r="J65" s="857"/>
      <c r="K65" s="496">
        <f>SUM(K9,K11,K29,K32,K47,K52,K55,K57)</f>
        <v>33144231.620000005</v>
      </c>
    </row>
    <row r="66" spans="1:11" x14ac:dyDescent="0.25">
      <c r="A66" s="72"/>
      <c r="B66" s="73"/>
      <c r="C66" s="73"/>
      <c r="D66" s="73"/>
      <c r="E66" s="73"/>
      <c r="F66" s="73"/>
      <c r="G66" s="73"/>
      <c r="H66" s="73"/>
      <c r="I66" s="73"/>
      <c r="J66" s="73"/>
      <c r="K66" s="349"/>
    </row>
  </sheetData>
  <mergeCells count="16">
    <mergeCell ref="H6:I6"/>
    <mergeCell ref="A7:A8"/>
    <mergeCell ref="B7:B8"/>
    <mergeCell ref="C7:C8"/>
    <mergeCell ref="D7:D8"/>
    <mergeCell ref="E7:F7"/>
    <mergeCell ref="G7:G8"/>
    <mergeCell ref="H7:I7"/>
    <mergeCell ref="E6:F6"/>
    <mergeCell ref="K58:K59"/>
    <mergeCell ref="J7:J8"/>
    <mergeCell ref="K7:K8"/>
    <mergeCell ref="K12:K17"/>
    <mergeCell ref="K19:K27"/>
    <mergeCell ref="K33:K35"/>
    <mergeCell ref="K37:K38"/>
  </mergeCells>
  <pageMargins left="0.19685039370078741" right="0" top="0.35433070866141736" bottom="0.35433070866141736" header="0" footer="0"/>
  <pageSetup paperSize="9" scale="4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zoomScale="80" zoomScaleNormal="80" workbookViewId="0">
      <selection activeCell="J11" sqref="J11"/>
    </sheetView>
  </sheetViews>
  <sheetFormatPr baseColWidth="10" defaultRowHeight="15" x14ac:dyDescent="0.25"/>
  <cols>
    <col min="1" max="1" width="50" customWidth="1"/>
    <col min="2" max="2" width="16.5703125" bestFit="1" customWidth="1"/>
    <col min="3" max="3" width="20.5703125" customWidth="1"/>
    <col min="4" max="4" width="18" customWidth="1"/>
    <col min="5" max="5" width="16.42578125" customWidth="1"/>
    <col min="6" max="6" width="13.5703125" customWidth="1"/>
    <col min="7" max="7" width="23.7109375" customWidth="1"/>
    <col min="8" max="8" width="14.140625" customWidth="1"/>
    <col min="9" max="9" width="12.5703125" customWidth="1"/>
    <col min="10" max="10" width="40" bestFit="1" customWidth="1"/>
    <col min="11" max="11" width="17.42578125" style="384" bestFit="1" customWidth="1"/>
    <col min="257" max="257" width="71" customWidth="1"/>
    <col min="258" max="262" width="17.7109375" customWidth="1"/>
    <col min="263" max="263" width="19.42578125" customWidth="1"/>
    <col min="264" max="266" width="17.7109375" customWidth="1"/>
    <col min="267" max="267" width="23.140625" customWidth="1"/>
    <col min="513" max="513" width="71" customWidth="1"/>
    <col min="514" max="518" width="17.7109375" customWidth="1"/>
    <col min="519" max="519" width="19.42578125" customWidth="1"/>
    <col min="520" max="522" width="17.7109375" customWidth="1"/>
    <col min="523" max="523" width="23.140625" customWidth="1"/>
    <col min="769" max="769" width="71" customWidth="1"/>
    <col min="770" max="774" width="17.7109375" customWidth="1"/>
    <col min="775" max="775" width="19.42578125" customWidth="1"/>
    <col min="776" max="778" width="17.7109375" customWidth="1"/>
    <col min="779" max="779" width="23.140625" customWidth="1"/>
    <col min="1025" max="1025" width="71" customWidth="1"/>
    <col min="1026" max="1030" width="17.7109375" customWidth="1"/>
    <col min="1031" max="1031" width="19.42578125" customWidth="1"/>
    <col min="1032" max="1034" width="17.7109375" customWidth="1"/>
    <col min="1035" max="1035" width="23.140625" customWidth="1"/>
    <col min="1281" max="1281" width="71" customWidth="1"/>
    <col min="1282" max="1286" width="17.7109375" customWidth="1"/>
    <col min="1287" max="1287" width="19.42578125" customWidth="1"/>
    <col min="1288" max="1290" width="17.7109375" customWidth="1"/>
    <col min="1291" max="1291" width="23.140625" customWidth="1"/>
    <col min="1537" max="1537" width="71" customWidth="1"/>
    <col min="1538" max="1542" width="17.7109375" customWidth="1"/>
    <col min="1543" max="1543" width="19.42578125" customWidth="1"/>
    <col min="1544" max="1546" width="17.7109375" customWidth="1"/>
    <col min="1547" max="1547" width="23.140625" customWidth="1"/>
    <col min="1793" max="1793" width="71" customWidth="1"/>
    <col min="1794" max="1798" width="17.7109375" customWidth="1"/>
    <col min="1799" max="1799" width="19.42578125" customWidth="1"/>
    <col min="1800" max="1802" width="17.7109375" customWidth="1"/>
    <col min="1803" max="1803" width="23.140625" customWidth="1"/>
    <col min="2049" max="2049" width="71" customWidth="1"/>
    <col min="2050" max="2054" width="17.7109375" customWidth="1"/>
    <col min="2055" max="2055" width="19.42578125" customWidth="1"/>
    <col min="2056" max="2058" width="17.7109375" customWidth="1"/>
    <col min="2059" max="2059" width="23.140625" customWidth="1"/>
    <col min="2305" max="2305" width="71" customWidth="1"/>
    <col min="2306" max="2310" width="17.7109375" customWidth="1"/>
    <col min="2311" max="2311" width="19.42578125" customWidth="1"/>
    <col min="2312" max="2314" width="17.7109375" customWidth="1"/>
    <col min="2315" max="2315" width="23.140625" customWidth="1"/>
    <col min="2561" max="2561" width="71" customWidth="1"/>
    <col min="2562" max="2566" width="17.7109375" customWidth="1"/>
    <col min="2567" max="2567" width="19.42578125" customWidth="1"/>
    <col min="2568" max="2570" width="17.7109375" customWidth="1"/>
    <col min="2571" max="2571" width="23.140625" customWidth="1"/>
    <col min="2817" max="2817" width="71" customWidth="1"/>
    <col min="2818" max="2822" width="17.7109375" customWidth="1"/>
    <col min="2823" max="2823" width="19.42578125" customWidth="1"/>
    <col min="2824" max="2826" width="17.7109375" customWidth="1"/>
    <col min="2827" max="2827" width="23.140625" customWidth="1"/>
    <col min="3073" max="3073" width="71" customWidth="1"/>
    <col min="3074" max="3078" width="17.7109375" customWidth="1"/>
    <col min="3079" max="3079" width="19.42578125" customWidth="1"/>
    <col min="3080" max="3082" width="17.7109375" customWidth="1"/>
    <col min="3083" max="3083" width="23.140625" customWidth="1"/>
    <col min="3329" max="3329" width="71" customWidth="1"/>
    <col min="3330" max="3334" width="17.7109375" customWidth="1"/>
    <col min="3335" max="3335" width="19.42578125" customWidth="1"/>
    <col min="3336" max="3338" width="17.7109375" customWidth="1"/>
    <col min="3339" max="3339" width="23.140625" customWidth="1"/>
    <col min="3585" max="3585" width="71" customWidth="1"/>
    <col min="3586" max="3590" width="17.7109375" customWidth="1"/>
    <col min="3591" max="3591" width="19.42578125" customWidth="1"/>
    <col min="3592" max="3594" width="17.7109375" customWidth="1"/>
    <col min="3595" max="3595" width="23.140625" customWidth="1"/>
    <col min="3841" max="3841" width="71" customWidth="1"/>
    <col min="3842" max="3846" width="17.7109375" customWidth="1"/>
    <col min="3847" max="3847" width="19.42578125" customWidth="1"/>
    <col min="3848" max="3850" width="17.7109375" customWidth="1"/>
    <col min="3851" max="3851" width="23.140625" customWidth="1"/>
    <col min="4097" max="4097" width="71" customWidth="1"/>
    <col min="4098" max="4102" width="17.7109375" customWidth="1"/>
    <col min="4103" max="4103" width="19.42578125" customWidth="1"/>
    <col min="4104" max="4106" width="17.7109375" customWidth="1"/>
    <col min="4107" max="4107" width="23.140625" customWidth="1"/>
    <col min="4353" max="4353" width="71" customWidth="1"/>
    <col min="4354" max="4358" width="17.7109375" customWidth="1"/>
    <col min="4359" max="4359" width="19.42578125" customWidth="1"/>
    <col min="4360" max="4362" width="17.7109375" customWidth="1"/>
    <col min="4363" max="4363" width="23.140625" customWidth="1"/>
    <col min="4609" max="4609" width="71" customWidth="1"/>
    <col min="4610" max="4614" width="17.7109375" customWidth="1"/>
    <col min="4615" max="4615" width="19.42578125" customWidth="1"/>
    <col min="4616" max="4618" width="17.7109375" customWidth="1"/>
    <col min="4619" max="4619" width="23.140625" customWidth="1"/>
    <col min="4865" max="4865" width="71" customWidth="1"/>
    <col min="4866" max="4870" width="17.7109375" customWidth="1"/>
    <col min="4871" max="4871" width="19.42578125" customWidth="1"/>
    <col min="4872" max="4874" width="17.7109375" customWidth="1"/>
    <col min="4875" max="4875" width="23.140625" customWidth="1"/>
    <col min="5121" max="5121" width="71" customWidth="1"/>
    <col min="5122" max="5126" width="17.7109375" customWidth="1"/>
    <col min="5127" max="5127" width="19.42578125" customWidth="1"/>
    <col min="5128" max="5130" width="17.7109375" customWidth="1"/>
    <col min="5131" max="5131" width="23.140625" customWidth="1"/>
    <col min="5377" max="5377" width="71" customWidth="1"/>
    <col min="5378" max="5382" width="17.7109375" customWidth="1"/>
    <col min="5383" max="5383" width="19.42578125" customWidth="1"/>
    <col min="5384" max="5386" width="17.7109375" customWidth="1"/>
    <col min="5387" max="5387" width="23.140625" customWidth="1"/>
    <col min="5633" max="5633" width="71" customWidth="1"/>
    <col min="5634" max="5638" width="17.7109375" customWidth="1"/>
    <col min="5639" max="5639" width="19.42578125" customWidth="1"/>
    <col min="5640" max="5642" width="17.7109375" customWidth="1"/>
    <col min="5643" max="5643" width="23.140625" customWidth="1"/>
    <col min="5889" max="5889" width="71" customWidth="1"/>
    <col min="5890" max="5894" width="17.7109375" customWidth="1"/>
    <col min="5895" max="5895" width="19.42578125" customWidth="1"/>
    <col min="5896" max="5898" width="17.7109375" customWidth="1"/>
    <col min="5899" max="5899" width="23.140625" customWidth="1"/>
    <col min="6145" max="6145" width="71" customWidth="1"/>
    <col min="6146" max="6150" width="17.7109375" customWidth="1"/>
    <col min="6151" max="6151" width="19.42578125" customWidth="1"/>
    <col min="6152" max="6154" width="17.7109375" customWidth="1"/>
    <col min="6155" max="6155" width="23.140625" customWidth="1"/>
    <col min="6401" max="6401" width="71" customWidth="1"/>
    <col min="6402" max="6406" width="17.7109375" customWidth="1"/>
    <col min="6407" max="6407" width="19.42578125" customWidth="1"/>
    <col min="6408" max="6410" width="17.7109375" customWidth="1"/>
    <col min="6411" max="6411" width="23.140625" customWidth="1"/>
    <col min="6657" max="6657" width="71" customWidth="1"/>
    <col min="6658" max="6662" width="17.7109375" customWidth="1"/>
    <col min="6663" max="6663" width="19.42578125" customWidth="1"/>
    <col min="6664" max="6666" width="17.7109375" customWidth="1"/>
    <col min="6667" max="6667" width="23.140625" customWidth="1"/>
    <col min="6913" max="6913" width="71" customWidth="1"/>
    <col min="6914" max="6918" width="17.7109375" customWidth="1"/>
    <col min="6919" max="6919" width="19.42578125" customWidth="1"/>
    <col min="6920" max="6922" width="17.7109375" customWidth="1"/>
    <col min="6923" max="6923" width="23.140625" customWidth="1"/>
    <col min="7169" max="7169" width="71" customWidth="1"/>
    <col min="7170" max="7174" width="17.7109375" customWidth="1"/>
    <col min="7175" max="7175" width="19.42578125" customWidth="1"/>
    <col min="7176" max="7178" width="17.7109375" customWidth="1"/>
    <col min="7179" max="7179" width="23.140625" customWidth="1"/>
    <col min="7425" max="7425" width="71" customWidth="1"/>
    <col min="7426" max="7430" width="17.7109375" customWidth="1"/>
    <col min="7431" max="7431" width="19.42578125" customWidth="1"/>
    <col min="7432" max="7434" width="17.7109375" customWidth="1"/>
    <col min="7435" max="7435" width="23.140625" customWidth="1"/>
    <col min="7681" max="7681" width="71" customWidth="1"/>
    <col min="7682" max="7686" width="17.7109375" customWidth="1"/>
    <col min="7687" max="7687" width="19.42578125" customWidth="1"/>
    <col min="7688" max="7690" width="17.7109375" customWidth="1"/>
    <col min="7691" max="7691" width="23.140625" customWidth="1"/>
    <col min="7937" max="7937" width="71" customWidth="1"/>
    <col min="7938" max="7942" width="17.7109375" customWidth="1"/>
    <col min="7943" max="7943" width="19.42578125" customWidth="1"/>
    <col min="7944" max="7946" width="17.7109375" customWidth="1"/>
    <col min="7947" max="7947" width="23.140625" customWidth="1"/>
    <col min="8193" max="8193" width="71" customWidth="1"/>
    <col min="8194" max="8198" width="17.7109375" customWidth="1"/>
    <col min="8199" max="8199" width="19.42578125" customWidth="1"/>
    <col min="8200" max="8202" width="17.7109375" customWidth="1"/>
    <col min="8203" max="8203" width="23.140625" customWidth="1"/>
    <col min="8449" max="8449" width="71" customWidth="1"/>
    <col min="8450" max="8454" width="17.7109375" customWidth="1"/>
    <col min="8455" max="8455" width="19.42578125" customWidth="1"/>
    <col min="8456" max="8458" width="17.7109375" customWidth="1"/>
    <col min="8459" max="8459" width="23.140625" customWidth="1"/>
    <col min="8705" max="8705" width="71" customWidth="1"/>
    <col min="8706" max="8710" width="17.7109375" customWidth="1"/>
    <col min="8711" max="8711" width="19.42578125" customWidth="1"/>
    <col min="8712" max="8714" width="17.7109375" customWidth="1"/>
    <col min="8715" max="8715" width="23.140625" customWidth="1"/>
    <col min="8961" max="8961" width="71" customWidth="1"/>
    <col min="8962" max="8966" width="17.7109375" customWidth="1"/>
    <col min="8967" max="8967" width="19.42578125" customWidth="1"/>
    <col min="8968" max="8970" width="17.7109375" customWidth="1"/>
    <col min="8971" max="8971" width="23.140625" customWidth="1"/>
    <col min="9217" max="9217" width="71" customWidth="1"/>
    <col min="9218" max="9222" width="17.7109375" customWidth="1"/>
    <col min="9223" max="9223" width="19.42578125" customWidth="1"/>
    <col min="9224" max="9226" width="17.7109375" customWidth="1"/>
    <col min="9227" max="9227" width="23.140625" customWidth="1"/>
    <col min="9473" max="9473" width="71" customWidth="1"/>
    <col min="9474" max="9478" width="17.7109375" customWidth="1"/>
    <col min="9479" max="9479" width="19.42578125" customWidth="1"/>
    <col min="9480" max="9482" width="17.7109375" customWidth="1"/>
    <col min="9483" max="9483" width="23.140625" customWidth="1"/>
    <col min="9729" max="9729" width="71" customWidth="1"/>
    <col min="9730" max="9734" width="17.7109375" customWidth="1"/>
    <col min="9735" max="9735" width="19.42578125" customWidth="1"/>
    <col min="9736" max="9738" width="17.7109375" customWidth="1"/>
    <col min="9739" max="9739" width="23.140625" customWidth="1"/>
    <col min="9985" max="9985" width="71" customWidth="1"/>
    <col min="9986" max="9990" width="17.7109375" customWidth="1"/>
    <col min="9991" max="9991" width="19.42578125" customWidth="1"/>
    <col min="9992" max="9994" width="17.7109375" customWidth="1"/>
    <col min="9995" max="9995" width="23.140625" customWidth="1"/>
    <col min="10241" max="10241" width="71" customWidth="1"/>
    <col min="10242" max="10246" width="17.7109375" customWidth="1"/>
    <col min="10247" max="10247" width="19.42578125" customWidth="1"/>
    <col min="10248" max="10250" width="17.7109375" customWidth="1"/>
    <col min="10251" max="10251" width="23.140625" customWidth="1"/>
    <col min="10497" max="10497" width="71" customWidth="1"/>
    <col min="10498" max="10502" width="17.7109375" customWidth="1"/>
    <col min="10503" max="10503" width="19.42578125" customWidth="1"/>
    <col min="10504" max="10506" width="17.7109375" customWidth="1"/>
    <col min="10507" max="10507" width="23.140625" customWidth="1"/>
    <col min="10753" max="10753" width="71" customWidth="1"/>
    <col min="10754" max="10758" width="17.7109375" customWidth="1"/>
    <col min="10759" max="10759" width="19.42578125" customWidth="1"/>
    <col min="10760" max="10762" width="17.7109375" customWidth="1"/>
    <col min="10763" max="10763" width="23.140625" customWidth="1"/>
    <col min="11009" max="11009" width="71" customWidth="1"/>
    <col min="11010" max="11014" width="17.7109375" customWidth="1"/>
    <col min="11015" max="11015" width="19.42578125" customWidth="1"/>
    <col min="11016" max="11018" width="17.7109375" customWidth="1"/>
    <col min="11019" max="11019" width="23.140625" customWidth="1"/>
    <col min="11265" max="11265" width="71" customWidth="1"/>
    <col min="11266" max="11270" width="17.7109375" customWidth="1"/>
    <col min="11271" max="11271" width="19.42578125" customWidth="1"/>
    <col min="11272" max="11274" width="17.7109375" customWidth="1"/>
    <col min="11275" max="11275" width="23.140625" customWidth="1"/>
    <col min="11521" max="11521" width="71" customWidth="1"/>
    <col min="11522" max="11526" width="17.7109375" customWidth="1"/>
    <col min="11527" max="11527" width="19.42578125" customWidth="1"/>
    <col min="11528" max="11530" width="17.7109375" customWidth="1"/>
    <col min="11531" max="11531" width="23.140625" customWidth="1"/>
    <col min="11777" max="11777" width="71" customWidth="1"/>
    <col min="11778" max="11782" width="17.7109375" customWidth="1"/>
    <col min="11783" max="11783" width="19.42578125" customWidth="1"/>
    <col min="11784" max="11786" width="17.7109375" customWidth="1"/>
    <col min="11787" max="11787" width="23.140625" customWidth="1"/>
    <col min="12033" max="12033" width="71" customWidth="1"/>
    <col min="12034" max="12038" width="17.7109375" customWidth="1"/>
    <col min="12039" max="12039" width="19.42578125" customWidth="1"/>
    <col min="12040" max="12042" width="17.7109375" customWidth="1"/>
    <col min="12043" max="12043" width="23.140625" customWidth="1"/>
    <col min="12289" max="12289" width="71" customWidth="1"/>
    <col min="12290" max="12294" width="17.7109375" customWidth="1"/>
    <col min="12295" max="12295" width="19.42578125" customWidth="1"/>
    <col min="12296" max="12298" width="17.7109375" customWidth="1"/>
    <col min="12299" max="12299" width="23.140625" customWidth="1"/>
    <col min="12545" max="12545" width="71" customWidth="1"/>
    <col min="12546" max="12550" width="17.7109375" customWidth="1"/>
    <col min="12551" max="12551" width="19.42578125" customWidth="1"/>
    <col min="12552" max="12554" width="17.7109375" customWidth="1"/>
    <col min="12555" max="12555" width="23.140625" customWidth="1"/>
    <col min="12801" max="12801" width="71" customWidth="1"/>
    <col min="12802" max="12806" width="17.7109375" customWidth="1"/>
    <col min="12807" max="12807" width="19.42578125" customWidth="1"/>
    <col min="12808" max="12810" width="17.7109375" customWidth="1"/>
    <col min="12811" max="12811" width="23.140625" customWidth="1"/>
    <col min="13057" max="13057" width="71" customWidth="1"/>
    <col min="13058" max="13062" width="17.7109375" customWidth="1"/>
    <col min="13063" max="13063" width="19.42578125" customWidth="1"/>
    <col min="13064" max="13066" width="17.7109375" customWidth="1"/>
    <col min="13067" max="13067" width="23.140625" customWidth="1"/>
    <col min="13313" max="13313" width="71" customWidth="1"/>
    <col min="13314" max="13318" width="17.7109375" customWidth="1"/>
    <col min="13319" max="13319" width="19.42578125" customWidth="1"/>
    <col min="13320" max="13322" width="17.7109375" customWidth="1"/>
    <col min="13323" max="13323" width="23.140625" customWidth="1"/>
    <col min="13569" max="13569" width="71" customWidth="1"/>
    <col min="13570" max="13574" width="17.7109375" customWidth="1"/>
    <col min="13575" max="13575" width="19.42578125" customWidth="1"/>
    <col min="13576" max="13578" width="17.7109375" customWidth="1"/>
    <col min="13579" max="13579" width="23.140625" customWidth="1"/>
    <col min="13825" max="13825" width="71" customWidth="1"/>
    <col min="13826" max="13830" width="17.7109375" customWidth="1"/>
    <col min="13831" max="13831" width="19.42578125" customWidth="1"/>
    <col min="13832" max="13834" width="17.7109375" customWidth="1"/>
    <col min="13835" max="13835" width="23.140625" customWidth="1"/>
    <col min="14081" max="14081" width="71" customWidth="1"/>
    <col min="14082" max="14086" width="17.7109375" customWidth="1"/>
    <col min="14087" max="14087" width="19.42578125" customWidth="1"/>
    <col min="14088" max="14090" width="17.7109375" customWidth="1"/>
    <col min="14091" max="14091" width="23.140625" customWidth="1"/>
    <col min="14337" max="14337" width="71" customWidth="1"/>
    <col min="14338" max="14342" width="17.7109375" customWidth="1"/>
    <col min="14343" max="14343" width="19.42578125" customWidth="1"/>
    <col min="14344" max="14346" width="17.7109375" customWidth="1"/>
    <col min="14347" max="14347" width="23.140625" customWidth="1"/>
    <col min="14593" max="14593" width="71" customWidth="1"/>
    <col min="14594" max="14598" width="17.7109375" customWidth="1"/>
    <col min="14599" max="14599" width="19.42578125" customWidth="1"/>
    <col min="14600" max="14602" width="17.7109375" customWidth="1"/>
    <col min="14603" max="14603" width="23.140625" customWidth="1"/>
    <col min="14849" max="14849" width="71" customWidth="1"/>
    <col min="14850" max="14854" width="17.7109375" customWidth="1"/>
    <col min="14855" max="14855" width="19.42578125" customWidth="1"/>
    <col min="14856" max="14858" width="17.7109375" customWidth="1"/>
    <col min="14859" max="14859" width="23.140625" customWidth="1"/>
    <col min="15105" max="15105" width="71" customWidth="1"/>
    <col min="15106" max="15110" width="17.7109375" customWidth="1"/>
    <col min="15111" max="15111" width="19.42578125" customWidth="1"/>
    <col min="15112" max="15114" width="17.7109375" customWidth="1"/>
    <col min="15115" max="15115" width="23.140625" customWidth="1"/>
    <col min="15361" max="15361" width="71" customWidth="1"/>
    <col min="15362" max="15366" width="17.7109375" customWidth="1"/>
    <col min="15367" max="15367" width="19.42578125" customWidth="1"/>
    <col min="15368" max="15370" width="17.7109375" customWidth="1"/>
    <col min="15371" max="15371" width="23.140625" customWidth="1"/>
    <col min="15617" max="15617" width="71" customWidth="1"/>
    <col min="15618" max="15622" width="17.7109375" customWidth="1"/>
    <col min="15623" max="15623" width="19.42578125" customWidth="1"/>
    <col min="15624" max="15626" width="17.7109375" customWidth="1"/>
    <col min="15627" max="15627" width="23.140625" customWidth="1"/>
    <col min="15873" max="15873" width="71" customWidth="1"/>
    <col min="15874" max="15878" width="17.7109375" customWidth="1"/>
    <col min="15879" max="15879" width="19.42578125" customWidth="1"/>
    <col min="15880" max="15882" width="17.7109375" customWidth="1"/>
    <col min="15883" max="15883" width="23.140625" customWidth="1"/>
    <col min="16129" max="16129" width="71" customWidth="1"/>
    <col min="16130" max="16134" width="17.7109375" customWidth="1"/>
    <col min="16135" max="16135" width="19.42578125" customWidth="1"/>
    <col min="16136" max="16138" width="17.7109375" customWidth="1"/>
    <col min="16139" max="16139" width="23.140625" customWidth="1"/>
  </cols>
  <sheetData>
    <row r="1" spans="1:11" s="16" customFormat="1" x14ac:dyDescent="0.25">
      <c r="K1" s="343"/>
    </row>
    <row r="2" spans="1:11" s="16" customFormat="1" x14ac:dyDescent="0.25">
      <c r="A2" s="17" t="s">
        <v>42</v>
      </c>
      <c r="B2" s="18"/>
      <c r="C2" s="18"/>
      <c r="D2" s="18"/>
      <c r="E2" s="18"/>
      <c r="F2" s="18"/>
      <c r="G2" s="18"/>
      <c r="H2" s="18"/>
      <c r="I2" s="18"/>
      <c r="J2" s="18"/>
      <c r="K2" s="344" t="s">
        <v>19</v>
      </c>
    </row>
    <row r="3" spans="1:11" s="16" customFormat="1" x14ac:dyDescent="0.25">
      <c r="A3" s="134" t="s">
        <v>863</v>
      </c>
      <c r="B3" s="18"/>
      <c r="C3" s="18"/>
      <c r="D3" s="18"/>
      <c r="E3" s="18"/>
      <c r="F3" s="18"/>
      <c r="G3" s="18"/>
      <c r="H3" s="18"/>
      <c r="I3" s="18"/>
      <c r="J3" s="18"/>
      <c r="K3" s="344"/>
    </row>
    <row r="4" spans="1:11" s="16" customFormat="1" x14ac:dyDescent="0.25">
      <c r="A4" s="17" t="s">
        <v>1110</v>
      </c>
      <c r="B4" s="18"/>
      <c r="C4" s="18"/>
      <c r="D4" s="18"/>
      <c r="E4" s="18"/>
      <c r="F4" s="18"/>
      <c r="G4" s="18"/>
      <c r="H4" s="18"/>
      <c r="I4" s="18"/>
      <c r="J4" s="18"/>
      <c r="K4" s="345"/>
    </row>
    <row r="5" spans="1:11" s="16" customFormat="1" x14ac:dyDescent="0.25">
      <c r="A5"/>
      <c r="B5" s="18"/>
      <c r="C5" s="18"/>
      <c r="D5" s="18"/>
      <c r="E5" s="18"/>
      <c r="F5" s="18"/>
      <c r="G5" s="18"/>
      <c r="H5" s="18"/>
      <c r="I5" s="18"/>
      <c r="J5" s="18"/>
      <c r="K5" s="345"/>
    </row>
    <row r="6" spans="1:11" s="16" customFormat="1" x14ac:dyDescent="0.25">
      <c r="A6" s="17"/>
      <c r="B6" s="18"/>
      <c r="C6" s="18"/>
      <c r="D6" s="18"/>
      <c r="E6" s="18"/>
      <c r="F6" s="18"/>
      <c r="G6" s="18"/>
      <c r="H6" s="18"/>
      <c r="I6" s="18"/>
      <c r="J6" s="18"/>
      <c r="K6" s="345"/>
    </row>
    <row r="7" spans="1:11" s="16" customFormat="1" ht="19.5" customHeight="1" x14ac:dyDescent="0.25">
      <c r="A7" s="732" t="s">
        <v>20</v>
      </c>
      <c r="B7" s="732" t="s">
        <v>21</v>
      </c>
      <c r="C7" s="732" t="s">
        <v>22</v>
      </c>
      <c r="D7" s="732"/>
      <c r="E7" s="1414" t="s">
        <v>23</v>
      </c>
      <c r="F7" s="1414"/>
      <c r="G7" s="732" t="s">
        <v>24</v>
      </c>
      <c r="H7" s="1414" t="s">
        <v>25</v>
      </c>
      <c r="I7" s="1414"/>
      <c r="J7" s="732" t="s">
        <v>26</v>
      </c>
      <c r="K7" s="729" t="s">
        <v>27</v>
      </c>
    </row>
    <row r="8" spans="1:11" s="16" customFormat="1" ht="18.75" customHeight="1" x14ac:dyDescent="0.25">
      <c r="A8" s="1410" t="s">
        <v>28</v>
      </c>
      <c r="B8" s="1406" t="s">
        <v>29</v>
      </c>
      <c r="C8" s="1406" t="s">
        <v>30</v>
      </c>
      <c r="D8" s="1406" t="s">
        <v>31</v>
      </c>
      <c r="E8" s="1404" t="s">
        <v>32</v>
      </c>
      <c r="F8" s="1405"/>
      <c r="G8" s="1406" t="s">
        <v>33</v>
      </c>
      <c r="H8" s="1404" t="s">
        <v>34</v>
      </c>
      <c r="I8" s="1405"/>
      <c r="J8" s="1406" t="s">
        <v>211</v>
      </c>
      <c r="K8" s="1408" t="s">
        <v>35</v>
      </c>
    </row>
    <row r="9" spans="1:11" s="16" customFormat="1" x14ac:dyDescent="0.25">
      <c r="A9" s="1556"/>
      <c r="B9" s="1407"/>
      <c r="C9" s="1407"/>
      <c r="D9" s="1407"/>
      <c r="E9" s="731" t="s">
        <v>36</v>
      </c>
      <c r="F9" s="731" t="s">
        <v>37</v>
      </c>
      <c r="G9" s="1557"/>
      <c r="H9" s="731" t="s">
        <v>36</v>
      </c>
      <c r="I9" s="731" t="s">
        <v>37</v>
      </c>
      <c r="J9" s="1407"/>
      <c r="K9" s="1409"/>
    </row>
    <row r="10" spans="1:11" s="52" customFormat="1" ht="15" customHeight="1" x14ac:dyDescent="0.25">
      <c r="A10" s="479" t="s">
        <v>43</v>
      </c>
      <c r="B10" s="480"/>
      <c r="C10" s="480"/>
      <c r="D10" s="480"/>
      <c r="E10" s="480"/>
      <c r="F10" s="480"/>
      <c r="G10" s="480"/>
      <c r="H10" s="480"/>
      <c r="I10" s="480"/>
      <c r="J10" s="480"/>
      <c r="K10" s="481">
        <f>SUM(K11)</f>
        <v>0</v>
      </c>
    </row>
    <row r="11" spans="1:11" s="52" customFormat="1" x14ac:dyDescent="0.25">
      <c r="A11" s="473"/>
      <c r="B11" s="471"/>
      <c r="C11" s="471"/>
      <c r="D11" s="482"/>
      <c r="E11" s="482"/>
      <c r="F11" s="482"/>
      <c r="G11" s="471"/>
      <c r="H11" s="471"/>
      <c r="I11" s="471"/>
      <c r="J11" s="471"/>
      <c r="K11" s="483"/>
    </row>
    <row r="12" spans="1:11" ht="15.95" customHeight="1" x14ac:dyDescent="0.25">
      <c r="A12" s="479" t="s">
        <v>44</v>
      </c>
      <c r="B12" s="480"/>
      <c r="C12" s="480"/>
      <c r="D12" s="484"/>
      <c r="E12" s="484"/>
      <c r="F12" s="484"/>
      <c r="G12" s="480"/>
      <c r="H12" s="480"/>
      <c r="I12" s="480"/>
      <c r="J12" s="480"/>
      <c r="K12" s="481">
        <f>SUM(K13:K36)</f>
        <v>122600032.98999999</v>
      </c>
    </row>
    <row r="13" spans="1:11" ht="19.5" customHeight="1" x14ac:dyDescent="0.25">
      <c r="A13" s="485" t="s">
        <v>1014</v>
      </c>
      <c r="B13" s="656" t="s">
        <v>341</v>
      </c>
      <c r="C13" s="656" t="s">
        <v>60</v>
      </c>
      <c r="D13" s="741" t="s">
        <v>1015</v>
      </c>
      <c r="E13" s="741" t="s">
        <v>1016</v>
      </c>
      <c r="F13" s="741">
        <v>0.04</v>
      </c>
      <c r="G13" s="656" t="s">
        <v>1017</v>
      </c>
      <c r="H13" s="902" t="s">
        <v>1018</v>
      </c>
      <c r="I13" s="741" t="s">
        <v>1019</v>
      </c>
      <c r="J13" s="1319" t="s">
        <v>1020</v>
      </c>
      <c r="K13" s="538">
        <v>49121945.979999997</v>
      </c>
    </row>
    <row r="14" spans="1:11" ht="15.95" customHeight="1" x14ac:dyDescent="0.25">
      <c r="A14" s="785" t="s">
        <v>1028</v>
      </c>
      <c r="B14" s="656" t="s">
        <v>341</v>
      </c>
      <c r="C14" s="656" t="s">
        <v>60</v>
      </c>
      <c r="D14" s="741" t="s">
        <v>1015</v>
      </c>
      <c r="E14" s="741" t="s">
        <v>1016</v>
      </c>
      <c r="F14" s="741">
        <v>0.04</v>
      </c>
      <c r="G14" s="656" t="s">
        <v>1017</v>
      </c>
      <c r="H14" s="902" t="s">
        <v>1018</v>
      </c>
      <c r="I14" s="741" t="s">
        <v>1019</v>
      </c>
      <c r="J14" s="1319" t="s">
        <v>1020</v>
      </c>
      <c r="K14" s="538">
        <v>14446330.630000001</v>
      </c>
    </row>
    <row r="15" spans="1:11" ht="15.95" customHeight="1" x14ac:dyDescent="0.25">
      <c r="A15" s="785" t="s">
        <v>1021</v>
      </c>
      <c r="B15" s="656" t="s">
        <v>1022</v>
      </c>
      <c r="C15" s="656" t="s">
        <v>1023</v>
      </c>
      <c r="D15" s="742" t="s">
        <v>1024</v>
      </c>
      <c r="E15" s="742" t="s">
        <v>1024</v>
      </c>
      <c r="F15" s="742" t="s">
        <v>1024</v>
      </c>
      <c r="G15" s="742" t="s">
        <v>1024</v>
      </c>
      <c r="H15" s="742" t="s">
        <v>1024</v>
      </c>
      <c r="I15" s="742" t="s">
        <v>1024</v>
      </c>
      <c r="J15" s="1320" t="s">
        <v>1025</v>
      </c>
      <c r="K15" s="538">
        <v>13677946.74</v>
      </c>
    </row>
    <row r="16" spans="1:11" ht="15.95" customHeight="1" x14ac:dyDescent="0.25">
      <c r="A16" s="785" t="s">
        <v>1029</v>
      </c>
      <c r="B16" s="656" t="s">
        <v>1022</v>
      </c>
      <c r="C16" s="656" t="s">
        <v>1023</v>
      </c>
      <c r="D16" s="741"/>
      <c r="E16" s="741"/>
      <c r="F16" s="741"/>
      <c r="G16" s="741" t="s">
        <v>1030</v>
      </c>
      <c r="H16" s="743">
        <v>3.5000000000000001E-3</v>
      </c>
      <c r="I16" s="743">
        <v>8.9999999999999993E-3</v>
      </c>
      <c r="J16" s="1321" t="s">
        <v>1031</v>
      </c>
      <c r="K16" s="538">
        <v>13065318.439999999</v>
      </c>
    </row>
    <row r="17" spans="1:11" ht="15.95" customHeight="1" x14ac:dyDescent="0.25">
      <c r="A17" s="785" t="s">
        <v>1026</v>
      </c>
      <c r="B17" s="656" t="s">
        <v>1022</v>
      </c>
      <c r="C17" s="656" t="s">
        <v>1023</v>
      </c>
      <c r="D17" s="742">
        <v>0.04</v>
      </c>
      <c r="E17" s="742">
        <v>0.04</v>
      </c>
      <c r="F17" s="742">
        <v>0.13</v>
      </c>
      <c r="G17" s="742"/>
      <c r="H17" s="742"/>
      <c r="I17" s="47"/>
      <c r="J17" s="1321" t="s">
        <v>1027</v>
      </c>
      <c r="K17" s="538">
        <v>12065686.289999999</v>
      </c>
    </row>
    <row r="18" spans="1:11" ht="15.95" customHeight="1" x14ac:dyDescent="0.25">
      <c r="A18" s="785" t="s">
        <v>1034</v>
      </c>
      <c r="B18" s="656" t="s">
        <v>1022</v>
      </c>
      <c r="C18" s="656" t="s">
        <v>1023</v>
      </c>
      <c r="D18" s="742" t="s">
        <v>1024</v>
      </c>
      <c r="E18" s="742" t="s">
        <v>1024</v>
      </c>
      <c r="F18" s="742" t="s">
        <v>1024</v>
      </c>
      <c r="G18" s="742" t="s">
        <v>1024</v>
      </c>
      <c r="H18" s="742" t="s">
        <v>1024</v>
      </c>
      <c r="I18" s="742" t="s">
        <v>1024</v>
      </c>
      <c r="J18" s="1320" t="s">
        <v>1025</v>
      </c>
      <c r="K18" s="538">
        <v>6663643.2800000003</v>
      </c>
    </row>
    <row r="19" spans="1:11" ht="15.95" customHeight="1" x14ac:dyDescent="0.25">
      <c r="A19" s="785" t="s">
        <v>1043</v>
      </c>
      <c r="B19" s="656" t="s">
        <v>1022</v>
      </c>
      <c r="C19" s="656" t="s">
        <v>1023</v>
      </c>
      <c r="D19" s="741"/>
      <c r="E19" s="741"/>
      <c r="F19" s="741"/>
      <c r="G19" s="741" t="s">
        <v>1030</v>
      </c>
      <c r="H19" s="743">
        <v>3.5000000000000001E-3</v>
      </c>
      <c r="I19" s="743">
        <v>8.9999999999999993E-3</v>
      </c>
      <c r="J19" s="1321" t="s">
        <v>1031</v>
      </c>
      <c r="K19" s="538">
        <v>4264228.72</v>
      </c>
    </row>
    <row r="20" spans="1:11" ht="15.95" customHeight="1" x14ac:dyDescent="0.25">
      <c r="A20" s="785" t="s">
        <v>1035</v>
      </c>
      <c r="B20" s="656" t="s">
        <v>1036</v>
      </c>
      <c r="C20" s="656" t="s">
        <v>1037</v>
      </c>
      <c r="D20" s="741"/>
      <c r="E20" s="741" t="s">
        <v>1038</v>
      </c>
      <c r="F20" s="741" t="s">
        <v>1039</v>
      </c>
      <c r="G20" s="741"/>
      <c r="H20" s="741"/>
      <c r="I20" s="741"/>
      <c r="J20" s="1322" t="s">
        <v>1040</v>
      </c>
      <c r="K20" s="538">
        <v>2396575.98</v>
      </c>
    </row>
    <row r="21" spans="1:11" ht="15.95" customHeight="1" x14ac:dyDescent="0.25">
      <c r="A21" s="785" t="s">
        <v>411</v>
      </c>
      <c r="B21" s="656" t="s">
        <v>1022</v>
      </c>
      <c r="C21" s="656" t="s">
        <v>373</v>
      </c>
      <c r="D21" s="742"/>
      <c r="E21" s="742"/>
      <c r="F21" s="742"/>
      <c r="G21" s="742" t="s">
        <v>1032</v>
      </c>
      <c r="H21" s="742"/>
      <c r="I21" s="742"/>
      <c r="J21" s="1321" t="s">
        <v>1033</v>
      </c>
      <c r="K21" s="538">
        <v>1966229.89</v>
      </c>
    </row>
    <row r="22" spans="1:11" ht="15.95" customHeight="1" x14ac:dyDescent="0.25">
      <c r="A22" s="785" t="s">
        <v>1041</v>
      </c>
      <c r="B22" s="656" t="s">
        <v>1022</v>
      </c>
      <c r="C22" s="656" t="s">
        <v>1037</v>
      </c>
      <c r="D22" s="741"/>
      <c r="E22" s="741">
        <v>0.01</v>
      </c>
      <c r="F22" s="741">
        <v>0.03</v>
      </c>
      <c r="G22" s="741"/>
      <c r="H22" s="741"/>
      <c r="I22" s="741"/>
      <c r="J22" s="1322" t="s">
        <v>1042</v>
      </c>
      <c r="K22" s="538">
        <v>1465819.15</v>
      </c>
    </row>
    <row r="23" spans="1:11" ht="15.95" customHeight="1" x14ac:dyDescent="0.25">
      <c r="A23" s="785" t="s">
        <v>1044</v>
      </c>
      <c r="B23" s="656" t="s">
        <v>1022</v>
      </c>
      <c r="C23" s="656" t="s">
        <v>1037</v>
      </c>
      <c r="D23" s="741"/>
      <c r="E23" s="741"/>
      <c r="F23" s="741"/>
      <c r="G23" s="741" t="s">
        <v>1045</v>
      </c>
      <c r="H23" s="741"/>
      <c r="I23" s="741"/>
      <c r="J23" s="1322" t="s">
        <v>1046</v>
      </c>
      <c r="K23" s="538">
        <v>1410383.8</v>
      </c>
    </row>
    <row r="24" spans="1:11" ht="15.95" customHeight="1" x14ac:dyDescent="0.25">
      <c r="A24" s="785" t="s">
        <v>1047</v>
      </c>
      <c r="B24" s="656" t="s">
        <v>1036</v>
      </c>
      <c r="C24" s="656" t="s">
        <v>1037</v>
      </c>
      <c r="D24" s="741"/>
      <c r="E24" s="743">
        <v>3.5000000000000003E-2</v>
      </c>
      <c r="F24" s="741">
        <v>7.0000000000000007E-2</v>
      </c>
      <c r="G24" s="741" t="s">
        <v>1048</v>
      </c>
      <c r="H24" s="741"/>
      <c r="I24" s="741"/>
      <c r="J24" s="1322" t="s">
        <v>1049</v>
      </c>
      <c r="K24" s="538">
        <v>502726.91</v>
      </c>
    </row>
    <row r="25" spans="1:11" ht="15.95" customHeight="1" x14ac:dyDescent="0.25">
      <c r="A25" s="785" t="s">
        <v>1050</v>
      </c>
      <c r="B25" s="656" t="s">
        <v>1036</v>
      </c>
      <c r="C25" s="656" t="s">
        <v>1037</v>
      </c>
      <c r="D25" s="741"/>
      <c r="E25" s="741"/>
      <c r="F25" s="741"/>
      <c r="G25" s="741" t="s">
        <v>1051</v>
      </c>
      <c r="H25" s="741"/>
      <c r="I25" s="741"/>
      <c r="J25" s="1322" t="s">
        <v>1052</v>
      </c>
      <c r="K25" s="538">
        <v>359850.1</v>
      </c>
    </row>
    <row r="26" spans="1:11" ht="15.95" customHeight="1" x14ac:dyDescent="0.25">
      <c r="A26" s="785" t="s">
        <v>1053</v>
      </c>
      <c r="B26" s="656" t="s">
        <v>1022</v>
      </c>
      <c r="C26" s="656" t="s">
        <v>60</v>
      </c>
      <c r="D26" s="741"/>
      <c r="E26" s="741"/>
      <c r="F26" s="741"/>
      <c r="G26" s="741" t="s">
        <v>1054</v>
      </c>
      <c r="H26" s="741"/>
      <c r="I26" s="741"/>
      <c r="J26" s="1322" t="s">
        <v>1055</v>
      </c>
      <c r="K26" s="538">
        <v>291465.39</v>
      </c>
    </row>
    <row r="27" spans="1:11" ht="15.95" customHeight="1" x14ac:dyDescent="0.25">
      <c r="A27" s="785" t="s">
        <v>1061</v>
      </c>
      <c r="B27" s="656" t="s">
        <v>1022</v>
      </c>
      <c r="C27" s="656" t="s">
        <v>60</v>
      </c>
      <c r="D27" s="741"/>
      <c r="E27" s="741"/>
      <c r="F27" s="741"/>
      <c r="G27" s="741" t="s">
        <v>1054</v>
      </c>
      <c r="H27" s="741"/>
      <c r="I27" s="741"/>
      <c r="J27" s="1323" t="s">
        <v>1055</v>
      </c>
      <c r="K27" s="538">
        <v>236560.3</v>
      </c>
    </row>
    <row r="28" spans="1:11" ht="15.95" customHeight="1" x14ac:dyDescent="0.25">
      <c r="A28" s="785" t="s">
        <v>1062</v>
      </c>
      <c r="B28" s="656" t="s">
        <v>1022</v>
      </c>
      <c r="C28" s="656" t="s">
        <v>1037</v>
      </c>
      <c r="D28" s="742"/>
      <c r="E28" s="742"/>
      <c r="F28" s="742"/>
      <c r="G28" s="742" t="s">
        <v>1063</v>
      </c>
      <c r="H28" s="742"/>
      <c r="I28" s="742"/>
      <c r="J28" s="1321" t="s">
        <v>1064</v>
      </c>
      <c r="K28" s="538">
        <v>182471.37</v>
      </c>
    </row>
    <row r="29" spans="1:11" ht="15.95" customHeight="1" x14ac:dyDescent="0.25">
      <c r="A29" s="785" t="s">
        <v>1056</v>
      </c>
      <c r="B29" s="252" t="s">
        <v>1022</v>
      </c>
      <c r="C29" s="252" t="s">
        <v>373</v>
      </c>
      <c r="D29" s="742"/>
      <c r="E29" s="742"/>
      <c r="F29" s="742"/>
      <c r="G29" s="742" t="s">
        <v>1057</v>
      </c>
      <c r="H29" s="742"/>
      <c r="I29" s="742"/>
      <c r="J29" s="1321" t="s">
        <v>1058</v>
      </c>
      <c r="K29" s="538">
        <v>131084.07999999999</v>
      </c>
    </row>
    <row r="30" spans="1:11" ht="15.95" customHeight="1" x14ac:dyDescent="0.25">
      <c r="A30" s="785" t="s">
        <v>1065</v>
      </c>
      <c r="B30" s="656" t="s">
        <v>1022</v>
      </c>
      <c r="C30" s="656" t="s">
        <v>1037</v>
      </c>
      <c r="D30" s="741"/>
      <c r="E30" s="741"/>
      <c r="F30" s="741"/>
      <c r="G30" s="741" t="s">
        <v>1066</v>
      </c>
      <c r="H30" s="743">
        <v>1.2E-2</v>
      </c>
      <c r="I30" s="741">
        <v>0.02</v>
      </c>
      <c r="J30" s="1322" t="s">
        <v>1067</v>
      </c>
      <c r="K30" s="538">
        <v>103833.17</v>
      </c>
    </row>
    <row r="31" spans="1:11" ht="15.95" customHeight="1" x14ac:dyDescent="0.25">
      <c r="A31" s="785" t="s">
        <v>1068</v>
      </c>
      <c r="B31" s="656" t="s">
        <v>1022</v>
      </c>
      <c r="C31" s="656" t="s">
        <v>60</v>
      </c>
      <c r="D31" s="656"/>
      <c r="E31" s="656"/>
      <c r="F31" s="656"/>
      <c r="G31" s="656"/>
      <c r="H31" s="656"/>
      <c r="I31" s="656"/>
      <c r="J31" s="1324" t="s">
        <v>1069</v>
      </c>
      <c r="K31" s="538">
        <v>75210</v>
      </c>
    </row>
    <row r="32" spans="1:11" ht="15.95" customHeight="1" x14ac:dyDescent="0.25">
      <c r="A32" s="785" t="s">
        <v>1059</v>
      </c>
      <c r="B32" s="656" t="s">
        <v>1022</v>
      </c>
      <c r="C32" s="656" t="s">
        <v>1037</v>
      </c>
      <c r="D32" s="742"/>
      <c r="E32" s="744">
        <v>4.4600000000000001E-2</v>
      </c>
      <c r="F32" s="744">
        <v>0.51500000000000001</v>
      </c>
      <c r="G32" s="742"/>
      <c r="H32" s="742"/>
      <c r="I32" s="742"/>
      <c r="J32" s="1321" t="s">
        <v>1060</v>
      </c>
      <c r="K32" s="538">
        <v>72391.78</v>
      </c>
    </row>
    <row r="33" spans="1:11" ht="15.95" customHeight="1" x14ac:dyDescent="0.25">
      <c r="A33" s="785" t="s">
        <v>1076</v>
      </c>
      <c r="B33" s="656" t="s">
        <v>1022</v>
      </c>
      <c r="C33" s="656" t="s">
        <v>373</v>
      </c>
      <c r="D33" s="741"/>
      <c r="E33" s="741"/>
      <c r="F33" s="741"/>
      <c r="G33" s="741" t="s">
        <v>1077</v>
      </c>
      <c r="H33" s="741"/>
      <c r="I33" s="741"/>
      <c r="J33" s="1322" t="s">
        <v>1078</v>
      </c>
      <c r="K33" s="538">
        <v>57256.98</v>
      </c>
    </row>
    <row r="34" spans="1:11" ht="15.95" customHeight="1" x14ac:dyDescent="0.25">
      <c r="A34" s="785" t="s">
        <v>1070</v>
      </c>
      <c r="B34" s="656" t="s">
        <v>1036</v>
      </c>
      <c r="C34" s="656" t="s">
        <v>60</v>
      </c>
      <c r="D34" s="742"/>
      <c r="E34" s="742"/>
      <c r="F34" s="742"/>
      <c r="G34" s="742" t="s">
        <v>1071</v>
      </c>
      <c r="H34" s="742"/>
      <c r="I34" s="742"/>
      <c r="J34" s="1321" t="s">
        <v>1072</v>
      </c>
      <c r="K34" s="538">
        <v>25884.27</v>
      </c>
    </row>
    <row r="35" spans="1:11" ht="15.95" customHeight="1" x14ac:dyDescent="0.25">
      <c r="A35" s="785" t="s">
        <v>1073</v>
      </c>
      <c r="B35" s="656" t="s">
        <v>1022</v>
      </c>
      <c r="C35" s="656" t="s">
        <v>1074</v>
      </c>
      <c r="D35" s="741"/>
      <c r="E35" s="741"/>
      <c r="F35" s="741"/>
      <c r="G35" s="741"/>
      <c r="H35" s="741"/>
      <c r="I35" s="741"/>
      <c r="J35" s="1322" t="s">
        <v>1075</v>
      </c>
      <c r="K35" s="538">
        <v>17014.09</v>
      </c>
    </row>
    <row r="36" spans="1:11" ht="15.95" customHeight="1" x14ac:dyDescent="0.25">
      <c r="A36" s="785" t="s">
        <v>412</v>
      </c>
      <c r="B36" s="656" t="s">
        <v>1022</v>
      </c>
      <c r="C36" s="656" t="s">
        <v>1037</v>
      </c>
      <c r="D36" s="741"/>
      <c r="E36" s="741"/>
      <c r="F36" s="741">
        <v>0.5</v>
      </c>
      <c r="G36" s="741" t="s">
        <v>1079</v>
      </c>
      <c r="H36" s="741"/>
      <c r="I36" s="741"/>
      <c r="J36" s="1322" t="s">
        <v>1080</v>
      </c>
      <c r="K36" s="538">
        <v>175.65</v>
      </c>
    </row>
    <row r="37" spans="1:11" ht="15.95" customHeight="1" x14ac:dyDescent="0.25">
      <c r="A37" s="485"/>
      <c r="B37" s="656"/>
      <c r="C37" s="656"/>
      <c r="D37" s="741"/>
      <c r="E37" s="741"/>
      <c r="F37" s="741"/>
      <c r="G37" s="741"/>
      <c r="H37" s="741"/>
      <c r="I37" s="741"/>
      <c r="J37" s="1323"/>
      <c r="K37" s="538"/>
    </row>
    <row r="38" spans="1:11" ht="15.95" customHeight="1" x14ac:dyDescent="0.25">
      <c r="A38" s="487" t="s">
        <v>45</v>
      </c>
      <c r="B38" s="528"/>
      <c r="C38" s="528"/>
      <c r="D38" s="488"/>
      <c r="E38" s="488"/>
      <c r="F38" s="488"/>
      <c r="G38" s="528"/>
      <c r="H38" s="528"/>
      <c r="I38" s="528"/>
      <c r="J38" s="990"/>
      <c r="K38" s="489"/>
    </row>
    <row r="39" spans="1:11" s="81" customFormat="1" ht="15.95" customHeight="1" x14ac:dyDescent="0.25">
      <c r="A39" s="493"/>
      <c r="B39" s="474"/>
      <c r="C39" s="474"/>
      <c r="D39" s="490"/>
      <c r="E39" s="490"/>
      <c r="F39" s="490"/>
      <c r="G39" s="474"/>
      <c r="H39" s="474"/>
      <c r="I39" s="474"/>
      <c r="J39" s="992"/>
      <c r="K39" s="491"/>
    </row>
    <row r="40" spans="1:11" ht="15.95" customHeight="1" x14ac:dyDescent="0.25">
      <c r="A40" s="487" t="s">
        <v>1081</v>
      </c>
      <c r="B40" s="528"/>
      <c r="C40" s="528"/>
      <c r="D40" s="488"/>
      <c r="E40" s="488"/>
      <c r="F40" s="488"/>
      <c r="G40" s="528"/>
      <c r="H40" s="528"/>
      <c r="I40" s="528"/>
      <c r="J40" s="990"/>
      <c r="K40" s="489">
        <f>SUM(K41:K48)</f>
        <v>15370053.58</v>
      </c>
    </row>
    <row r="41" spans="1:11" s="16" customFormat="1" ht="15.95" customHeight="1" x14ac:dyDescent="0.25">
      <c r="A41" s="534" t="s">
        <v>1082</v>
      </c>
      <c r="B41" s="535" t="s">
        <v>1022</v>
      </c>
      <c r="C41" s="535" t="s">
        <v>60</v>
      </c>
      <c r="D41" s="745"/>
      <c r="E41" s="745">
        <v>0.1</v>
      </c>
      <c r="F41" s="745"/>
      <c r="G41" s="745"/>
      <c r="H41" s="745"/>
      <c r="I41" s="745"/>
      <c r="J41" s="1325" t="s">
        <v>1083</v>
      </c>
      <c r="K41" s="541">
        <v>11752618.99</v>
      </c>
    </row>
    <row r="42" spans="1:11" s="16" customFormat="1" ht="15.95" customHeight="1" x14ac:dyDescent="0.25">
      <c r="A42" s="534" t="s">
        <v>2491</v>
      </c>
      <c r="B42" s="535" t="s">
        <v>1022</v>
      </c>
      <c r="C42" s="535" t="s">
        <v>1037</v>
      </c>
      <c r="D42" s="745"/>
      <c r="E42" s="745"/>
      <c r="F42" s="745"/>
      <c r="G42" s="745"/>
      <c r="H42" s="745"/>
      <c r="I42" s="745"/>
      <c r="J42" s="1325" t="s">
        <v>1084</v>
      </c>
      <c r="K42" s="541">
        <v>1210491.29</v>
      </c>
    </row>
    <row r="43" spans="1:11" s="16" customFormat="1" ht="15.95" customHeight="1" x14ac:dyDescent="0.25">
      <c r="A43" s="534" t="s">
        <v>2490</v>
      </c>
      <c r="B43" s="535" t="s">
        <v>1022</v>
      </c>
      <c r="C43" s="535" t="s">
        <v>60</v>
      </c>
      <c r="D43" s="745"/>
      <c r="E43" s="745"/>
      <c r="F43" s="745"/>
      <c r="G43" s="745" t="s">
        <v>1085</v>
      </c>
      <c r="H43" s="745"/>
      <c r="I43" s="745"/>
      <c r="J43" s="1325" t="s">
        <v>2489</v>
      </c>
      <c r="K43" s="541">
        <v>824989.17</v>
      </c>
    </row>
    <row r="44" spans="1:11" s="16" customFormat="1" ht="15.95" customHeight="1" x14ac:dyDescent="0.25">
      <c r="A44" s="534" t="s">
        <v>1086</v>
      </c>
      <c r="B44" s="535" t="s">
        <v>1022</v>
      </c>
      <c r="C44" s="535" t="s">
        <v>800</v>
      </c>
      <c r="D44" s="746"/>
      <c r="E44" s="746"/>
      <c r="F44" s="746"/>
      <c r="G44" s="746"/>
      <c r="H44" s="746"/>
      <c r="I44" s="746"/>
      <c r="J44" s="1326" t="s">
        <v>1087</v>
      </c>
      <c r="K44" s="541">
        <v>711935.1</v>
      </c>
    </row>
    <row r="45" spans="1:11" s="16" customFormat="1" ht="15.95" customHeight="1" x14ac:dyDescent="0.25">
      <c r="A45" s="785" t="s">
        <v>1088</v>
      </c>
      <c r="B45" s="532" t="s">
        <v>1022</v>
      </c>
      <c r="C45" s="532" t="s">
        <v>1089</v>
      </c>
      <c r="D45" s="532"/>
      <c r="E45" s="736">
        <v>0.01</v>
      </c>
      <c r="F45" s="532"/>
      <c r="G45" s="532"/>
      <c r="H45" s="532"/>
      <c r="I45" s="532"/>
      <c r="J45" s="991" t="s">
        <v>1089</v>
      </c>
      <c r="K45" s="541">
        <v>594580.24</v>
      </c>
    </row>
    <row r="46" spans="1:11" s="16" customFormat="1" ht="15.95" customHeight="1" x14ac:dyDescent="0.25">
      <c r="A46" s="534" t="s">
        <v>2781</v>
      </c>
      <c r="B46" s="535" t="s">
        <v>1022</v>
      </c>
      <c r="C46" s="535" t="s">
        <v>1037</v>
      </c>
      <c r="D46" s="535"/>
      <c r="E46" s="747">
        <v>0.5</v>
      </c>
      <c r="F46" s="535"/>
      <c r="G46" s="535"/>
      <c r="H46" s="535"/>
      <c r="I46" s="535"/>
      <c r="J46" s="1327" t="s">
        <v>1090</v>
      </c>
      <c r="K46" s="541">
        <v>145814.91</v>
      </c>
    </row>
    <row r="47" spans="1:11" s="16" customFormat="1" ht="15.95" customHeight="1" x14ac:dyDescent="0.25">
      <c r="A47" s="534" t="s">
        <v>1093</v>
      </c>
      <c r="B47" s="532" t="s">
        <v>1022</v>
      </c>
      <c r="C47" s="532"/>
      <c r="D47" s="532"/>
      <c r="E47" s="532"/>
      <c r="F47" s="532"/>
      <c r="G47" s="532"/>
      <c r="H47" s="532"/>
      <c r="I47" s="532"/>
      <c r="J47" s="991" t="s">
        <v>1094</v>
      </c>
      <c r="K47" s="541">
        <v>93259.28</v>
      </c>
    </row>
    <row r="48" spans="1:11" s="16" customFormat="1" ht="15.95" customHeight="1" x14ac:dyDescent="0.25">
      <c r="A48" s="534" t="s">
        <v>1091</v>
      </c>
      <c r="B48" s="535" t="s">
        <v>1022</v>
      </c>
      <c r="C48" s="535"/>
      <c r="D48" s="535"/>
      <c r="E48" s="535"/>
      <c r="F48" s="535"/>
      <c r="G48" s="535"/>
      <c r="H48" s="535"/>
      <c r="I48" s="535"/>
      <c r="J48" s="1327" t="s">
        <v>1092</v>
      </c>
      <c r="K48" s="541">
        <v>36364.6</v>
      </c>
    </row>
    <row r="49" spans="1:11" s="16" customFormat="1" ht="15.95" customHeight="1" x14ac:dyDescent="0.25">
      <c r="A49" s="534"/>
      <c r="B49" s="535"/>
      <c r="C49" s="535"/>
      <c r="D49" s="535"/>
      <c r="E49" s="535"/>
      <c r="F49" s="535"/>
      <c r="G49" s="535"/>
      <c r="H49" s="535"/>
      <c r="I49" s="535"/>
      <c r="J49" s="1327"/>
      <c r="K49" s="541"/>
    </row>
    <row r="50" spans="1:11" s="16" customFormat="1" ht="15.95" customHeight="1" x14ac:dyDescent="0.25">
      <c r="A50" s="479" t="s">
        <v>46</v>
      </c>
      <c r="B50" s="480"/>
      <c r="C50" s="480"/>
      <c r="D50" s="484"/>
      <c r="E50" s="484"/>
      <c r="F50" s="484"/>
      <c r="G50" s="480"/>
      <c r="H50" s="480"/>
      <c r="I50" s="480"/>
      <c r="J50" s="988"/>
      <c r="K50" s="481">
        <f>SUM(K51:K53)</f>
        <v>1512736.97</v>
      </c>
    </row>
    <row r="51" spans="1:11" s="16" customFormat="1" ht="15.95" customHeight="1" x14ac:dyDescent="0.25">
      <c r="A51" s="854" t="s">
        <v>1095</v>
      </c>
      <c r="B51" s="522" t="s">
        <v>1022</v>
      </c>
      <c r="C51" s="522" t="s">
        <v>1037</v>
      </c>
      <c r="D51" s="506"/>
      <c r="E51" s="549">
        <v>5.0000000000000001E-3</v>
      </c>
      <c r="F51" s="549">
        <v>7.4999999999999997E-3</v>
      </c>
      <c r="G51" s="506"/>
      <c r="H51" s="506"/>
      <c r="I51" s="506"/>
      <c r="J51" s="1328" t="s">
        <v>1096</v>
      </c>
      <c r="K51" s="538">
        <v>1460334.01</v>
      </c>
    </row>
    <row r="52" spans="1:11" ht="15.95" customHeight="1" x14ac:dyDescent="0.25">
      <c r="A52" s="854" t="s">
        <v>2488</v>
      </c>
      <c r="B52" s="522" t="s">
        <v>1022</v>
      </c>
      <c r="C52" s="522" t="s">
        <v>1037</v>
      </c>
      <c r="D52" s="506"/>
      <c r="E52" s="549"/>
      <c r="F52" s="549"/>
      <c r="G52" s="506"/>
      <c r="H52" s="506"/>
      <c r="I52" s="506"/>
      <c r="J52" s="1329"/>
      <c r="K52" s="538">
        <v>843.71</v>
      </c>
    </row>
    <row r="53" spans="1:11" ht="15.95" customHeight="1" x14ac:dyDescent="0.25">
      <c r="A53" s="854" t="s">
        <v>1097</v>
      </c>
      <c r="B53" s="522" t="s">
        <v>1036</v>
      </c>
      <c r="C53" s="522" t="s">
        <v>60</v>
      </c>
      <c r="D53" s="506"/>
      <c r="E53" s="549"/>
      <c r="F53" s="549"/>
      <c r="G53" s="506" t="s">
        <v>1098</v>
      </c>
      <c r="H53" s="506"/>
      <c r="I53" s="506"/>
      <c r="J53" s="1328" t="s">
        <v>1099</v>
      </c>
      <c r="K53" s="538">
        <v>51559.25</v>
      </c>
    </row>
    <row r="54" spans="1:11" ht="15.95" customHeight="1" x14ac:dyDescent="0.25">
      <c r="A54" s="473"/>
      <c r="B54" s="522"/>
      <c r="C54" s="522"/>
      <c r="D54" s="506"/>
      <c r="E54" s="549"/>
      <c r="F54" s="549"/>
      <c r="G54" s="506"/>
      <c r="H54" s="506"/>
      <c r="I54" s="506"/>
      <c r="J54" s="1329"/>
      <c r="K54" s="538"/>
    </row>
    <row r="55" spans="1:11" ht="15.95" customHeight="1" x14ac:dyDescent="0.25">
      <c r="A55" s="479" t="s">
        <v>47</v>
      </c>
      <c r="B55" s="480"/>
      <c r="C55" s="480"/>
      <c r="D55" s="484"/>
      <c r="E55" s="484"/>
      <c r="F55" s="484"/>
      <c r="G55" s="480"/>
      <c r="H55" s="480"/>
      <c r="I55" s="480"/>
      <c r="J55" s="988"/>
      <c r="K55" s="481">
        <f>SUM(K56:K56)</f>
        <v>1154886.1499999999</v>
      </c>
    </row>
    <row r="56" spans="1:11" ht="60" x14ac:dyDescent="0.25">
      <c r="A56" s="854" t="s">
        <v>1100</v>
      </c>
      <c r="B56" s="522" t="s">
        <v>1022</v>
      </c>
      <c r="C56" s="548" t="s">
        <v>1101</v>
      </c>
      <c r="D56" s="748" t="s">
        <v>1102</v>
      </c>
      <c r="E56" s="748" t="s">
        <v>1102</v>
      </c>
      <c r="F56" s="748" t="s">
        <v>1102</v>
      </c>
      <c r="G56" s="748" t="s">
        <v>1102</v>
      </c>
      <c r="H56" s="748" t="s">
        <v>1102</v>
      </c>
      <c r="I56" s="748" t="s">
        <v>1102</v>
      </c>
      <c r="J56" s="1330" t="s">
        <v>1102</v>
      </c>
      <c r="K56" s="507">
        <v>1154886.1499999999</v>
      </c>
    </row>
    <row r="57" spans="1:11" x14ac:dyDescent="0.25">
      <c r="A57" s="473"/>
      <c r="B57" s="522"/>
      <c r="C57" s="548"/>
      <c r="D57" s="748"/>
      <c r="E57" s="748"/>
      <c r="F57" s="748"/>
      <c r="G57" s="748"/>
      <c r="H57" s="748"/>
      <c r="I57" s="748"/>
      <c r="J57" s="1330"/>
      <c r="K57" s="507"/>
    </row>
    <row r="58" spans="1:11" ht="15.95" customHeight="1" x14ac:dyDescent="0.25">
      <c r="A58" s="479" t="s">
        <v>48</v>
      </c>
      <c r="B58" s="480"/>
      <c r="C58" s="480"/>
      <c r="D58" s="484"/>
      <c r="E58" s="484"/>
      <c r="F58" s="484"/>
      <c r="G58" s="480"/>
      <c r="H58" s="480"/>
      <c r="I58" s="480"/>
      <c r="J58" s="988"/>
      <c r="K58" s="481">
        <f>SUM(K59:K62)</f>
        <v>1253604.1399999999</v>
      </c>
    </row>
    <row r="59" spans="1:11" x14ac:dyDescent="0.25">
      <c r="A59" s="785" t="s">
        <v>1106</v>
      </c>
      <c r="B59" s="656" t="s">
        <v>1022</v>
      </c>
      <c r="C59" s="656" t="s">
        <v>1037</v>
      </c>
      <c r="D59" s="741"/>
      <c r="E59" s="741"/>
      <c r="F59" s="741"/>
      <c r="G59" s="741"/>
      <c r="H59" s="741"/>
      <c r="I59" s="741"/>
      <c r="J59" s="1322" t="s">
        <v>1107</v>
      </c>
      <c r="K59" s="538">
        <v>868076.7</v>
      </c>
    </row>
    <row r="60" spans="1:11" ht="15.95" customHeight="1" x14ac:dyDescent="0.25">
      <c r="A60" s="785" t="s">
        <v>1103</v>
      </c>
      <c r="B60" s="656" t="s">
        <v>1022</v>
      </c>
      <c r="C60" s="656" t="s">
        <v>1037</v>
      </c>
      <c r="D60" s="656"/>
      <c r="E60" s="656"/>
      <c r="F60" s="656"/>
      <c r="G60" s="656" t="s">
        <v>1104</v>
      </c>
      <c r="H60" s="656"/>
      <c r="I60" s="656"/>
      <c r="J60" s="1320" t="s">
        <v>1105</v>
      </c>
      <c r="K60" s="538">
        <v>212601.61</v>
      </c>
    </row>
    <row r="61" spans="1:11" ht="15.95" customHeight="1" x14ac:dyDescent="0.25">
      <c r="A61" s="785" t="s">
        <v>1108</v>
      </c>
      <c r="B61" s="656" t="s">
        <v>1022</v>
      </c>
      <c r="C61" s="656" t="s">
        <v>1037</v>
      </c>
      <c r="D61" s="656"/>
      <c r="E61" s="656"/>
      <c r="F61" s="656"/>
      <c r="G61" s="656" t="s">
        <v>1104</v>
      </c>
      <c r="H61" s="656"/>
      <c r="I61" s="656"/>
      <c r="J61" s="1324" t="s">
        <v>1105</v>
      </c>
      <c r="K61" s="538">
        <v>170868.92</v>
      </c>
    </row>
    <row r="62" spans="1:11" ht="15.95" customHeight="1" x14ac:dyDescent="0.25">
      <c r="A62" s="785" t="s">
        <v>1109</v>
      </c>
      <c r="B62" s="656" t="s">
        <v>1022</v>
      </c>
      <c r="C62" s="656" t="s">
        <v>1037</v>
      </c>
      <c r="D62" s="656"/>
      <c r="E62" s="656"/>
      <c r="F62" s="656"/>
      <c r="G62" s="656" t="s">
        <v>1104</v>
      </c>
      <c r="H62" s="656" t="s">
        <v>1105</v>
      </c>
      <c r="I62" s="656"/>
      <c r="J62" s="1324" t="s">
        <v>1105</v>
      </c>
      <c r="K62" s="538">
        <v>2056.91</v>
      </c>
    </row>
    <row r="63" spans="1:11" ht="15.95" customHeight="1" x14ac:dyDescent="0.25">
      <c r="A63" s="485"/>
      <c r="B63" s="656"/>
      <c r="C63" s="656"/>
      <c r="D63" s="656"/>
      <c r="E63" s="656"/>
      <c r="F63" s="656"/>
      <c r="G63" s="656"/>
      <c r="H63" s="656"/>
      <c r="I63" s="656"/>
      <c r="J63" s="1324"/>
      <c r="K63" s="538"/>
    </row>
    <row r="64" spans="1:11" ht="15.95" customHeight="1" x14ac:dyDescent="0.25">
      <c r="A64" s="487" t="s">
        <v>49</v>
      </c>
      <c r="B64" s="528"/>
      <c r="C64" s="528"/>
      <c r="D64" s="488"/>
      <c r="E64" s="488"/>
      <c r="F64" s="488"/>
      <c r="G64" s="528"/>
      <c r="H64" s="528"/>
      <c r="I64" s="528"/>
      <c r="J64" s="990"/>
      <c r="K64" s="489">
        <f>SUM(K65)</f>
        <v>0</v>
      </c>
    </row>
    <row r="65" spans="1:11" ht="15.95" customHeight="1" x14ac:dyDescent="0.25">
      <c r="A65" s="493"/>
      <c r="B65" s="474"/>
      <c r="C65" s="474"/>
      <c r="D65" s="490"/>
      <c r="E65" s="490"/>
      <c r="F65" s="490"/>
      <c r="G65" s="474"/>
      <c r="H65" s="474"/>
      <c r="I65" s="474"/>
      <c r="J65" s="992"/>
      <c r="K65" s="491"/>
    </row>
    <row r="66" spans="1:11" s="16" customFormat="1" ht="15.95" customHeight="1" x14ac:dyDescent="0.25">
      <c r="A66" s="479" t="s">
        <v>50</v>
      </c>
      <c r="B66" s="480"/>
      <c r="C66" s="480"/>
      <c r="D66" s="484"/>
      <c r="E66" s="484"/>
      <c r="F66" s="484"/>
      <c r="G66" s="480"/>
      <c r="H66" s="480"/>
      <c r="I66" s="480"/>
      <c r="J66" s="988"/>
      <c r="K66" s="481">
        <v>6167551.6299999999</v>
      </c>
    </row>
    <row r="67" spans="1:11" s="80" customFormat="1" ht="15.95" customHeight="1" x14ac:dyDescent="0.25">
      <c r="A67" s="492"/>
      <c r="B67" s="471"/>
      <c r="C67" s="471"/>
      <c r="D67" s="482"/>
      <c r="E67" s="482"/>
      <c r="F67" s="482"/>
      <c r="G67" s="471"/>
      <c r="H67" s="471"/>
      <c r="I67" s="471"/>
      <c r="J67" s="989"/>
      <c r="K67" s="483"/>
    </row>
    <row r="68" spans="1:11" s="16" customFormat="1" ht="15.95" customHeight="1" x14ac:dyDescent="0.25">
      <c r="A68" s="494" t="s">
        <v>51</v>
      </c>
      <c r="B68" s="730"/>
      <c r="C68" s="730"/>
      <c r="D68" s="495"/>
      <c r="E68" s="495"/>
      <c r="F68" s="495"/>
      <c r="G68" s="730"/>
      <c r="H68" s="730"/>
      <c r="I68" s="730"/>
      <c r="J68" s="494"/>
      <c r="K68" s="496">
        <f>+K66+K58+K55+K50+K40+K38+K12</f>
        <v>148058865.45999998</v>
      </c>
    </row>
    <row r="69" spans="1:11" ht="15.95" customHeight="1" x14ac:dyDescent="0.25"/>
    <row r="70" spans="1:11" ht="15.95" customHeight="1" x14ac:dyDescent="0.25"/>
    <row r="71" spans="1:11" x14ac:dyDescent="0.25">
      <c r="A71" s="72"/>
      <c r="B71" s="73"/>
      <c r="C71" s="73"/>
      <c r="D71" s="73"/>
      <c r="E71" s="73"/>
      <c r="F71" s="73"/>
      <c r="G71" s="73"/>
      <c r="H71" s="73"/>
      <c r="I71" s="73"/>
      <c r="J71" s="73"/>
      <c r="K71" s="349"/>
    </row>
    <row r="73" spans="1:11" x14ac:dyDescent="0.25">
      <c r="D73" s="384"/>
      <c r="E73" s="384"/>
    </row>
  </sheetData>
  <mergeCells count="11">
    <mergeCell ref="A8:A9"/>
    <mergeCell ref="G8:G9"/>
    <mergeCell ref="H7:I7"/>
    <mergeCell ref="H8:I8"/>
    <mergeCell ref="J8:J9"/>
    <mergeCell ref="E7:F7"/>
    <mergeCell ref="K8:K9"/>
    <mergeCell ref="B8:B9"/>
    <mergeCell ref="C8:C9"/>
    <mergeCell ref="D8:D9"/>
    <mergeCell ref="E8:F8"/>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80" zoomScaleNormal="80" workbookViewId="0">
      <selection activeCell="K42" sqref="K42"/>
    </sheetView>
  </sheetViews>
  <sheetFormatPr baseColWidth="10" defaultRowHeight="15" x14ac:dyDescent="0.25"/>
  <cols>
    <col min="1" max="1" width="92.85546875" bestFit="1" customWidth="1"/>
    <col min="2" max="2" width="21.28515625" bestFit="1" customWidth="1"/>
    <col min="3" max="3" width="17.7109375" bestFit="1" customWidth="1"/>
    <col min="4" max="4" width="13.28515625" customWidth="1"/>
    <col min="5" max="5" width="10.42578125" customWidth="1"/>
    <col min="6" max="6" width="12" customWidth="1"/>
    <col min="7" max="7" width="10" bestFit="1" customWidth="1"/>
    <col min="8" max="8" width="11.85546875" customWidth="1"/>
    <col min="9" max="9" width="11.28515625" customWidth="1"/>
    <col min="10" max="10" width="26.5703125" style="653" bestFit="1" customWidth="1"/>
    <col min="11" max="11" width="15.140625" style="384" bestFit="1" customWidth="1"/>
    <col min="257" max="257" width="49.42578125" customWidth="1"/>
    <col min="258" max="258" width="12.28515625" customWidth="1"/>
    <col min="259" max="259" width="10.7109375" customWidth="1"/>
    <col min="260" max="260" width="6.5703125" customWidth="1"/>
    <col min="261" max="262" width="4" customWidth="1"/>
    <col min="263" max="263" width="7" customWidth="1"/>
    <col min="264" max="264" width="8.7109375" customWidth="1"/>
    <col min="265" max="265" width="11.28515625" customWidth="1"/>
    <col min="266" max="266" width="10.28515625" customWidth="1"/>
    <col min="267" max="267" width="15.7109375" customWidth="1"/>
    <col min="513" max="513" width="49.42578125" customWidth="1"/>
    <col min="514" max="514" width="12.28515625" customWidth="1"/>
    <col min="515" max="515" width="10.7109375" customWidth="1"/>
    <col min="516" max="516" width="6.5703125" customWidth="1"/>
    <col min="517" max="518" width="4" customWidth="1"/>
    <col min="519" max="519" width="7" customWidth="1"/>
    <col min="520" max="520" width="8.7109375" customWidth="1"/>
    <col min="521" max="521" width="11.28515625" customWidth="1"/>
    <col min="522" max="522" width="10.28515625" customWidth="1"/>
    <col min="523" max="523" width="15.7109375" customWidth="1"/>
    <col min="769" max="769" width="49.42578125" customWidth="1"/>
    <col min="770" max="770" width="12.28515625" customWidth="1"/>
    <col min="771" max="771" width="10.7109375" customWidth="1"/>
    <col min="772" max="772" width="6.5703125" customWidth="1"/>
    <col min="773" max="774" width="4" customWidth="1"/>
    <col min="775" max="775" width="7" customWidth="1"/>
    <col min="776" max="776" width="8.7109375" customWidth="1"/>
    <col min="777" max="777" width="11.28515625" customWidth="1"/>
    <col min="778" max="778" width="10.28515625" customWidth="1"/>
    <col min="779" max="779" width="15.7109375" customWidth="1"/>
    <col min="1025" max="1025" width="49.42578125" customWidth="1"/>
    <col min="1026" max="1026" width="12.28515625" customWidth="1"/>
    <col min="1027" max="1027" width="10.7109375" customWidth="1"/>
    <col min="1028" max="1028" width="6.5703125" customWidth="1"/>
    <col min="1029" max="1030" width="4" customWidth="1"/>
    <col min="1031" max="1031" width="7" customWidth="1"/>
    <col min="1032" max="1032" width="8.7109375" customWidth="1"/>
    <col min="1033" max="1033" width="11.28515625" customWidth="1"/>
    <col min="1034" max="1034" width="10.28515625" customWidth="1"/>
    <col min="1035" max="1035" width="15.7109375" customWidth="1"/>
    <col min="1281" max="1281" width="49.42578125" customWidth="1"/>
    <col min="1282" max="1282" width="12.28515625" customWidth="1"/>
    <col min="1283" max="1283" width="10.7109375" customWidth="1"/>
    <col min="1284" max="1284" width="6.5703125" customWidth="1"/>
    <col min="1285" max="1286" width="4" customWidth="1"/>
    <col min="1287" max="1287" width="7" customWidth="1"/>
    <col min="1288" max="1288" width="8.7109375" customWidth="1"/>
    <col min="1289" max="1289" width="11.28515625" customWidth="1"/>
    <col min="1290" max="1290" width="10.28515625" customWidth="1"/>
    <col min="1291" max="1291" width="15.7109375" customWidth="1"/>
    <col min="1537" max="1537" width="49.42578125" customWidth="1"/>
    <col min="1538" max="1538" width="12.28515625" customWidth="1"/>
    <col min="1539" max="1539" width="10.7109375" customWidth="1"/>
    <col min="1540" max="1540" width="6.5703125" customWidth="1"/>
    <col min="1541" max="1542" width="4" customWidth="1"/>
    <col min="1543" max="1543" width="7" customWidth="1"/>
    <col min="1544" max="1544" width="8.7109375" customWidth="1"/>
    <col min="1545" max="1545" width="11.28515625" customWidth="1"/>
    <col min="1546" max="1546" width="10.28515625" customWidth="1"/>
    <col min="1547" max="1547" width="15.7109375" customWidth="1"/>
    <col min="1793" max="1793" width="49.42578125" customWidth="1"/>
    <col min="1794" max="1794" width="12.28515625" customWidth="1"/>
    <col min="1795" max="1795" width="10.7109375" customWidth="1"/>
    <col min="1796" max="1796" width="6.5703125" customWidth="1"/>
    <col min="1797" max="1798" width="4" customWidth="1"/>
    <col min="1799" max="1799" width="7" customWidth="1"/>
    <col min="1800" max="1800" width="8.7109375" customWidth="1"/>
    <col min="1801" max="1801" width="11.28515625" customWidth="1"/>
    <col min="1802" max="1802" width="10.28515625" customWidth="1"/>
    <col min="1803" max="1803" width="15.7109375" customWidth="1"/>
    <col min="2049" max="2049" width="49.42578125" customWidth="1"/>
    <col min="2050" max="2050" width="12.28515625" customWidth="1"/>
    <col min="2051" max="2051" width="10.7109375" customWidth="1"/>
    <col min="2052" max="2052" width="6.5703125" customWidth="1"/>
    <col min="2053" max="2054" width="4" customWidth="1"/>
    <col min="2055" max="2055" width="7" customWidth="1"/>
    <col min="2056" max="2056" width="8.7109375" customWidth="1"/>
    <col min="2057" max="2057" width="11.28515625" customWidth="1"/>
    <col min="2058" max="2058" width="10.28515625" customWidth="1"/>
    <col min="2059" max="2059" width="15.7109375" customWidth="1"/>
    <col min="2305" max="2305" width="49.42578125" customWidth="1"/>
    <col min="2306" max="2306" width="12.28515625" customWidth="1"/>
    <col min="2307" max="2307" width="10.7109375" customWidth="1"/>
    <col min="2308" max="2308" width="6.5703125" customWidth="1"/>
    <col min="2309" max="2310" width="4" customWidth="1"/>
    <col min="2311" max="2311" width="7" customWidth="1"/>
    <col min="2312" max="2312" width="8.7109375" customWidth="1"/>
    <col min="2313" max="2313" width="11.28515625" customWidth="1"/>
    <col min="2314" max="2314" width="10.28515625" customWidth="1"/>
    <col min="2315" max="2315" width="15.7109375" customWidth="1"/>
    <col min="2561" max="2561" width="49.42578125" customWidth="1"/>
    <col min="2562" max="2562" width="12.28515625" customWidth="1"/>
    <col min="2563" max="2563" width="10.7109375" customWidth="1"/>
    <col min="2564" max="2564" width="6.5703125" customWidth="1"/>
    <col min="2565" max="2566" width="4" customWidth="1"/>
    <col min="2567" max="2567" width="7" customWidth="1"/>
    <col min="2568" max="2568" width="8.7109375" customWidth="1"/>
    <col min="2569" max="2569" width="11.28515625" customWidth="1"/>
    <col min="2570" max="2570" width="10.28515625" customWidth="1"/>
    <col min="2571" max="2571" width="15.7109375" customWidth="1"/>
    <col min="2817" max="2817" width="49.42578125" customWidth="1"/>
    <col min="2818" max="2818" width="12.28515625" customWidth="1"/>
    <col min="2819" max="2819" width="10.7109375" customWidth="1"/>
    <col min="2820" max="2820" width="6.5703125" customWidth="1"/>
    <col min="2821" max="2822" width="4" customWidth="1"/>
    <col min="2823" max="2823" width="7" customWidth="1"/>
    <col min="2824" max="2824" width="8.7109375" customWidth="1"/>
    <col min="2825" max="2825" width="11.28515625" customWidth="1"/>
    <col min="2826" max="2826" width="10.28515625" customWidth="1"/>
    <col min="2827" max="2827" width="15.7109375" customWidth="1"/>
    <col min="3073" max="3073" width="49.42578125" customWidth="1"/>
    <col min="3074" max="3074" width="12.28515625" customWidth="1"/>
    <col min="3075" max="3075" width="10.7109375" customWidth="1"/>
    <col min="3076" max="3076" width="6.5703125" customWidth="1"/>
    <col min="3077" max="3078" width="4" customWidth="1"/>
    <col min="3079" max="3079" width="7" customWidth="1"/>
    <col min="3080" max="3080" width="8.7109375" customWidth="1"/>
    <col min="3081" max="3081" width="11.28515625" customWidth="1"/>
    <col min="3082" max="3082" width="10.28515625" customWidth="1"/>
    <col min="3083" max="3083" width="15.7109375" customWidth="1"/>
    <col min="3329" max="3329" width="49.42578125" customWidth="1"/>
    <col min="3330" max="3330" width="12.28515625" customWidth="1"/>
    <col min="3331" max="3331" width="10.7109375" customWidth="1"/>
    <col min="3332" max="3332" width="6.5703125" customWidth="1"/>
    <col min="3333" max="3334" width="4" customWidth="1"/>
    <col min="3335" max="3335" width="7" customWidth="1"/>
    <col min="3336" max="3336" width="8.7109375" customWidth="1"/>
    <col min="3337" max="3337" width="11.28515625" customWidth="1"/>
    <col min="3338" max="3338" width="10.28515625" customWidth="1"/>
    <col min="3339" max="3339" width="15.7109375" customWidth="1"/>
    <col min="3585" max="3585" width="49.42578125" customWidth="1"/>
    <col min="3586" max="3586" width="12.28515625" customWidth="1"/>
    <col min="3587" max="3587" width="10.7109375" customWidth="1"/>
    <col min="3588" max="3588" width="6.5703125" customWidth="1"/>
    <col min="3589" max="3590" width="4" customWidth="1"/>
    <col min="3591" max="3591" width="7" customWidth="1"/>
    <col min="3592" max="3592" width="8.7109375" customWidth="1"/>
    <col min="3593" max="3593" width="11.28515625" customWidth="1"/>
    <col min="3594" max="3594" width="10.28515625" customWidth="1"/>
    <col min="3595" max="3595" width="15.7109375" customWidth="1"/>
    <col min="3841" max="3841" width="49.42578125" customWidth="1"/>
    <col min="3842" max="3842" width="12.28515625" customWidth="1"/>
    <col min="3843" max="3843" width="10.7109375" customWidth="1"/>
    <col min="3844" max="3844" width="6.5703125" customWidth="1"/>
    <col min="3845" max="3846" width="4" customWidth="1"/>
    <col min="3847" max="3847" width="7" customWidth="1"/>
    <col min="3848" max="3848" width="8.7109375" customWidth="1"/>
    <col min="3849" max="3849" width="11.28515625" customWidth="1"/>
    <col min="3850" max="3850" width="10.28515625" customWidth="1"/>
    <col min="3851" max="3851" width="15.7109375" customWidth="1"/>
    <col min="4097" max="4097" width="49.42578125" customWidth="1"/>
    <col min="4098" max="4098" width="12.28515625" customWidth="1"/>
    <col min="4099" max="4099" width="10.7109375" customWidth="1"/>
    <col min="4100" max="4100" width="6.5703125" customWidth="1"/>
    <col min="4101" max="4102" width="4" customWidth="1"/>
    <col min="4103" max="4103" width="7" customWidth="1"/>
    <col min="4104" max="4104" width="8.7109375" customWidth="1"/>
    <col min="4105" max="4105" width="11.28515625" customWidth="1"/>
    <col min="4106" max="4106" width="10.28515625" customWidth="1"/>
    <col min="4107" max="4107" width="15.7109375" customWidth="1"/>
    <col min="4353" max="4353" width="49.42578125" customWidth="1"/>
    <col min="4354" max="4354" width="12.28515625" customWidth="1"/>
    <col min="4355" max="4355" width="10.7109375" customWidth="1"/>
    <col min="4356" max="4356" width="6.5703125" customWidth="1"/>
    <col min="4357" max="4358" width="4" customWidth="1"/>
    <col min="4359" max="4359" width="7" customWidth="1"/>
    <col min="4360" max="4360" width="8.7109375" customWidth="1"/>
    <col min="4361" max="4361" width="11.28515625" customWidth="1"/>
    <col min="4362" max="4362" width="10.28515625" customWidth="1"/>
    <col min="4363" max="4363" width="15.7109375" customWidth="1"/>
    <col min="4609" max="4609" width="49.42578125" customWidth="1"/>
    <col min="4610" max="4610" width="12.28515625" customWidth="1"/>
    <col min="4611" max="4611" width="10.7109375" customWidth="1"/>
    <col min="4612" max="4612" width="6.5703125" customWidth="1"/>
    <col min="4613" max="4614" width="4" customWidth="1"/>
    <col min="4615" max="4615" width="7" customWidth="1"/>
    <col min="4616" max="4616" width="8.7109375" customWidth="1"/>
    <col min="4617" max="4617" width="11.28515625" customWidth="1"/>
    <col min="4618" max="4618" width="10.28515625" customWidth="1"/>
    <col min="4619" max="4619" width="15.7109375" customWidth="1"/>
    <col min="4865" max="4865" width="49.42578125" customWidth="1"/>
    <col min="4866" max="4866" width="12.28515625" customWidth="1"/>
    <col min="4867" max="4867" width="10.7109375" customWidth="1"/>
    <col min="4868" max="4868" width="6.5703125" customWidth="1"/>
    <col min="4869" max="4870" width="4" customWidth="1"/>
    <col min="4871" max="4871" width="7" customWidth="1"/>
    <col min="4872" max="4872" width="8.7109375" customWidth="1"/>
    <col min="4873" max="4873" width="11.28515625" customWidth="1"/>
    <col min="4874" max="4874" width="10.28515625" customWidth="1"/>
    <col min="4875" max="4875" width="15.7109375" customWidth="1"/>
    <col min="5121" max="5121" width="49.42578125" customWidth="1"/>
    <col min="5122" max="5122" width="12.28515625" customWidth="1"/>
    <col min="5123" max="5123" width="10.7109375" customWidth="1"/>
    <col min="5124" max="5124" width="6.5703125" customWidth="1"/>
    <col min="5125" max="5126" width="4" customWidth="1"/>
    <col min="5127" max="5127" width="7" customWidth="1"/>
    <col min="5128" max="5128" width="8.7109375" customWidth="1"/>
    <col min="5129" max="5129" width="11.28515625" customWidth="1"/>
    <col min="5130" max="5130" width="10.28515625" customWidth="1"/>
    <col min="5131" max="5131" width="15.7109375" customWidth="1"/>
    <col min="5377" max="5377" width="49.42578125" customWidth="1"/>
    <col min="5378" max="5378" width="12.28515625" customWidth="1"/>
    <col min="5379" max="5379" width="10.7109375" customWidth="1"/>
    <col min="5380" max="5380" width="6.5703125" customWidth="1"/>
    <col min="5381" max="5382" width="4" customWidth="1"/>
    <col min="5383" max="5383" width="7" customWidth="1"/>
    <col min="5384" max="5384" width="8.7109375" customWidth="1"/>
    <col min="5385" max="5385" width="11.28515625" customWidth="1"/>
    <col min="5386" max="5386" width="10.28515625" customWidth="1"/>
    <col min="5387" max="5387" width="15.7109375" customWidth="1"/>
    <col min="5633" max="5633" width="49.42578125" customWidth="1"/>
    <col min="5634" max="5634" width="12.28515625" customWidth="1"/>
    <col min="5635" max="5635" width="10.7109375" customWidth="1"/>
    <col min="5636" max="5636" width="6.5703125" customWidth="1"/>
    <col min="5637" max="5638" width="4" customWidth="1"/>
    <col min="5639" max="5639" width="7" customWidth="1"/>
    <col min="5640" max="5640" width="8.7109375" customWidth="1"/>
    <col min="5641" max="5641" width="11.28515625" customWidth="1"/>
    <col min="5642" max="5642" width="10.28515625" customWidth="1"/>
    <col min="5643" max="5643" width="15.7109375" customWidth="1"/>
    <col min="5889" max="5889" width="49.42578125" customWidth="1"/>
    <col min="5890" max="5890" width="12.28515625" customWidth="1"/>
    <col min="5891" max="5891" width="10.7109375" customWidth="1"/>
    <col min="5892" max="5892" width="6.5703125" customWidth="1"/>
    <col min="5893" max="5894" width="4" customWidth="1"/>
    <col min="5895" max="5895" width="7" customWidth="1"/>
    <col min="5896" max="5896" width="8.7109375" customWidth="1"/>
    <col min="5897" max="5897" width="11.28515625" customWidth="1"/>
    <col min="5898" max="5898" width="10.28515625" customWidth="1"/>
    <col min="5899" max="5899" width="15.7109375" customWidth="1"/>
    <col min="6145" max="6145" width="49.42578125" customWidth="1"/>
    <col min="6146" max="6146" width="12.28515625" customWidth="1"/>
    <col min="6147" max="6147" width="10.7109375" customWidth="1"/>
    <col min="6148" max="6148" width="6.5703125" customWidth="1"/>
    <col min="6149" max="6150" width="4" customWidth="1"/>
    <col min="6151" max="6151" width="7" customWidth="1"/>
    <col min="6152" max="6152" width="8.7109375" customWidth="1"/>
    <col min="6153" max="6153" width="11.28515625" customWidth="1"/>
    <col min="6154" max="6154" width="10.28515625" customWidth="1"/>
    <col min="6155" max="6155" width="15.7109375" customWidth="1"/>
    <col min="6401" max="6401" width="49.42578125" customWidth="1"/>
    <col min="6402" max="6402" width="12.28515625" customWidth="1"/>
    <col min="6403" max="6403" width="10.7109375" customWidth="1"/>
    <col min="6404" max="6404" width="6.5703125" customWidth="1"/>
    <col min="6405" max="6406" width="4" customWidth="1"/>
    <col min="6407" max="6407" width="7" customWidth="1"/>
    <col min="6408" max="6408" width="8.7109375" customWidth="1"/>
    <col min="6409" max="6409" width="11.28515625" customWidth="1"/>
    <col min="6410" max="6410" width="10.28515625" customWidth="1"/>
    <col min="6411" max="6411" width="15.7109375" customWidth="1"/>
    <col min="6657" max="6657" width="49.42578125" customWidth="1"/>
    <col min="6658" max="6658" width="12.28515625" customWidth="1"/>
    <col min="6659" max="6659" width="10.7109375" customWidth="1"/>
    <col min="6660" max="6660" width="6.5703125" customWidth="1"/>
    <col min="6661" max="6662" width="4" customWidth="1"/>
    <col min="6663" max="6663" width="7" customWidth="1"/>
    <col min="6664" max="6664" width="8.7109375" customWidth="1"/>
    <col min="6665" max="6665" width="11.28515625" customWidth="1"/>
    <col min="6666" max="6666" width="10.28515625" customWidth="1"/>
    <col min="6667" max="6667" width="15.7109375" customWidth="1"/>
    <col min="6913" max="6913" width="49.42578125" customWidth="1"/>
    <col min="6914" max="6914" width="12.28515625" customWidth="1"/>
    <col min="6915" max="6915" width="10.7109375" customWidth="1"/>
    <col min="6916" max="6916" width="6.5703125" customWidth="1"/>
    <col min="6917" max="6918" width="4" customWidth="1"/>
    <col min="6919" max="6919" width="7" customWidth="1"/>
    <col min="6920" max="6920" width="8.7109375" customWidth="1"/>
    <col min="6921" max="6921" width="11.28515625" customWidth="1"/>
    <col min="6922" max="6922" width="10.28515625" customWidth="1"/>
    <col min="6923" max="6923" width="15.7109375" customWidth="1"/>
    <col min="7169" max="7169" width="49.42578125" customWidth="1"/>
    <col min="7170" max="7170" width="12.28515625" customWidth="1"/>
    <col min="7171" max="7171" width="10.7109375" customWidth="1"/>
    <col min="7172" max="7172" width="6.5703125" customWidth="1"/>
    <col min="7173" max="7174" width="4" customWidth="1"/>
    <col min="7175" max="7175" width="7" customWidth="1"/>
    <col min="7176" max="7176" width="8.7109375" customWidth="1"/>
    <col min="7177" max="7177" width="11.28515625" customWidth="1"/>
    <col min="7178" max="7178" width="10.28515625" customWidth="1"/>
    <col min="7179" max="7179" width="15.7109375" customWidth="1"/>
    <col min="7425" max="7425" width="49.42578125" customWidth="1"/>
    <col min="7426" max="7426" width="12.28515625" customWidth="1"/>
    <col min="7427" max="7427" width="10.7109375" customWidth="1"/>
    <col min="7428" max="7428" width="6.5703125" customWidth="1"/>
    <col min="7429" max="7430" width="4" customWidth="1"/>
    <col min="7431" max="7431" width="7" customWidth="1"/>
    <col min="7432" max="7432" width="8.7109375" customWidth="1"/>
    <col min="7433" max="7433" width="11.28515625" customWidth="1"/>
    <col min="7434" max="7434" width="10.28515625" customWidth="1"/>
    <col min="7435" max="7435" width="15.7109375" customWidth="1"/>
    <col min="7681" max="7681" width="49.42578125" customWidth="1"/>
    <col min="7682" max="7682" width="12.28515625" customWidth="1"/>
    <col min="7683" max="7683" width="10.7109375" customWidth="1"/>
    <col min="7684" max="7684" width="6.5703125" customWidth="1"/>
    <col min="7685" max="7686" width="4" customWidth="1"/>
    <col min="7687" max="7687" width="7" customWidth="1"/>
    <col min="7688" max="7688" width="8.7109375" customWidth="1"/>
    <col min="7689" max="7689" width="11.28515625" customWidth="1"/>
    <col min="7690" max="7690" width="10.28515625" customWidth="1"/>
    <col min="7691" max="7691" width="15.7109375" customWidth="1"/>
    <col min="7937" max="7937" width="49.42578125" customWidth="1"/>
    <col min="7938" max="7938" width="12.28515625" customWidth="1"/>
    <col min="7939" max="7939" width="10.7109375" customWidth="1"/>
    <col min="7940" max="7940" width="6.5703125" customWidth="1"/>
    <col min="7941" max="7942" width="4" customWidth="1"/>
    <col min="7943" max="7943" width="7" customWidth="1"/>
    <col min="7944" max="7944" width="8.7109375" customWidth="1"/>
    <col min="7945" max="7945" width="11.28515625" customWidth="1"/>
    <col min="7946" max="7946" width="10.28515625" customWidth="1"/>
    <col min="7947" max="7947" width="15.7109375" customWidth="1"/>
    <col min="8193" max="8193" width="49.42578125" customWidth="1"/>
    <col min="8194" max="8194" width="12.28515625" customWidth="1"/>
    <col min="8195" max="8195" width="10.7109375" customWidth="1"/>
    <col min="8196" max="8196" width="6.5703125" customWidth="1"/>
    <col min="8197" max="8198" width="4" customWidth="1"/>
    <col min="8199" max="8199" width="7" customWidth="1"/>
    <col min="8200" max="8200" width="8.7109375" customWidth="1"/>
    <col min="8201" max="8201" width="11.28515625" customWidth="1"/>
    <col min="8202" max="8202" width="10.28515625" customWidth="1"/>
    <col min="8203" max="8203" width="15.7109375" customWidth="1"/>
    <col min="8449" max="8449" width="49.42578125" customWidth="1"/>
    <col min="8450" max="8450" width="12.28515625" customWidth="1"/>
    <col min="8451" max="8451" width="10.7109375" customWidth="1"/>
    <col min="8452" max="8452" width="6.5703125" customWidth="1"/>
    <col min="8453" max="8454" width="4" customWidth="1"/>
    <col min="8455" max="8455" width="7" customWidth="1"/>
    <col min="8456" max="8456" width="8.7109375" customWidth="1"/>
    <col min="8457" max="8457" width="11.28515625" customWidth="1"/>
    <col min="8458" max="8458" width="10.28515625" customWidth="1"/>
    <col min="8459" max="8459" width="15.7109375" customWidth="1"/>
    <col min="8705" max="8705" width="49.42578125" customWidth="1"/>
    <col min="8706" max="8706" width="12.28515625" customWidth="1"/>
    <col min="8707" max="8707" width="10.7109375" customWidth="1"/>
    <col min="8708" max="8708" width="6.5703125" customWidth="1"/>
    <col min="8709" max="8710" width="4" customWidth="1"/>
    <col min="8711" max="8711" width="7" customWidth="1"/>
    <col min="8712" max="8712" width="8.7109375" customWidth="1"/>
    <col min="8713" max="8713" width="11.28515625" customWidth="1"/>
    <col min="8714" max="8714" width="10.28515625" customWidth="1"/>
    <col min="8715" max="8715" width="15.7109375" customWidth="1"/>
    <col min="8961" max="8961" width="49.42578125" customWidth="1"/>
    <col min="8962" max="8962" width="12.28515625" customWidth="1"/>
    <col min="8963" max="8963" width="10.7109375" customWidth="1"/>
    <col min="8964" max="8964" width="6.5703125" customWidth="1"/>
    <col min="8965" max="8966" width="4" customWidth="1"/>
    <col min="8967" max="8967" width="7" customWidth="1"/>
    <col min="8968" max="8968" width="8.7109375" customWidth="1"/>
    <col min="8969" max="8969" width="11.28515625" customWidth="1"/>
    <col min="8970" max="8970" width="10.28515625" customWidth="1"/>
    <col min="8971" max="8971" width="15.7109375" customWidth="1"/>
    <col min="9217" max="9217" width="49.42578125" customWidth="1"/>
    <col min="9218" max="9218" width="12.28515625" customWidth="1"/>
    <col min="9219" max="9219" width="10.7109375" customWidth="1"/>
    <col min="9220" max="9220" width="6.5703125" customWidth="1"/>
    <col min="9221" max="9222" width="4" customWidth="1"/>
    <col min="9223" max="9223" width="7" customWidth="1"/>
    <col min="9224" max="9224" width="8.7109375" customWidth="1"/>
    <col min="9225" max="9225" width="11.28515625" customWidth="1"/>
    <col min="9226" max="9226" width="10.28515625" customWidth="1"/>
    <col min="9227" max="9227" width="15.7109375" customWidth="1"/>
    <col min="9473" max="9473" width="49.42578125" customWidth="1"/>
    <col min="9474" max="9474" width="12.28515625" customWidth="1"/>
    <col min="9475" max="9475" width="10.7109375" customWidth="1"/>
    <col min="9476" max="9476" width="6.5703125" customWidth="1"/>
    <col min="9477" max="9478" width="4" customWidth="1"/>
    <col min="9479" max="9479" width="7" customWidth="1"/>
    <col min="9480" max="9480" width="8.7109375" customWidth="1"/>
    <col min="9481" max="9481" width="11.28515625" customWidth="1"/>
    <col min="9482" max="9482" width="10.28515625" customWidth="1"/>
    <col min="9483" max="9483" width="15.7109375" customWidth="1"/>
    <col min="9729" max="9729" width="49.42578125" customWidth="1"/>
    <col min="9730" max="9730" width="12.28515625" customWidth="1"/>
    <col min="9731" max="9731" width="10.7109375" customWidth="1"/>
    <col min="9732" max="9732" width="6.5703125" customWidth="1"/>
    <col min="9733" max="9734" width="4" customWidth="1"/>
    <col min="9735" max="9735" width="7" customWidth="1"/>
    <col min="9736" max="9736" width="8.7109375" customWidth="1"/>
    <col min="9737" max="9737" width="11.28515625" customWidth="1"/>
    <col min="9738" max="9738" width="10.28515625" customWidth="1"/>
    <col min="9739" max="9739" width="15.7109375" customWidth="1"/>
    <col min="9985" max="9985" width="49.42578125" customWidth="1"/>
    <col min="9986" max="9986" width="12.28515625" customWidth="1"/>
    <col min="9987" max="9987" width="10.7109375" customWidth="1"/>
    <col min="9988" max="9988" width="6.5703125" customWidth="1"/>
    <col min="9989" max="9990" width="4" customWidth="1"/>
    <col min="9991" max="9991" width="7" customWidth="1"/>
    <col min="9992" max="9992" width="8.7109375" customWidth="1"/>
    <col min="9993" max="9993" width="11.28515625" customWidth="1"/>
    <col min="9994" max="9994" width="10.28515625" customWidth="1"/>
    <col min="9995" max="9995" width="15.7109375" customWidth="1"/>
    <col min="10241" max="10241" width="49.42578125" customWidth="1"/>
    <col min="10242" max="10242" width="12.28515625" customWidth="1"/>
    <col min="10243" max="10243" width="10.7109375" customWidth="1"/>
    <col min="10244" max="10244" width="6.5703125" customWidth="1"/>
    <col min="10245" max="10246" width="4" customWidth="1"/>
    <col min="10247" max="10247" width="7" customWidth="1"/>
    <col min="10248" max="10248" width="8.7109375" customWidth="1"/>
    <col min="10249" max="10249" width="11.28515625" customWidth="1"/>
    <col min="10250" max="10250" width="10.28515625" customWidth="1"/>
    <col min="10251" max="10251" width="15.7109375" customWidth="1"/>
    <col min="10497" max="10497" width="49.42578125" customWidth="1"/>
    <col min="10498" max="10498" width="12.28515625" customWidth="1"/>
    <col min="10499" max="10499" width="10.7109375" customWidth="1"/>
    <col min="10500" max="10500" width="6.5703125" customWidth="1"/>
    <col min="10501" max="10502" width="4" customWidth="1"/>
    <col min="10503" max="10503" width="7" customWidth="1"/>
    <col min="10504" max="10504" width="8.7109375" customWidth="1"/>
    <col min="10505" max="10505" width="11.28515625" customWidth="1"/>
    <col min="10506" max="10506" width="10.28515625" customWidth="1"/>
    <col min="10507" max="10507" width="15.7109375" customWidth="1"/>
    <col min="10753" max="10753" width="49.42578125" customWidth="1"/>
    <col min="10754" max="10754" width="12.28515625" customWidth="1"/>
    <col min="10755" max="10755" width="10.7109375" customWidth="1"/>
    <col min="10756" max="10756" width="6.5703125" customWidth="1"/>
    <col min="10757" max="10758" width="4" customWidth="1"/>
    <col min="10759" max="10759" width="7" customWidth="1"/>
    <col min="10760" max="10760" width="8.7109375" customWidth="1"/>
    <col min="10761" max="10761" width="11.28515625" customWidth="1"/>
    <col min="10762" max="10762" width="10.28515625" customWidth="1"/>
    <col min="10763" max="10763" width="15.7109375" customWidth="1"/>
    <col min="11009" max="11009" width="49.42578125" customWidth="1"/>
    <col min="11010" max="11010" width="12.28515625" customWidth="1"/>
    <col min="11011" max="11011" width="10.7109375" customWidth="1"/>
    <col min="11012" max="11012" width="6.5703125" customWidth="1"/>
    <col min="11013" max="11014" width="4" customWidth="1"/>
    <col min="11015" max="11015" width="7" customWidth="1"/>
    <col min="11016" max="11016" width="8.7109375" customWidth="1"/>
    <col min="11017" max="11017" width="11.28515625" customWidth="1"/>
    <col min="11018" max="11018" width="10.28515625" customWidth="1"/>
    <col min="11019" max="11019" width="15.7109375" customWidth="1"/>
    <col min="11265" max="11265" width="49.42578125" customWidth="1"/>
    <col min="11266" max="11266" width="12.28515625" customWidth="1"/>
    <col min="11267" max="11267" width="10.7109375" customWidth="1"/>
    <col min="11268" max="11268" width="6.5703125" customWidth="1"/>
    <col min="11269" max="11270" width="4" customWidth="1"/>
    <col min="11271" max="11271" width="7" customWidth="1"/>
    <col min="11272" max="11272" width="8.7109375" customWidth="1"/>
    <col min="11273" max="11273" width="11.28515625" customWidth="1"/>
    <col min="11274" max="11274" width="10.28515625" customWidth="1"/>
    <col min="11275" max="11275" width="15.7109375" customWidth="1"/>
    <col min="11521" max="11521" width="49.42578125" customWidth="1"/>
    <col min="11522" max="11522" width="12.28515625" customWidth="1"/>
    <col min="11523" max="11523" width="10.7109375" customWidth="1"/>
    <col min="11524" max="11524" width="6.5703125" customWidth="1"/>
    <col min="11525" max="11526" width="4" customWidth="1"/>
    <col min="11527" max="11527" width="7" customWidth="1"/>
    <col min="11528" max="11528" width="8.7109375" customWidth="1"/>
    <col min="11529" max="11529" width="11.28515625" customWidth="1"/>
    <col min="11530" max="11530" width="10.28515625" customWidth="1"/>
    <col min="11531" max="11531" width="15.7109375" customWidth="1"/>
    <col min="11777" max="11777" width="49.42578125" customWidth="1"/>
    <col min="11778" max="11778" width="12.28515625" customWidth="1"/>
    <col min="11779" max="11779" width="10.7109375" customWidth="1"/>
    <col min="11780" max="11780" width="6.5703125" customWidth="1"/>
    <col min="11781" max="11782" width="4" customWidth="1"/>
    <col min="11783" max="11783" width="7" customWidth="1"/>
    <col min="11784" max="11784" width="8.7109375" customWidth="1"/>
    <col min="11785" max="11785" width="11.28515625" customWidth="1"/>
    <col min="11786" max="11786" width="10.28515625" customWidth="1"/>
    <col min="11787" max="11787" width="15.7109375" customWidth="1"/>
    <col min="12033" max="12033" width="49.42578125" customWidth="1"/>
    <col min="12034" max="12034" width="12.28515625" customWidth="1"/>
    <col min="12035" max="12035" width="10.7109375" customWidth="1"/>
    <col min="12036" max="12036" width="6.5703125" customWidth="1"/>
    <col min="12037" max="12038" width="4" customWidth="1"/>
    <col min="12039" max="12039" width="7" customWidth="1"/>
    <col min="12040" max="12040" width="8.7109375" customWidth="1"/>
    <col min="12041" max="12041" width="11.28515625" customWidth="1"/>
    <col min="12042" max="12042" width="10.28515625" customWidth="1"/>
    <col min="12043" max="12043" width="15.7109375" customWidth="1"/>
    <col min="12289" max="12289" width="49.42578125" customWidth="1"/>
    <col min="12290" max="12290" width="12.28515625" customWidth="1"/>
    <col min="12291" max="12291" width="10.7109375" customWidth="1"/>
    <col min="12292" max="12292" width="6.5703125" customWidth="1"/>
    <col min="12293" max="12294" width="4" customWidth="1"/>
    <col min="12295" max="12295" width="7" customWidth="1"/>
    <col min="12296" max="12296" width="8.7109375" customWidth="1"/>
    <col min="12297" max="12297" width="11.28515625" customWidth="1"/>
    <col min="12298" max="12298" width="10.28515625" customWidth="1"/>
    <col min="12299" max="12299" width="15.7109375" customWidth="1"/>
    <col min="12545" max="12545" width="49.42578125" customWidth="1"/>
    <col min="12546" max="12546" width="12.28515625" customWidth="1"/>
    <col min="12547" max="12547" width="10.7109375" customWidth="1"/>
    <col min="12548" max="12548" width="6.5703125" customWidth="1"/>
    <col min="12549" max="12550" width="4" customWidth="1"/>
    <col min="12551" max="12551" width="7" customWidth="1"/>
    <col min="12552" max="12552" width="8.7109375" customWidth="1"/>
    <col min="12553" max="12553" width="11.28515625" customWidth="1"/>
    <col min="12554" max="12554" width="10.28515625" customWidth="1"/>
    <col min="12555" max="12555" width="15.7109375" customWidth="1"/>
    <col min="12801" max="12801" width="49.42578125" customWidth="1"/>
    <col min="12802" max="12802" width="12.28515625" customWidth="1"/>
    <col min="12803" max="12803" width="10.7109375" customWidth="1"/>
    <col min="12804" max="12804" width="6.5703125" customWidth="1"/>
    <col min="12805" max="12806" width="4" customWidth="1"/>
    <col min="12807" max="12807" width="7" customWidth="1"/>
    <col min="12808" max="12808" width="8.7109375" customWidth="1"/>
    <col min="12809" max="12809" width="11.28515625" customWidth="1"/>
    <col min="12810" max="12810" width="10.28515625" customWidth="1"/>
    <col min="12811" max="12811" width="15.7109375" customWidth="1"/>
    <col min="13057" max="13057" width="49.42578125" customWidth="1"/>
    <col min="13058" max="13058" width="12.28515625" customWidth="1"/>
    <col min="13059" max="13059" width="10.7109375" customWidth="1"/>
    <col min="13060" max="13060" width="6.5703125" customWidth="1"/>
    <col min="13061" max="13062" width="4" customWidth="1"/>
    <col min="13063" max="13063" width="7" customWidth="1"/>
    <col min="13064" max="13064" width="8.7109375" customWidth="1"/>
    <col min="13065" max="13065" width="11.28515625" customWidth="1"/>
    <col min="13066" max="13066" width="10.28515625" customWidth="1"/>
    <col min="13067" max="13067" width="15.7109375" customWidth="1"/>
    <col min="13313" max="13313" width="49.42578125" customWidth="1"/>
    <col min="13314" max="13314" width="12.28515625" customWidth="1"/>
    <col min="13315" max="13315" width="10.7109375" customWidth="1"/>
    <col min="13316" max="13316" width="6.5703125" customWidth="1"/>
    <col min="13317" max="13318" width="4" customWidth="1"/>
    <col min="13319" max="13319" width="7" customWidth="1"/>
    <col min="13320" max="13320" width="8.7109375" customWidth="1"/>
    <col min="13321" max="13321" width="11.28515625" customWidth="1"/>
    <col min="13322" max="13322" width="10.28515625" customWidth="1"/>
    <col min="13323" max="13323" width="15.7109375" customWidth="1"/>
    <col min="13569" max="13569" width="49.42578125" customWidth="1"/>
    <col min="13570" max="13570" width="12.28515625" customWidth="1"/>
    <col min="13571" max="13571" width="10.7109375" customWidth="1"/>
    <col min="13572" max="13572" width="6.5703125" customWidth="1"/>
    <col min="13573" max="13574" width="4" customWidth="1"/>
    <col min="13575" max="13575" width="7" customWidth="1"/>
    <col min="13576" max="13576" width="8.7109375" customWidth="1"/>
    <col min="13577" max="13577" width="11.28515625" customWidth="1"/>
    <col min="13578" max="13578" width="10.28515625" customWidth="1"/>
    <col min="13579" max="13579" width="15.7109375" customWidth="1"/>
    <col min="13825" max="13825" width="49.42578125" customWidth="1"/>
    <col min="13826" max="13826" width="12.28515625" customWidth="1"/>
    <col min="13827" max="13827" width="10.7109375" customWidth="1"/>
    <col min="13828" max="13828" width="6.5703125" customWidth="1"/>
    <col min="13829" max="13830" width="4" customWidth="1"/>
    <col min="13831" max="13831" width="7" customWidth="1"/>
    <col min="13832" max="13832" width="8.7109375" customWidth="1"/>
    <col min="13833" max="13833" width="11.28515625" customWidth="1"/>
    <col min="13834" max="13834" width="10.28515625" customWidth="1"/>
    <col min="13835" max="13835" width="15.7109375" customWidth="1"/>
    <col min="14081" max="14081" width="49.42578125" customWidth="1"/>
    <col min="14082" max="14082" width="12.28515625" customWidth="1"/>
    <col min="14083" max="14083" width="10.7109375" customWidth="1"/>
    <col min="14084" max="14084" width="6.5703125" customWidth="1"/>
    <col min="14085" max="14086" width="4" customWidth="1"/>
    <col min="14087" max="14087" width="7" customWidth="1"/>
    <col min="14088" max="14088" width="8.7109375" customWidth="1"/>
    <col min="14089" max="14089" width="11.28515625" customWidth="1"/>
    <col min="14090" max="14090" width="10.28515625" customWidth="1"/>
    <col min="14091" max="14091" width="15.7109375" customWidth="1"/>
    <col min="14337" max="14337" width="49.42578125" customWidth="1"/>
    <col min="14338" max="14338" width="12.28515625" customWidth="1"/>
    <col min="14339" max="14339" width="10.7109375" customWidth="1"/>
    <col min="14340" max="14340" width="6.5703125" customWidth="1"/>
    <col min="14341" max="14342" width="4" customWidth="1"/>
    <col min="14343" max="14343" width="7" customWidth="1"/>
    <col min="14344" max="14344" width="8.7109375" customWidth="1"/>
    <col min="14345" max="14345" width="11.28515625" customWidth="1"/>
    <col min="14346" max="14346" width="10.28515625" customWidth="1"/>
    <col min="14347" max="14347" width="15.7109375" customWidth="1"/>
    <col min="14593" max="14593" width="49.42578125" customWidth="1"/>
    <col min="14594" max="14594" width="12.28515625" customWidth="1"/>
    <col min="14595" max="14595" width="10.7109375" customWidth="1"/>
    <col min="14596" max="14596" width="6.5703125" customWidth="1"/>
    <col min="14597" max="14598" width="4" customWidth="1"/>
    <col min="14599" max="14599" width="7" customWidth="1"/>
    <col min="14600" max="14600" width="8.7109375" customWidth="1"/>
    <col min="14601" max="14601" width="11.28515625" customWidth="1"/>
    <col min="14602" max="14602" width="10.28515625" customWidth="1"/>
    <col min="14603" max="14603" width="15.7109375" customWidth="1"/>
    <col min="14849" max="14849" width="49.42578125" customWidth="1"/>
    <col min="14850" max="14850" width="12.28515625" customWidth="1"/>
    <col min="14851" max="14851" width="10.7109375" customWidth="1"/>
    <col min="14852" max="14852" width="6.5703125" customWidth="1"/>
    <col min="14853" max="14854" width="4" customWidth="1"/>
    <col min="14855" max="14855" width="7" customWidth="1"/>
    <col min="14856" max="14856" width="8.7109375" customWidth="1"/>
    <col min="14857" max="14857" width="11.28515625" customWidth="1"/>
    <col min="14858" max="14858" width="10.28515625" customWidth="1"/>
    <col min="14859" max="14859" width="15.7109375" customWidth="1"/>
    <col min="15105" max="15105" width="49.42578125" customWidth="1"/>
    <col min="15106" max="15106" width="12.28515625" customWidth="1"/>
    <col min="15107" max="15107" width="10.7109375" customWidth="1"/>
    <col min="15108" max="15108" width="6.5703125" customWidth="1"/>
    <col min="15109" max="15110" width="4" customWidth="1"/>
    <col min="15111" max="15111" width="7" customWidth="1"/>
    <col min="15112" max="15112" width="8.7109375" customWidth="1"/>
    <col min="15113" max="15113" width="11.28515625" customWidth="1"/>
    <col min="15114" max="15114" width="10.28515625" customWidth="1"/>
    <col min="15115" max="15115" width="15.7109375" customWidth="1"/>
    <col min="15361" max="15361" width="49.42578125" customWidth="1"/>
    <col min="15362" max="15362" width="12.28515625" customWidth="1"/>
    <col min="15363" max="15363" width="10.7109375" customWidth="1"/>
    <col min="15364" max="15364" width="6.5703125" customWidth="1"/>
    <col min="15365" max="15366" width="4" customWidth="1"/>
    <col min="15367" max="15367" width="7" customWidth="1"/>
    <col min="15368" max="15368" width="8.7109375" customWidth="1"/>
    <col min="15369" max="15369" width="11.28515625" customWidth="1"/>
    <col min="15370" max="15370" width="10.28515625" customWidth="1"/>
    <col min="15371" max="15371" width="15.7109375" customWidth="1"/>
    <col min="15617" max="15617" width="49.42578125" customWidth="1"/>
    <col min="15618" max="15618" width="12.28515625" customWidth="1"/>
    <col min="15619" max="15619" width="10.7109375" customWidth="1"/>
    <col min="15620" max="15620" width="6.5703125" customWidth="1"/>
    <col min="15621" max="15622" width="4" customWidth="1"/>
    <col min="15623" max="15623" width="7" customWidth="1"/>
    <col min="15624" max="15624" width="8.7109375" customWidth="1"/>
    <col min="15625" max="15625" width="11.28515625" customWidth="1"/>
    <col min="15626" max="15626" width="10.28515625" customWidth="1"/>
    <col min="15627" max="15627" width="15.7109375" customWidth="1"/>
    <col min="15873" max="15873" width="49.42578125" customWidth="1"/>
    <col min="15874" max="15874" width="12.28515625" customWidth="1"/>
    <col min="15875" max="15875" width="10.7109375" customWidth="1"/>
    <col min="15876" max="15876" width="6.5703125" customWidth="1"/>
    <col min="15877" max="15878" width="4" customWidth="1"/>
    <col min="15879" max="15879" width="7" customWidth="1"/>
    <col min="15880" max="15880" width="8.7109375" customWidth="1"/>
    <col min="15881" max="15881" width="11.28515625" customWidth="1"/>
    <col min="15882" max="15882" width="10.28515625" customWidth="1"/>
    <col min="15883" max="15883" width="15.7109375" customWidth="1"/>
    <col min="16129" max="16129" width="49.42578125" customWidth="1"/>
    <col min="16130" max="16130" width="12.28515625" customWidth="1"/>
    <col min="16131" max="16131" width="10.7109375" customWidth="1"/>
    <col min="16132" max="16132" width="6.5703125" customWidth="1"/>
    <col min="16133" max="16134" width="4" customWidth="1"/>
    <col min="16135" max="16135" width="7" customWidth="1"/>
    <col min="16136" max="16136" width="8.7109375" customWidth="1"/>
    <col min="16137" max="16137" width="11.28515625" customWidth="1"/>
    <col min="16138" max="16138" width="10.28515625" customWidth="1"/>
    <col min="16139" max="16139" width="15.7109375" customWidth="1"/>
  </cols>
  <sheetData>
    <row r="1" spans="1:12" s="16" customFormat="1" x14ac:dyDescent="0.25">
      <c r="J1" s="658"/>
      <c r="K1" s="343"/>
    </row>
    <row r="2" spans="1:12" s="16" customFormat="1" x14ac:dyDescent="0.25">
      <c r="A2" s="17" t="s">
        <v>42</v>
      </c>
      <c r="B2" s="18"/>
      <c r="C2" s="18"/>
      <c r="D2" s="18"/>
      <c r="E2" s="18"/>
      <c r="F2" s="18"/>
      <c r="G2" s="18"/>
      <c r="H2" s="18"/>
      <c r="I2" s="18"/>
      <c r="J2" s="681"/>
      <c r="K2" s="344" t="s">
        <v>19</v>
      </c>
    </row>
    <row r="3" spans="1:12" s="16" customFormat="1" x14ac:dyDescent="0.25">
      <c r="A3" s="134" t="s">
        <v>863</v>
      </c>
      <c r="B3" s="18"/>
      <c r="C3" s="18"/>
      <c r="D3" s="18"/>
      <c r="E3" s="18"/>
      <c r="F3" s="18"/>
      <c r="G3" s="18"/>
      <c r="H3" s="18"/>
      <c r="I3" s="18"/>
      <c r="J3" s="681"/>
      <c r="K3" s="345"/>
    </row>
    <row r="4" spans="1:12" s="16" customFormat="1" ht="22.5" customHeight="1" x14ac:dyDescent="0.25">
      <c r="A4" s="17" t="s">
        <v>1145</v>
      </c>
      <c r="B4" s="18"/>
      <c r="C4" s="18"/>
      <c r="D4" s="18"/>
      <c r="E4" s="18"/>
      <c r="F4" s="18"/>
      <c r="G4" s="18"/>
      <c r="H4" s="18"/>
      <c r="I4" s="18"/>
      <c r="J4" s="681"/>
      <c r="K4" s="345"/>
    </row>
    <row r="5" spans="1:12" s="16" customFormat="1" x14ac:dyDescent="0.25">
      <c r="J5" s="658"/>
      <c r="K5" s="343"/>
    </row>
    <row r="6" spans="1:12" s="253" customFormat="1" x14ac:dyDescent="0.2">
      <c r="A6" s="856" t="s">
        <v>20</v>
      </c>
      <c r="B6" s="856" t="s">
        <v>21</v>
      </c>
      <c r="C6" s="856" t="s">
        <v>21</v>
      </c>
      <c r="D6" s="856"/>
      <c r="E6" s="856" t="s">
        <v>23</v>
      </c>
      <c r="F6" s="856"/>
      <c r="G6" s="856" t="s">
        <v>24</v>
      </c>
      <c r="H6" s="856" t="s">
        <v>25</v>
      </c>
      <c r="I6" s="856"/>
      <c r="J6" s="659" t="s">
        <v>26</v>
      </c>
      <c r="K6" s="859" t="s">
        <v>27</v>
      </c>
    </row>
    <row r="7" spans="1:12" s="52" customFormat="1" ht="15" customHeight="1" x14ac:dyDescent="0.25">
      <c r="A7" s="1418" t="s">
        <v>28</v>
      </c>
      <c r="B7" s="1415" t="s">
        <v>29</v>
      </c>
      <c r="C7" s="1528" t="s">
        <v>30</v>
      </c>
      <c r="D7" s="1528" t="s">
        <v>31</v>
      </c>
      <c r="E7" s="1528" t="s">
        <v>32</v>
      </c>
      <c r="F7" s="1528"/>
      <c r="G7" s="1415" t="s">
        <v>33</v>
      </c>
      <c r="H7" s="1415" t="s">
        <v>34</v>
      </c>
      <c r="I7" s="1415"/>
      <c r="J7" s="1415" t="s">
        <v>211</v>
      </c>
      <c r="K7" s="1443" t="s">
        <v>35</v>
      </c>
    </row>
    <row r="8" spans="1:12" s="52" customFormat="1" x14ac:dyDescent="0.25">
      <c r="A8" s="1418"/>
      <c r="B8" s="1415"/>
      <c r="C8" s="1528"/>
      <c r="D8" s="1528"/>
      <c r="E8" s="855" t="s">
        <v>36</v>
      </c>
      <c r="F8" s="855" t="s">
        <v>37</v>
      </c>
      <c r="G8" s="1415"/>
      <c r="H8" s="855" t="s">
        <v>36</v>
      </c>
      <c r="I8" s="855" t="s">
        <v>37</v>
      </c>
      <c r="J8" s="1415"/>
      <c r="K8" s="1443"/>
    </row>
    <row r="9" spans="1:12" x14ac:dyDescent="0.25">
      <c r="A9" s="479" t="s">
        <v>266</v>
      </c>
      <c r="B9" s="480"/>
      <c r="C9" s="480"/>
      <c r="D9" s="480"/>
      <c r="E9" s="480"/>
      <c r="F9" s="480"/>
      <c r="G9" s="480"/>
      <c r="H9" s="480"/>
      <c r="I9" s="480"/>
      <c r="J9" s="1185" t="s">
        <v>1111</v>
      </c>
      <c r="K9" s="481">
        <f>SUM(K10)</f>
        <v>0</v>
      </c>
    </row>
    <row r="10" spans="1:12" x14ac:dyDescent="0.25">
      <c r="A10" s="492"/>
      <c r="B10" s="471"/>
      <c r="C10" s="471"/>
      <c r="D10" s="471"/>
      <c r="E10" s="471"/>
      <c r="F10" s="471"/>
      <c r="G10" s="471"/>
      <c r="H10" s="471"/>
      <c r="I10" s="471"/>
      <c r="J10" s="548"/>
      <c r="K10" s="483"/>
    </row>
    <row r="11" spans="1:12" x14ac:dyDescent="0.25">
      <c r="A11" s="479" t="s">
        <v>268</v>
      </c>
      <c r="B11" s="480"/>
      <c r="C11" s="480"/>
      <c r="D11" s="480"/>
      <c r="E11" s="480"/>
      <c r="F11" s="480"/>
      <c r="G11" s="480"/>
      <c r="H11" s="480"/>
      <c r="I11" s="480"/>
      <c r="J11" s="1185" t="s">
        <v>1112</v>
      </c>
      <c r="K11" s="481">
        <f>SUM(K12:K15)</f>
        <v>2530381.77</v>
      </c>
    </row>
    <row r="12" spans="1:12" ht="15.95" customHeight="1" x14ac:dyDescent="0.25">
      <c r="A12" s="1143" t="s">
        <v>212</v>
      </c>
      <c r="B12" s="711" t="s">
        <v>1120</v>
      </c>
      <c r="C12" s="711" t="s">
        <v>52</v>
      </c>
      <c r="D12" s="711"/>
      <c r="E12" s="1252"/>
      <c r="F12" s="1252"/>
      <c r="G12" s="1253"/>
      <c r="H12" s="1265">
        <v>110</v>
      </c>
      <c r="I12" s="1265">
        <v>165</v>
      </c>
      <c r="J12" s="1264"/>
      <c r="K12" s="1267">
        <v>412397.2</v>
      </c>
    </row>
    <row r="13" spans="1:12" ht="33" customHeight="1" x14ac:dyDescent="0.25">
      <c r="A13" s="1254" t="s">
        <v>1113</v>
      </c>
      <c r="B13" s="711" t="s">
        <v>1114</v>
      </c>
      <c r="C13" s="711" t="s">
        <v>60</v>
      </c>
      <c r="D13" s="1255">
        <v>1.4999999999999999E-2</v>
      </c>
      <c r="E13" s="711"/>
      <c r="F13" s="711"/>
      <c r="G13" s="711"/>
      <c r="H13" s="1256">
        <v>0.01</v>
      </c>
      <c r="I13" s="1256">
        <v>0.04</v>
      </c>
      <c r="J13" s="1248"/>
      <c r="K13" s="1267">
        <v>1297101</v>
      </c>
    </row>
    <row r="14" spans="1:12" s="81" customFormat="1" ht="15.95" customHeight="1" x14ac:dyDescent="0.25">
      <c r="A14" s="1143" t="s">
        <v>1115</v>
      </c>
      <c r="B14" s="711" t="s">
        <v>1116</v>
      </c>
      <c r="C14" s="1208" t="s">
        <v>373</v>
      </c>
      <c r="D14" s="711"/>
      <c r="E14" s="711"/>
      <c r="F14" s="711"/>
      <c r="G14" s="711"/>
      <c r="H14" s="1257">
        <v>75</v>
      </c>
      <c r="I14" s="1257">
        <v>100</v>
      </c>
      <c r="J14" s="1258"/>
      <c r="K14" s="1268"/>
      <c r="L14" s="254"/>
    </row>
    <row r="15" spans="1:12" ht="27.75" customHeight="1" x14ac:dyDescent="0.25">
      <c r="A15" s="1254" t="s">
        <v>1117</v>
      </c>
      <c r="B15" s="1258" t="s">
        <v>1119</v>
      </c>
      <c r="C15" s="1208" t="s">
        <v>60</v>
      </c>
      <c r="D15" s="711"/>
      <c r="E15" s="1208"/>
      <c r="F15" s="1208"/>
      <c r="G15" s="1255">
        <v>0.16</v>
      </c>
      <c r="H15" s="1208"/>
      <c r="I15" s="1208"/>
      <c r="J15" s="1258"/>
      <c r="K15" s="1267">
        <v>820883.57</v>
      </c>
      <c r="L15" s="254"/>
    </row>
    <row r="16" spans="1:12" x14ac:dyDescent="0.25">
      <c r="A16" s="1254"/>
      <c r="B16" s="1258"/>
      <c r="C16" s="1208"/>
      <c r="D16" s="711"/>
      <c r="E16" s="1208"/>
      <c r="F16" s="1208"/>
      <c r="G16" s="1255"/>
      <c r="H16" s="1208"/>
      <c r="I16" s="1208"/>
      <c r="J16" s="1258"/>
      <c r="K16" s="1267"/>
      <c r="L16" s="254"/>
    </row>
    <row r="17" spans="1:12" x14ac:dyDescent="0.25">
      <c r="A17" s="479" t="s">
        <v>291</v>
      </c>
      <c r="B17" s="480"/>
      <c r="C17" s="480"/>
      <c r="D17" s="480"/>
      <c r="E17" s="480"/>
      <c r="F17" s="480"/>
      <c r="G17" s="480"/>
      <c r="H17" s="480"/>
      <c r="I17" s="480"/>
      <c r="J17" s="1185" t="s">
        <v>1111</v>
      </c>
      <c r="K17" s="481">
        <f>SUM(K18)</f>
        <v>0</v>
      </c>
      <c r="L17" s="254"/>
    </row>
    <row r="18" spans="1:12" x14ac:dyDescent="0.25">
      <c r="A18" s="1143" t="s">
        <v>1122</v>
      </c>
      <c r="B18" s="1208" t="s">
        <v>1123</v>
      </c>
      <c r="C18" s="1208" t="s">
        <v>1124</v>
      </c>
      <c r="D18" s="1256"/>
      <c r="E18" s="1208"/>
      <c r="F18" s="1208"/>
      <c r="G18" s="1208"/>
      <c r="H18" s="1208"/>
      <c r="I18" s="1208"/>
      <c r="J18" s="1258"/>
      <c r="K18" s="1269"/>
      <c r="L18" s="254"/>
    </row>
    <row r="19" spans="1:12" x14ac:dyDescent="0.25">
      <c r="A19" s="479" t="s">
        <v>300</v>
      </c>
      <c r="B19" s="480"/>
      <c r="C19" s="480"/>
      <c r="D19" s="480"/>
      <c r="E19" s="480"/>
      <c r="F19" s="480"/>
      <c r="G19" s="480"/>
      <c r="H19" s="480"/>
      <c r="I19" s="480"/>
      <c r="J19" s="1185" t="s">
        <v>1112</v>
      </c>
      <c r="K19" s="481">
        <f>SUM(K20:K24)</f>
        <v>290703.98</v>
      </c>
      <c r="L19" s="254"/>
    </row>
    <row r="20" spans="1:12" x14ac:dyDescent="0.25">
      <c r="A20" s="1143" t="s">
        <v>41</v>
      </c>
      <c r="B20" s="1208" t="s">
        <v>1127</v>
      </c>
      <c r="C20" s="1208" t="s">
        <v>272</v>
      </c>
      <c r="D20" s="1208"/>
      <c r="E20" s="1208"/>
      <c r="F20" s="1208"/>
      <c r="G20" s="1208"/>
      <c r="H20" s="1253">
        <v>200</v>
      </c>
      <c r="I20" s="1253">
        <v>250</v>
      </c>
      <c r="J20" s="1258"/>
      <c r="K20" s="1267">
        <v>5935</v>
      </c>
      <c r="L20" s="254"/>
    </row>
    <row r="21" spans="1:12" ht="15.95" customHeight="1" x14ac:dyDescent="0.25">
      <c r="A21" s="1147" t="s">
        <v>97</v>
      </c>
      <c r="B21" s="1208" t="s">
        <v>1125</v>
      </c>
      <c r="C21" s="1208"/>
      <c r="D21" s="1117"/>
      <c r="E21" s="711"/>
      <c r="F21" s="711"/>
      <c r="G21" s="1253"/>
      <c r="H21" s="1253">
        <v>210</v>
      </c>
      <c r="I21" s="1253">
        <v>400</v>
      </c>
      <c r="J21" s="1258"/>
      <c r="K21" s="1267">
        <v>1860</v>
      </c>
      <c r="L21" s="254"/>
    </row>
    <row r="22" spans="1:12" x14ac:dyDescent="0.25">
      <c r="A22" s="612" t="s">
        <v>764</v>
      </c>
      <c r="B22" s="1208"/>
      <c r="C22" s="1208"/>
      <c r="D22" s="711"/>
      <c r="E22" s="1208"/>
      <c r="F22" s="1208"/>
      <c r="G22" s="1253"/>
      <c r="H22" s="1259">
        <v>5.0000000000000001E-3</v>
      </c>
      <c r="I22" s="1260">
        <v>0.01</v>
      </c>
      <c r="J22" s="1258"/>
      <c r="K22" s="1267">
        <v>8493.0300000000007</v>
      </c>
      <c r="L22" s="254"/>
    </row>
    <row r="23" spans="1:12" s="80" customFormat="1" ht="15.95" customHeight="1" x14ac:dyDescent="0.25">
      <c r="A23" s="1143" t="s">
        <v>39</v>
      </c>
      <c r="B23" s="1208" t="s">
        <v>1750</v>
      </c>
      <c r="C23" s="1208"/>
      <c r="D23" s="1208"/>
      <c r="E23" s="1208"/>
      <c r="F23" s="1208"/>
      <c r="G23" s="1208"/>
      <c r="H23" s="1253">
        <v>105</v>
      </c>
      <c r="I23" s="1253">
        <v>8900</v>
      </c>
      <c r="J23" s="1248"/>
      <c r="K23" s="1267">
        <v>77370</v>
      </c>
    </row>
    <row r="24" spans="1:12" x14ac:dyDescent="0.25">
      <c r="A24" s="1143" t="s">
        <v>40</v>
      </c>
      <c r="B24" s="1210" t="s">
        <v>1126</v>
      </c>
      <c r="C24" s="1208" t="s">
        <v>1125</v>
      </c>
      <c r="D24" s="711"/>
      <c r="E24" s="1208"/>
      <c r="F24" s="1208"/>
      <c r="G24" s="1253"/>
      <c r="H24" s="1253">
        <v>70</v>
      </c>
      <c r="I24" s="1253">
        <v>670</v>
      </c>
      <c r="J24" s="1258"/>
      <c r="K24" s="1267">
        <v>197045.95</v>
      </c>
      <c r="L24" s="254"/>
    </row>
    <row r="25" spans="1:12" x14ac:dyDescent="0.25">
      <c r="A25" s="1143"/>
      <c r="B25" s="1210"/>
      <c r="C25" s="1208"/>
      <c r="D25" s="711"/>
      <c r="E25" s="1208"/>
      <c r="F25" s="1208"/>
      <c r="G25" s="1253"/>
      <c r="H25" s="1253"/>
      <c r="I25" s="1253"/>
      <c r="J25" s="1258"/>
      <c r="K25" s="1267"/>
      <c r="L25" s="254"/>
    </row>
    <row r="26" spans="1:12" x14ac:dyDescent="0.25">
      <c r="A26" s="479" t="s">
        <v>310</v>
      </c>
      <c r="B26" s="480"/>
      <c r="C26" s="480"/>
      <c r="D26" s="480"/>
      <c r="E26" s="480"/>
      <c r="F26" s="480"/>
      <c r="G26" s="480"/>
      <c r="H26" s="480"/>
      <c r="I26" s="480"/>
      <c r="J26" s="1185" t="s">
        <v>1111</v>
      </c>
      <c r="K26" s="481">
        <f>SUM(K27:K29)</f>
        <v>322846.2</v>
      </c>
      <c r="L26" s="254"/>
    </row>
    <row r="27" spans="1:12" x14ac:dyDescent="0.25">
      <c r="A27" s="1261" t="s">
        <v>1132</v>
      </c>
      <c r="B27" s="1210" t="s">
        <v>1133</v>
      </c>
      <c r="C27" s="1210" t="s">
        <v>1121</v>
      </c>
      <c r="D27" s="711"/>
      <c r="E27" s="711"/>
      <c r="F27" s="711"/>
      <c r="G27" s="711"/>
      <c r="H27" s="1253">
        <v>150</v>
      </c>
      <c r="I27" s="1253">
        <v>3000</v>
      </c>
      <c r="J27" s="1264"/>
      <c r="K27" s="1267">
        <v>4715</v>
      </c>
      <c r="L27" s="254"/>
    </row>
    <row r="28" spans="1:12" x14ac:dyDescent="0.25">
      <c r="A28" s="1261" t="s">
        <v>1128</v>
      </c>
      <c r="B28" s="711" t="s">
        <v>1129</v>
      </c>
      <c r="C28" s="1208" t="s">
        <v>1121</v>
      </c>
      <c r="D28" s="711"/>
      <c r="E28" s="711"/>
      <c r="F28" s="711"/>
      <c r="G28" s="1253"/>
      <c r="H28" s="1253">
        <v>130</v>
      </c>
      <c r="I28" s="1253">
        <v>220</v>
      </c>
      <c r="J28" s="1258"/>
      <c r="K28" s="1267">
        <v>180071.2</v>
      </c>
      <c r="L28" s="254"/>
    </row>
    <row r="29" spans="1:12" x14ac:dyDescent="0.25">
      <c r="A29" s="472" t="s">
        <v>1130</v>
      </c>
      <c r="B29" s="711" t="s">
        <v>60</v>
      </c>
      <c r="C29" s="1208" t="s">
        <v>1131</v>
      </c>
      <c r="D29" s="711"/>
      <c r="E29" s="711"/>
      <c r="F29" s="711"/>
      <c r="G29" s="1253"/>
      <c r="H29" s="1208"/>
      <c r="I29" s="1208"/>
      <c r="J29" s="1258"/>
      <c r="K29" s="1267">
        <v>138060</v>
      </c>
      <c r="L29" s="254"/>
    </row>
    <row r="30" spans="1:12" x14ac:dyDescent="0.25">
      <c r="A30" s="472"/>
      <c r="B30" s="711"/>
      <c r="C30" s="1208"/>
      <c r="D30" s="711"/>
      <c r="E30" s="711"/>
      <c r="F30" s="711"/>
      <c r="G30" s="1253"/>
      <c r="H30" s="1208"/>
      <c r="I30" s="1208"/>
      <c r="J30" s="1258"/>
      <c r="K30" s="1267"/>
      <c r="L30" s="254"/>
    </row>
    <row r="31" spans="1:12" x14ac:dyDescent="0.25">
      <c r="A31" s="479" t="s">
        <v>313</v>
      </c>
      <c r="B31" s="480"/>
      <c r="C31" s="480"/>
      <c r="D31" s="480"/>
      <c r="E31" s="480"/>
      <c r="F31" s="480"/>
      <c r="G31" s="480"/>
      <c r="H31" s="480"/>
      <c r="I31" s="480"/>
      <c r="J31" s="1185" t="s">
        <v>1111</v>
      </c>
      <c r="K31" s="481">
        <f>SUM(K32)</f>
        <v>27671.33</v>
      </c>
      <c r="L31" s="254"/>
    </row>
    <row r="32" spans="1:12" x14ac:dyDescent="0.25">
      <c r="A32" s="492" t="s">
        <v>1134</v>
      </c>
      <c r="B32" s="1210"/>
      <c r="C32" s="1210"/>
      <c r="D32" s="1210"/>
      <c r="E32" s="1210"/>
      <c r="F32" s="1210"/>
      <c r="G32" s="1210"/>
      <c r="H32" s="1210"/>
      <c r="I32" s="1210"/>
      <c r="J32" s="1264"/>
      <c r="K32" s="1269">
        <v>27671.33</v>
      </c>
      <c r="L32" s="254"/>
    </row>
    <row r="33" spans="1:12" x14ac:dyDescent="0.25">
      <c r="A33" s="479" t="s">
        <v>314</v>
      </c>
      <c r="B33" s="480"/>
      <c r="C33" s="480"/>
      <c r="D33" s="480"/>
      <c r="E33" s="480"/>
      <c r="F33" s="480"/>
      <c r="G33" s="480"/>
      <c r="H33" s="480"/>
      <c r="I33" s="480"/>
      <c r="J33" s="1185" t="s">
        <v>1112</v>
      </c>
      <c r="K33" s="481">
        <f>SUM(K34)</f>
        <v>0</v>
      </c>
      <c r="L33" s="254"/>
    </row>
    <row r="34" spans="1:12" x14ac:dyDescent="0.25">
      <c r="A34" s="493"/>
      <c r="B34" s="1210"/>
      <c r="C34" s="1210"/>
      <c r="D34" s="1210"/>
      <c r="E34" s="1210"/>
      <c r="F34" s="1210"/>
      <c r="G34" s="1210"/>
      <c r="H34" s="1210"/>
      <c r="I34" s="1210"/>
      <c r="J34" s="1264"/>
      <c r="K34" s="1270"/>
      <c r="L34" s="254"/>
    </row>
    <row r="35" spans="1:12" x14ac:dyDescent="0.25">
      <c r="A35" s="479" t="s">
        <v>315</v>
      </c>
      <c r="B35" s="480"/>
      <c r="C35" s="480"/>
      <c r="D35" s="480"/>
      <c r="E35" s="480"/>
      <c r="F35" s="480"/>
      <c r="G35" s="480"/>
      <c r="H35" s="480"/>
      <c r="I35" s="480"/>
      <c r="J35" s="1185" t="s">
        <v>1112</v>
      </c>
      <c r="K35" s="481">
        <f>SUM(K36:K41)</f>
        <v>750783.04</v>
      </c>
      <c r="L35" s="254"/>
    </row>
    <row r="36" spans="1:12" x14ac:dyDescent="0.25">
      <c r="A36" s="1262" t="s">
        <v>1135</v>
      </c>
      <c r="B36" s="711" t="s">
        <v>1118</v>
      </c>
      <c r="C36" s="711" t="s">
        <v>1126</v>
      </c>
      <c r="D36" s="1256">
        <v>0.1</v>
      </c>
      <c r="E36" s="1210"/>
      <c r="F36" s="1210"/>
      <c r="G36" s="1210"/>
      <c r="H36" s="1208"/>
      <c r="I36" s="1208"/>
      <c r="J36" s="1266"/>
      <c r="K36" s="1267">
        <v>138072.53</v>
      </c>
      <c r="L36" s="254"/>
    </row>
    <row r="37" spans="1:12" x14ac:dyDescent="0.25">
      <c r="A37" s="1205" t="s">
        <v>1136</v>
      </c>
      <c r="B37" s="711" t="s">
        <v>1137</v>
      </c>
      <c r="C37" s="711" t="s">
        <v>1138</v>
      </c>
      <c r="D37" s="1256">
        <v>0.2</v>
      </c>
      <c r="E37" s="1210"/>
      <c r="F37" s="1210"/>
      <c r="G37" s="1210"/>
      <c r="H37" s="1208"/>
      <c r="I37" s="1208"/>
      <c r="J37" s="1266"/>
      <c r="K37" s="1268"/>
    </row>
    <row r="38" spans="1:12" x14ac:dyDescent="0.25">
      <c r="A38" s="1205" t="s">
        <v>1141</v>
      </c>
      <c r="B38" s="1210" t="s">
        <v>60</v>
      </c>
      <c r="C38" s="1210" t="s">
        <v>1142</v>
      </c>
      <c r="D38" s="1256">
        <v>0.02</v>
      </c>
      <c r="E38" s="1210"/>
      <c r="F38" s="1210"/>
      <c r="G38" s="1210"/>
      <c r="H38" s="1208"/>
      <c r="I38" s="1208"/>
      <c r="J38" s="1266"/>
      <c r="K38" s="1267">
        <v>50110.94</v>
      </c>
    </row>
    <row r="39" spans="1:12" x14ac:dyDescent="0.25">
      <c r="A39" s="1205" t="s">
        <v>1139</v>
      </c>
      <c r="B39" s="1210" t="s">
        <v>60</v>
      </c>
      <c r="C39" s="1210" t="s">
        <v>1140</v>
      </c>
      <c r="D39" s="1210"/>
      <c r="E39" s="1210"/>
      <c r="F39" s="1210"/>
      <c r="G39" s="1210"/>
      <c r="H39" s="1208"/>
      <c r="I39" s="1208"/>
      <c r="J39" s="1266"/>
      <c r="K39" s="1267">
        <v>514805.39</v>
      </c>
    </row>
    <row r="40" spans="1:12" x14ac:dyDescent="0.25">
      <c r="A40" s="1205" t="s">
        <v>1143</v>
      </c>
      <c r="B40" s="1210"/>
      <c r="C40" s="1210" t="s">
        <v>1144</v>
      </c>
      <c r="D40" s="1210"/>
      <c r="E40" s="1210"/>
      <c r="F40" s="1210"/>
      <c r="G40" s="1210"/>
      <c r="H40" s="1208"/>
      <c r="I40" s="1208"/>
      <c r="J40" s="1266"/>
      <c r="K40" s="1267">
        <v>44494.18</v>
      </c>
    </row>
    <row r="41" spans="1:12" x14ac:dyDescent="0.25">
      <c r="A41" s="1263" t="s">
        <v>688</v>
      </c>
      <c r="B41" s="1210" t="s">
        <v>1751</v>
      </c>
      <c r="C41" s="1209" t="s">
        <v>373</v>
      </c>
      <c r="D41" s="1208"/>
      <c r="E41" s="1208"/>
      <c r="F41" s="1208"/>
      <c r="G41" s="1253"/>
      <c r="H41" s="1253">
        <v>100</v>
      </c>
      <c r="I41" s="1253">
        <v>240</v>
      </c>
      <c r="J41" s="1266"/>
      <c r="K41" s="1267">
        <v>3300</v>
      </c>
      <c r="L41" s="254"/>
    </row>
    <row r="42" spans="1:12" x14ac:dyDescent="0.25">
      <c r="A42" s="494" t="s">
        <v>51</v>
      </c>
      <c r="B42" s="857"/>
      <c r="C42" s="857"/>
      <c r="D42" s="495"/>
      <c r="E42" s="495"/>
      <c r="F42" s="495"/>
      <c r="G42" s="857"/>
      <c r="H42" s="857"/>
      <c r="I42" s="857"/>
      <c r="J42" s="857" t="s">
        <v>1752</v>
      </c>
      <c r="K42" s="496">
        <f>+K12+K13+K23+K41+K15+K20+K21+K22+K24+K29+K36+K38+K39+K40+K18+K27+K28+K32</f>
        <v>3922386.3200000003</v>
      </c>
    </row>
    <row r="43" spans="1:12" x14ac:dyDescent="0.25">
      <c r="A43" s="95"/>
      <c r="B43" s="95"/>
      <c r="C43" s="95"/>
      <c r="D43" s="95"/>
      <c r="E43" s="95"/>
      <c r="F43" s="95"/>
      <c r="G43" s="95"/>
      <c r="H43" s="95"/>
      <c r="K43" s="1236"/>
    </row>
  </sheetData>
  <mergeCells count="9">
    <mergeCell ref="J7:J8"/>
    <mergeCell ref="K7:K8"/>
    <mergeCell ref="A7:A8"/>
    <mergeCell ref="B7:B8"/>
    <mergeCell ref="C7:C8"/>
    <mergeCell ref="D7:D8"/>
    <mergeCell ref="E7:F7"/>
    <mergeCell ref="G7:G8"/>
    <mergeCell ref="H7:I7"/>
  </mergeCells>
  <pageMargins left="0.11811023622047245" right="0.11811023622047245"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showGridLines="0" zoomScale="80" zoomScaleNormal="80" workbookViewId="0">
      <selection activeCell="J42" sqref="J42"/>
    </sheetView>
  </sheetViews>
  <sheetFormatPr baseColWidth="10" defaultColWidth="11.42578125" defaultRowHeight="15" x14ac:dyDescent="0.25"/>
  <cols>
    <col min="1" max="1" width="51.5703125" style="255" bestFit="1" customWidth="1"/>
    <col min="2" max="2" width="30" style="1273" bestFit="1" customWidth="1"/>
    <col min="3" max="3" width="14.28515625" style="1273" bestFit="1" customWidth="1"/>
    <col min="4" max="4" width="12.5703125" style="255" customWidth="1"/>
    <col min="5" max="5" width="8.5703125" style="255" bestFit="1" customWidth="1"/>
    <col min="6" max="6" width="9" style="255" bestFit="1" customWidth="1"/>
    <col min="7" max="7" width="9.5703125" style="255" bestFit="1" customWidth="1"/>
    <col min="8" max="8" width="8.7109375" style="255" bestFit="1" customWidth="1"/>
    <col min="9" max="9" width="9.85546875" style="255" bestFit="1" customWidth="1"/>
    <col min="10" max="10" width="28.5703125" style="255" customWidth="1"/>
    <col min="11" max="11" width="15" style="255" bestFit="1" customWidth="1"/>
    <col min="12" max="12" width="1.28515625" customWidth="1"/>
    <col min="13" max="13" width="3" style="255" customWidth="1"/>
    <col min="14" max="16384" width="11.42578125" style="255"/>
  </cols>
  <sheetData>
    <row r="1" spans="1:12" s="253" customFormat="1" x14ac:dyDescent="0.25">
      <c r="B1" s="1271"/>
      <c r="C1" s="1271"/>
      <c r="L1"/>
    </row>
    <row r="2" spans="1:12" s="253" customFormat="1" x14ac:dyDescent="0.25">
      <c r="A2" s="17" t="s">
        <v>42</v>
      </c>
      <c r="B2" s="1272"/>
      <c r="C2" s="1272"/>
      <c r="D2" s="258"/>
      <c r="E2" s="258"/>
      <c r="F2" s="258"/>
      <c r="G2" s="258"/>
      <c r="H2" s="258"/>
      <c r="I2" s="258"/>
      <c r="J2" s="259"/>
      <c r="K2" s="19" t="s">
        <v>19</v>
      </c>
      <c r="L2"/>
    </row>
    <row r="3" spans="1:12" s="253" customFormat="1" x14ac:dyDescent="0.25">
      <c r="A3" s="134" t="s">
        <v>863</v>
      </c>
      <c r="B3" s="1272"/>
      <c r="C3" s="1272"/>
      <c r="D3" s="258"/>
      <c r="E3" s="258"/>
      <c r="F3" s="258"/>
      <c r="G3" s="258"/>
      <c r="H3" s="258"/>
      <c r="I3" s="258"/>
      <c r="J3" s="259"/>
      <c r="K3" s="258"/>
      <c r="L3"/>
    </row>
    <row r="4" spans="1:12" s="253" customFormat="1" x14ac:dyDescent="0.25">
      <c r="A4" s="17" t="s">
        <v>1226</v>
      </c>
      <c r="B4" s="1272"/>
      <c r="C4" s="1272"/>
      <c r="D4" s="258"/>
      <c r="E4" s="258"/>
      <c r="F4" s="258"/>
      <c r="G4" s="258"/>
      <c r="H4" s="258"/>
      <c r="I4" s="258"/>
      <c r="J4" s="259"/>
      <c r="K4" s="258"/>
      <c r="L4"/>
    </row>
    <row r="5" spans="1:12" s="253" customFormat="1" x14ac:dyDescent="0.25">
      <c r="B5" s="1271"/>
      <c r="C5" s="1271"/>
      <c r="L5"/>
    </row>
    <row r="6" spans="1:12" s="253" customFormat="1" x14ac:dyDescent="0.25">
      <c r="B6" s="1271"/>
      <c r="C6" s="1271"/>
      <c r="L6"/>
    </row>
    <row r="7" spans="1:12" s="253" customFormat="1" x14ac:dyDescent="0.25">
      <c r="B7" s="1271"/>
      <c r="C7" s="1271"/>
      <c r="L7"/>
    </row>
    <row r="8" spans="1:12" s="253" customFormat="1" x14ac:dyDescent="0.25">
      <c r="A8" s="856" t="s">
        <v>20</v>
      </c>
      <c r="B8" s="856" t="s">
        <v>21</v>
      </c>
      <c r="C8" s="856" t="s">
        <v>22</v>
      </c>
      <c r="D8" s="856"/>
      <c r="E8" s="1412" t="s">
        <v>23</v>
      </c>
      <c r="F8" s="1412"/>
      <c r="G8" s="856" t="s">
        <v>24</v>
      </c>
      <c r="H8" s="1417" t="s">
        <v>25</v>
      </c>
      <c r="I8" s="1417"/>
      <c r="J8" s="856" t="s">
        <v>26</v>
      </c>
      <c r="K8" s="856" t="s">
        <v>27</v>
      </c>
      <c r="L8"/>
    </row>
    <row r="9" spans="1:12" s="261" customFormat="1" x14ac:dyDescent="0.25">
      <c r="A9" s="1426" t="s">
        <v>28</v>
      </c>
      <c r="B9" s="1496" t="s">
        <v>29</v>
      </c>
      <c r="C9" s="1496" t="s">
        <v>30</v>
      </c>
      <c r="D9" s="1496" t="s">
        <v>31</v>
      </c>
      <c r="E9" s="1496" t="s">
        <v>32</v>
      </c>
      <c r="F9" s="1496"/>
      <c r="G9" s="1496" t="s">
        <v>33</v>
      </c>
      <c r="H9" s="1496" t="s">
        <v>34</v>
      </c>
      <c r="I9" s="1496"/>
      <c r="J9" s="1496" t="s">
        <v>211</v>
      </c>
      <c r="K9" s="1426" t="s">
        <v>35</v>
      </c>
      <c r="L9"/>
    </row>
    <row r="10" spans="1:12" s="261" customFormat="1" x14ac:dyDescent="0.25">
      <c r="A10" s="1426"/>
      <c r="B10" s="1496"/>
      <c r="C10" s="1496"/>
      <c r="D10" s="1496"/>
      <c r="E10" s="256" t="s">
        <v>36</v>
      </c>
      <c r="F10" s="256" t="s">
        <v>37</v>
      </c>
      <c r="G10" s="1496"/>
      <c r="H10" s="256" t="s">
        <v>36</v>
      </c>
      <c r="I10" s="256" t="s">
        <v>37</v>
      </c>
      <c r="J10" s="1496"/>
      <c r="K10" s="1426"/>
      <c r="L10"/>
    </row>
    <row r="11" spans="1:12" x14ac:dyDescent="0.25">
      <c r="A11" s="229" t="s">
        <v>266</v>
      </c>
      <c r="B11" s="1092"/>
      <c r="C11" s="1092"/>
      <c r="D11" s="230"/>
      <c r="E11" s="230"/>
      <c r="F11" s="230"/>
      <c r="G11" s="230"/>
      <c r="H11" s="230"/>
      <c r="I11" s="230"/>
      <c r="J11" s="257"/>
      <c r="K11" s="250">
        <f>SUM(K12)</f>
        <v>0</v>
      </c>
    </row>
    <row r="12" spans="1:12" x14ac:dyDescent="0.25">
      <c r="A12" s="65"/>
      <c r="B12" s="389"/>
      <c r="C12" s="389"/>
      <c r="D12" s="58"/>
      <c r="E12" s="58"/>
      <c r="F12" s="58"/>
      <c r="G12" s="58"/>
      <c r="H12" s="58"/>
      <c r="I12" s="58"/>
      <c r="J12" s="82"/>
      <c r="K12" s="60"/>
    </row>
    <row r="13" spans="1:12" x14ac:dyDescent="0.25">
      <c r="A13" s="229" t="s">
        <v>268</v>
      </c>
      <c r="B13" s="1092"/>
      <c r="C13" s="1092"/>
      <c r="D13" s="230"/>
      <c r="E13" s="230"/>
      <c r="F13" s="230"/>
      <c r="G13" s="230"/>
      <c r="H13" s="230"/>
      <c r="I13" s="230"/>
      <c r="J13" s="257"/>
      <c r="K13" s="250">
        <f>SUM(K14:K26)</f>
        <v>7546610.3199999994</v>
      </c>
    </row>
    <row r="14" spans="1:12" x14ac:dyDescent="0.25">
      <c r="A14" s="57" t="s">
        <v>1146</v>
      </c>
      <c r="B14" s="377" t="s">
        <v>1147</v>
      </c>
      <c r="C14" s="377" t="s">
        <v>214</v>
      </c>
      <c r="D14" s="269">
        <v>8.6956000000000006E-2</v>
      </c>
      <c r="E14" s="82"/>
      <c r="F14" s="82"/>
      <c r="G14" s="82"/>
      <c r="H14" s="82"/>
      <c r="I14" s="82"/>
      <c r="J14" s="1331" t="s">
        <v>1148</v>
      </c>
      <c r="K14" s="23">
        <v>2624889.73</v>
      </c>
    </row>
    <row r="15" spans="1:12" x14ac:dyDescent="0.25">
      <c r="A15" s="57" t="s">
        <v>1149</v>
      </c>
      <c r="B15" s="377" t="s">
        <v>1150</v>
      </c>
      <c r="C15" s="377" t="s">
        <v>214</v>
      </c>
      <c r="D15" s="270">
        <v>1.4999999999999999E-2</v>
      </c>
      <c r="E15" s="222">
        <v>0.01</v>
      </c>
      <c r="F15" s="222">
        <v>0.03</v>
      </c>
      <c r="G15" s="82"/>
      <c r="H15" s="82" t="s">
        <v>1151</v>
      </c>
      <c r="I15" s="82"/>
      <c r="J15" s="140" t="s">
        <v>1152</v>
      </c>
      <c r="K15" s="23">
        <v>1793599.03</v>
      </c>
    </row>
    <row r="16" spans="1:12" x14ac:dyDescent="0.25">
      <c r="A16" s="57" t="s">
        <v>1153</v>
      </c>
      <c r="B16" s="377" t="s">
        <v>1154</v>
      </c>
      <c r="C16" s="377" t="s">
        <v>214</v>
      </c>
      <c r="D16" s="271">
        <v>0.11</v>
      </c>
      <c r="E16" s="82"/>
      <c r="F16" s="82"/>
      <c r="G16" s="82"/>
      <c r="H16" s="82"/>
      <c r="I16" s="82"/>
      <c r="J16" s="140" t="s">
        <v>1155</v>
      </c>
      <c r="K16" s="23">
        <v>1137443.98</v>
      </c>
    </row>
    <row r="17" spans="1:13" ht="15.95" customHeight="1" x14ac:dyDescent="0.25">
      <c r="A17" s="57" t="s">
        <v>1156</v>
      </c>
      <c r="B17" s="377" t="s">
        <v>1157</v>
      </c>
      <c r="C17" s="377" t="s">
        <v>270</v>
      </c>
      <c r="D17" s="89"/>
      <c r="E17" s="82"/>
      <c r="F17" s="82"/>
      <c r="G17" s="82"/>
      <c r="H17" s="82">
        <v>85</v>
      </c>
      <c r="I17" s="82">
        <v>749</v>
      </c>
      <c r="J17" s="140" t="s">
        <v>1158</v>
      </c>
      <c r="K17" s="23">
        <v>1192609.4099999999</v>
      </c>
    </row>
    <row r="18" spans="1:13" s="262" customFormat="1" x14ac:dyDescent="0.25">
      <c r="A18" s="272" t="s">
        <v>1159</v>
      </c>
      <c r="B18" s="516" t="s">
        <v>1160</v>
      </c>
      <c r="C18" s="516"/>
      <c r="D18" s="273">
        <v>0.1</v>
      </c>
      <c r="E18" s="142"/>
      <c r="F18" s="142"/>
      <c r="G18" s="142"/>
      <c r="H18" s="142"/>
      <c r="I18" s="142"/>
      <c r="J18" s="272" t="s">
        <v>1161</v>
      </c>
      <c r="K18" s="275">
        <v>289968.55</v>
      </c>
      <c r="L18"/>
    </row>
    <row r="19" spans="1:13" s="263" customFormat="1" ht="13.5" customHeight="1" x14ac:dyDescent="0.25">
      <c r="A19" s="251" t="s">
        <v>1162</v>
      </c>
      <c r="B19" s="516" t="s">
        <v>1163</v>
      </c>
      <c r="C19" s="516" t="s">
        <v>1164</v>
      </c>
      <c r="D19" s="274"/>
      <c r="E19" s="142"/>
      <c r="F19" s="142"/>
      <c r="G19" s="142"/>
      <c r="H19" s="142" t="s">
        <v>1165</v>
      </c>
      <c r="I19" s="142" t="s">
        <v>1166</v>
      </c>
      <c r="J19" s="272" t="s">
        <v>1167</v>
      </c>
      <c r="K19" s="275">
        <v>231396</v>
      </c>
      <c r="L19"/>
    </row>
    <row r="20" spans="1:13" ht="15.95" customHeight="1" x14ac:dyDescent="0.25">
      <c r="A20" s="62" t="s">
        <v>1168</v>
      </c>
      <c r="B20" s="377" t="s">
        <v>1169</v>
      </c>
      <c r="C20" s="377" t="s">
        <v>228</v>
      </c>
      <c r="D20" s="89"/>
      <c r="E20" s="82"/>
      <c r="F20" s="82"/>
      <c r="G20" s="82"/>
      <c r="H20" s="82">
        <f>954/2</f>
        <v>477</v>
      </c>
      <c r="I20" s="82">
        <f>3813/2</f>
        <v>1906.5</v>
      </c>
      <c r="J20" s="140" t="s">
        <v>1170</v>
      </c>
      <c r="K20" s="23">
        <v>61997.43</v>
      </c>
    </row>
    <row r="21" spans="1:13" ht="15.95" customHeight="1" x14ac:dyDescent="0.25">
      <c r="A21" s="62" t="s">
        <v>1171</v>
      </c>
      <c r="B21" s="377" t="s">
        <v>1172</v>
      </c>
      <c r="C21" s="377" t="s">
        <v>600</v>
      </c>
      <c r="D21" s="89"/>
      <c r="E21" s="82"/>
      <c r="F21" s="82"/>
      <c r="G21" s="82"/>
      <c r="H21" s="82" t="s">
        <v>1173</v>
      </c>
      <c r="I21" s="82" t="s">
        <v>1174</v>
      </c>
      <c r="J21" s="140" t="s">
        <v>1175</v>
      </c>
      <c r="K21" s="23">
        <v>46666</v>
      </c>
    </row>
    <row r="22" spans="1:13" s="263" customFormat="1" ht="15.95" customHeight="1" x14ac:dyDescent="0.25">
      <c r="A22" s="62" t="s">
        <v>1176</v>
      </c>
      <c r="B22" s="377" t="s">
        <v>1177</v>
      </c>
      <c r="C22" s="377" t="s">
        <v>272</v>
      </c>
      <c r="D22" s="270">
        <v>6.9999999999999999E-4</v>
      </c>
      <c r="E22" s="82"/>
      <c r="F22" s="82"/>
      <c r="G22" s="82"/>
      <c r="H22" s="82"/>
      <c r="I22" s="82"/>
      <c r="J22" s="140" t="s">
        <v>1178</v>
      </c>
      <c r="K22" s="23">
        <v>48570.09</v>
      </c>
      <c r="L22"/>
    </row>
    <row r="23" spans="1:13" ht="15.95" customHeight="1" x14ac:dyDescent="0.25">
      <c r="A23" s="57" t="s">
        <v>1179</v>
      </c>
      <c r="B23" s="377" t="s">
        <v>1163</v>
      </c>
      <c r="C23" s="377" t="s">
        <v>1164</v>
      </c>
      <c r="D23" s="89"/>
      <c r="E23" s="82"/>
      <c r="F23" s="82"/>
      <c r="G23" s="82"/>
      <c r="H23" s="82" t="s">
        <v>1180</v>
      </c>
      <c r="I23" s="82" t="s">
        <v>1181</v>
      </c>
      <c r="J23" s="140" t="s">
        <v>1182</v>
      </c>
      <c r="K23" s="23">
        <v>46560.1</v>
      </c>
    </row>
    <row r="24" spans="1:13" s="263" customFormat="1" ht="15.95" customHeight="1" x14ac:dyDescent="0.25">
      <c r="A24" s="57" t="s">
        <v>1183</v>
      </c>
      <c r="B24" s="377"/>
      <c r="C24" s="377"/>
      <c r="D24" s="89"/>
      <c r="E24" s="89"/>
      <c r="F24" s="89"/>
      <c r="G24" s="89"/>
      <c r="H24" s="89" t="s">
        <v>1180</v>
      </c>
      <c r="I24" s="89" t="s">
        <v>1184</v>
      </c>
      <c r="J24" s="1331" t="s">
        <v>1182</v>
      </c>
      <c r="K24" s="23">
        <v>70304</v>
      </c>
      <c r="L24"/>
    </row>
    <row r="25" spans="1:13" s="263" customFormat="1" ht="15.95" customHeight="1" x14ac:dyDescent="0.25">
      <c r="A25" s="62" t="s">
        <v>1185</v>
      </c>
      <c r="B25" s="377" t="s">
        <v>1186</v>
      </c>
      <c r="C25" s="377"/>
      <c r="D25" s="82"/>
      <c r="E25" s="82"/>
      <c r="F25" s="82"/>
      <c r="G25" s="82"/>
      <c r="H25" s="82" t="s">
        <v>1187</v>
      </c>
      <c r="I25" s="82" t="s">
        <v>1188</v>
      </c>
      <c r="J25" s="140" t="s">
        <v>1189</v>
      </c>
      <c r="K25" s="23">
        <v>2606</v>
      </c>
      <c r="L25"/>
    </row>
    <row r="26" spans="1:13" s="263" customFormat="1" ht="15.95" customHeight="1" x14ac:dyDescent="0.25">
      <c r="A26" s="62" t="s">
        <v>1190</v>
      </c>
      <c r="B26" s="377" t="s">
        <v>1191</v>
      </c>
      <c r="C26" s="377"/>
      <c r="D26" s="271">
        <v>0.05</v>
      </c>
      <c r="E26" s="82"/>
      <c r="F26" s="82"/>
      <c r="G26" s="82"/>
      <c r="H26" s="82" t="s">
        <v>1165</v>
      </c>
      <c r="I26" s="82"/>
      <c r="J26" s="140" t="s">
        <v>1192</v>
      </c>
      <c r="K26" s="23">
        <v>0</v>
      </c>
      <c r="L26"/>
      <c r="M26" s="264"/>
    </row>
    <row r="27" spans="1:13" s="262" customFormat="1" ht="11.25" hidden="1" customHeight="1" x14ac:dyDescent="0.25">
      <c r="A27" s="272"/>
      <c r="B27" s="516"/>
      <c r="C27" s="516"/>
      <c r="D27" s="142"/>
      <c r="E27" s="142"/>
      <c r="F27" s="142"/>
      <c r="G27" s="142"/>
      <c r="H27" s="142"/>
      <c r="I27" s="142"/>
      <c r="J27" s="272"/>
      <c r="K27" s="275"/>
      <c r="L27"/>
    </row>
    <row r="28" spans="1:13" s="262" customFormat="1" ht="11.25" hidden="1" customHeight="1" x14ac:dyDescent="0.25">
      <c r="A28" s="272"/>
      <c r="B28" s="516"/>
      <c r="C28" s="516"/>
      <c r="D28" s="142"/>
      <c r="E28" s="142"/>
      <c r="F28" s="142"/>
      <c r="G28" s="142"/>
      <c r="H28" s="142"/>
      <c r="I28" s="142"/>
      <c r="J28" s="272"/>
      <c r="K28" s="275"/>
      <c r="L28"/>
    </row>
    <row r="29" spans="1:13" s="262" customFormat="1" ht="11.25" hidden="1" customHeight="1" x14ac:dyDescent="0.25">
      <c r="A29" s="272"/>
      <c r="B29" s="516"/>
      <c r="C29" s="516"/>
      <c r="D29" s="142"/>
      <c r="E29" s="142"/>
      <c r="F29" s="142"/>
      <c r="G29" s="142"/>
      <c r="H29" s="142"/>
      <c r="I29" s="142"/>
      <c r="J29" s="272"/>
      <c r="K29" s="275"/>
      <c r="L29"/>
    </row>
    <row r="30" spans="1:13" s="262" customFormat="1" hidden="1" x14ac:dyDescent="0.25">
      <c r="A30" s="272"/>
      <c r="B30" s="516"/>
      <c r="C30" s="516"/>
      <c r="D30" s="142"/>
      <c r="E30" s="142"/>
      <c r="F30" s="142"/>
      <c r="G30" s="142"/>
      <c r="H30" s="142"/>
      <c r="I30" s="142"/>
      <c r="J30" s="272"/>
      <c r="K30" s="275"/>
      <c r="L30"/>
    </row>
    <row r="31" spans="1:13" s="262" customFormat="1" ht="12.75" hidden="1" customHeight="1" x14ac:dyDescent="0.25">
      <c r="A31" s="272"/>
      <c r="B31" s="516"/>
      <c r="C31" s="516"/>
      <c r="D31" s="142"/>
      <c r="E31" s="142"/>
      <c r="F31" s="142"/>
      <c r="G31" s="142"/>
      <c r="H31" s="142"/>
      <c r="I31" s="142"/>
      <c r="J31" s="272"/>
      <c r="K31" s="275"/>
      <c r="L31"/>
    </row>
    <row r="32" spans="1:13" s="262" customFormat="1" x14ac:dyDescent="0.25">
      <c r="A32" s="140"/>
      <c r="B32" s="377"/>
      <c r="C32" s="377"/>
      <c r="D32" s="89"/>
      <c r="E32" s="82"/>
      <c r="F32" s="82"/>
      <c r="G32" s="82"/>
      <c r="H32" s="82"/>
      <c r="I32" s="82"/>
      <c r="J32" s="140"/>
      <c r="K32" s="23"/>
      <c r="L32"/>
    </row>
    <row r="33" spans="1:12" s="260" customFormat="1" x14ac:dyDescent="0.25">
      <c r="A33" s="229" t="s">
        <v>291</v>
      </c>
      <c r="B33" s="1092"/>
      <c r="C33" s="1092"/>
      <c r="D33" s="230"/>
      <c r="E33" s="230"/>
      <c r="F33" s="230"/>
      <c r="G33" s="230"/>
      <c r="H33" s="230"/>
      <c r="I33" s="230"/>
      <c r="J33" s="1332"/>
      <c r="K33" s="250">
        <f>+K34</f>
        <v>683005.31</v>
      </c>
      <c r="L33"/>
    </row>
    <row r="34" spans="1:12" s="265" customFormat="1" x14ac:dyDescent="0.25">
      <c r="A34" s="22" t="s">
        <v>1194</v>
      </c>
      <c r="B34" s="701" t="s">
        <v>1195</v>
      </c>
      <c r="C34" s="701"/>
      <c r="D34" s="27"/>
      <c r="E34" s="27"/>
      <c r="F34" s="27"/>
      <c r="G34" s="27"/>
      <c r="H34" s="27"/>
      <c r="I34" s="27"/>
      <c r="J34" s="141" t="s">
        <v>1196</v>
      </c>
      <c r="K34" s="30">
        <v>683005.31</v>
      </c>
      <c r="L34"/>
    </row>
    <row r="35" spans="1:12" s="260" customFormat="1" x14ac:dyDescent="0.25">
      <c r="A35" s="65"/>
      <c r="B35" s="701"/>
      <c r="C35" s="390"/>
      <c r="D35" s="63"/>
      <c r="E35" s="63"/>
      <c r="F35" s="63"/>
      <c r="G35" s="63"/>
      <c r="H35" s="63"/>
      <c r="I35" s="63"/>
      <c r="J35" s="141"/>
      <c r="K35" s="28"/>
      <c r="L35"/>
    </row>
    <row r="36" spans="1:12" s="263" customFormat="1" x14ac:dyDescent="0.25">
      <c r="A36" s="229" t="s">
        <v>300</v>
      </c>
      <c r="B36" s="1092"/>
      <c r="C36" s="1092"/>
      <c r="D36" s="230"/>
      <c r="E36" s="230"/>
      <c r="F36" s="230"/>
      <c r="G36" s="230"/>
      <c r="H36" s="230"/>
      <c r="I36" s="230"/>
      <c r="J36" s="1332"/>
      <c r="K36" s="250">
        <f>SUM(K37:K39)</f>
        <v>21507.040000000001</v>
      </c>
      <c r="L36"/>
    </row>
    <row r="37" spans="1:12" s="263" customFormat="1" x14ac:dyDescent="0.25">
      <c r="A37" s="57" t="s">
        <v>1197</v>
      </c>
      <c r="B37" s="377" t="s">
        <v>1198</v>
      </c>
      <c r="C37" s="377"/>
      <c r="D37" s="82"/>
      <c r="E37" s="82"/>
      <c r="F37" s="82"/>
      <c r="G37" s="82" t="s">
        <v>1199</v>
      </c>
      <c r="H37" s="82"/>
      <c r="I37" s="82"/>
      <c r="J37" s="140" t="s">
        <v>1200</v>
      </c>
      <c r="K37" s="23">
        <v>14497</v>
      </c>
      <c r="L37"/>
    </row>
    <row r="38" spans="1:12" s="263" customFormat="1" x14ac:dyDescent="0.25">
      <c r="A38" s="57" t="s">
        <v>1201</v>
      </c>
      <c r="B38" s="377" t="s">
        <v>1202</v>
      </c>
      <c r="C38" s="377"/>
      <c r="D38" s="82"/>
      <c r="E38" s="82"/>
      <c r="F38" s="82"/>
      <c r="G38" s="82" t="s">
        <v>1151</v>
      </c>
      <c r="H38" s="82"/>
      <c r="I38" s="82"/>
      <c r="J38" s="140" t="s">
        <v>1203</v>
      </c>
      <c r="K38" s="23">
        <v>5280</v>
      </c>
      <c r="L38"/>
    </row>
    <row r="39" spans="1:12" x14ac:dyDescent="0.25">
      <c r="A39" s="57" t="s">
        <v>1204</v>
      </c>
      <c r="B39" s="377" t="s">
        <v>1205</v>
      </c>
      <c r="C39" s="377" t="s">
        <v>214</v>
      </c>
      <c r="D39" s="82"/>
      <c r="E39" s="82"/>
      <c r="F39" s="82"/>
      <c r="G39" s="82"/>
      <c r="H39" s="82"/>
      <c r="I39" s="82"/>
      <c r="J39" s="1331" t="s">
        <v>1206</v>
      </c>
      <c r="K39" s="23">
        <v>1730.04</v>
      </c>
    </row>
    <row r="40" spans="1:12" x14ac:dyDescent="0.25">
      <c r="A40" s="65"/>
      <c r="B40" s="377"/>
      <c r="C40" s="389"/>
      <c r="D40" s="58"/>
      <c r="E40" s="58"/>
      <c r="F40" s="58"/>
      <c r="G40" s="58"/>
      <c r="H40" s="58"/>
      <c r="I40" s="58"/>
      <c r="J40" s="140"/>
      <c r="K40" s="60"/>
    </row>
    <row r="41" spans="1:12" x14ac:dyDescent="0.25">
      <c r="A41" s="229" t="s">
        <v>310</v>
      </c>
      <c r="B41" s="1092"/>
      <c r="C41" s="1092"/>
      <c r="D41" s="230"/>
      <c r="E41" s="230"/>
      <c r="F41" s="230"/>
      <c r="G41" s="230"/>
      <c r="H41" s="230"/>
      <c r="I41" s="230"/>
      <c r="J41" s="1332"/>
      <c r="K41" s="250">
        <f>+K42</f>
        <v>32250</v>
      </c>
    </row>
    <row r="42" spans="1:12" s="266" customFormat="1" x14ac:dyDescent="0.25">
      <c r="A42" s="57" t="s">
        <v>1207</v>
      </c>
      <c r="B42" s="377" t="s">
        <v>1208</v>
      </c>
      <c r="C42" s="377" t="s">
        <v>214</v>
      </c>
      <c r="D42" s="82"/>
      <c r="E42" s="82"/>
      <c r="F42" s="82"/>
      <c r="G42" s="82"/>
      <c r="H42" s="82"/>
      <c r="I42" s="82"/>
      <c r="J42" s="1331" t="s">
        <v>1209</v>
      </c>
      <c r="K42" s="23">
        <v>32250</v>
      </c>
      <c r="L42"/>
    </row>
    <row r="43" spans="1:12" x14ac:dyDescent="0.25">
      <c r="A43" s="65"/>
      <c r="B43" s="389"/>
      <c r="C43" s="389"/>
      <c r="D43" s="58"/>
      <c r="E43" s="58"/>
      <c r="F43" s="58"/>
      <c r="G43" s="58"/>
      <c r="H43" s="58"/>
      <c r="I43" s="58"/>
      <c r="J43" s="140"/>
      <c r="K43" s="60"/>
    </row>
    <row r="44" spans="1:12" x14ac:dyDescent="0.25">
      <c r="A44" s="229" t="s">
        <v>313</v>
      </c>
      <c r="B44" s="1092"/>
      <c r="C44" s="1092"/>
      <c r="D44" s="230"/>
      <c r="E44" s="230"/>
      <c r="F44" s="230"/>
      <c r="G44" s="230"/>
      <c r="H44" s="230"/>
      <c r="I44" s="230"/>
      <c r="J44" s="1332"/>
      <c r="K44" s="250">
        <f>+K45</f>
        <v>68434.7</v>
      </c>
    </row>
    <row r="45" spans="1:12" s="266" customFormat="1" ht="45" x14ac:dyDescent="0.25">
      <c r="A45" s="57" t="s">
        <v>1210</v>
      </c>
      <c r="B45" s="377"/>
      <c r="C45" s="377"/>
      <c r="D45" s="82"/>
      <c r="E45" s="82"/>
      <c r="F45" s="82"/>
      <c r="G45" s="82">
        <v>5</v>
      </c>
      <c r="H45" s="82"/>
      <c r="I45" s="82"/>
      <c r="J45" s="1333" t="s">
        <v>1227</v>
      </c>
      <c r="K45" s="23">
        <v>68434.7</v>
      </c>
      <c r="L45"/>
    </row>
    <row r="46" spans="1:12" x14ac:dyDescent="0.25">
      <c r="A46" s="65"/>
      <c r="B46" s="389"/>
      <c r="C46" s="389"/>
      <c r="D46" s="58"/>
      <c r="E46" s="58"/>
      <c r="F46" s="58"/>
      <c r="G46" s="58"/>
      <c r="H46" s="58"/>
      <c r="I46" s="58"/>
      <c r="J46" s="140"/>
      <c r="K46" s="60"/>
    </row>
    <row r="47" spans="1:12" s="253" customFormat="1" x14ac:dyDescent="0.25">
      <c r="A47" s="229" t="s">
        <v>314</v>
      </c>
      <c r="B47" s="1092"/>
      <c r="C47" s="1092"/>
      <c r="D47" s="230"/>
      <c r="E47" s="230"/>
      <c r="F47" s="230"/>
      <c r="G47" s="230"/>
      <c r="H47" s="230"/>
      <c r="I47" s="230"/>
      <c r="J47" s="1332"/>
      <c r="K47" s="250">
        <f>SUM(K48:K53)</f>
        <v>286963.05</v>
      </c>
      <c r="L47"/>
    </row>
    <row r="48" spans="1:12" s="267" customFormat="1" x14ac:dyDescent="0.25">
      <c r="A48" s="22" t="s">
        <v>1211</v>
      </c>
      <c r="B48" s="701" t="s">
        <v>1212</v>
      </c>
      <c r="C48" s="701" t="s">
        <v>214</v>
      </c>
      <c r="D48" s="151">
        <v>0.02</v>
      </c>
      <c r="E48" s="27"/>
      <c r="F48" s="27"/>
      <c r="G48" s="27"/>
      <c r="H48" s="27"/>
      <c r="I48" s="36"/>
      <c r="J48" s="1311" t="s">
        <v>1213</v>
      </c>
      <c r="K48" s="30">
        <v>199036.55</v>
      </c>
      <c r="L48"/>
    </row>
    <row r="49" spans="1:12" s="267" customFormat="1" x14ac:dyDescent="0.25">
      <c r="A49" s="22" t="s">
        <v>1214</v>
      </c>
      <c r="B49" s="701" t="s">
        <v>1212</v>
      </c>
      <c r="C49" s="701" t="s">
        <v>214</v>
      </c>
      <c r="D49" s="151">
        <v>0.02</v>
      </c>
      <c r="E49" s="27"/>
      <c r="F49" s="27"/>
      <c r="G49" s="27"/>
      <c r="H49" s="27"/>
      <c r="I49" s="36"/>
      <c r="J49" s="1311" t="str">
        <f>+J48</f>
        <v>CTM 2019 - TIT VII</v>
      </c>
      <c r="K49" s="30">
        <v>77997.5</v>
      </c>
      <c r="L49"/>
    </row>
    <row r="50" spans="1:12" s="267" customFormat="1" x14ac:dyDescent="0.25">
      <c r="A50" s="22" t="s">
        <v>1215</v>
      </c>
      <c r="B50" s="701" t="s">
        <v>1216</v>
      </c>
      <c r="C50" s="701" t="s">
        <v>214</v>
      </c>
      <c r="D50" s="27"/>
      <c r="E50" s="27"/>
      <c r="F50" s="27"/>
      <c r="G50" s="27"/>
      <c r="H50" s="27"/>
      <c r="I50" s="27"/>
      <c r="J50" s="1311" t="s">
        <v>1217</v>
      </c>
      <c r="K50" s="30">
        <v>9929</v>
      </c>
      <c r="L50"/>
    </row>
    <row r="51" spans="1:12" x14ac:dyDescent="0.25">
      <c r="A51" s="22" t="s">
        <v>1218</v>
      </c>
      <c r="B51" s="516"/>
      <c r="C51" s="516"/>
      <c r="D51" s="251"/>
      <c r="E51" s="251"/>
      <c r="F51" s="251"/>
      <c r="G51" s="251"/>
      <c r="H51" s="251"/>
      <c r="I51" s="251"/>
      <c r="J51" s="1311" t="s">
        <v>1217</v>
      </c>
      <c r="K51" s="30">
        <v>0</v>
      </c>
    </row>
    <row r="52" spans="1:12" x14ac:dyDescent="0.25">
      <c r="A52" s="22" t="s">
        <v>1219</v>
      </c>
      <c r="B52" s="516"/>
      <c r="C52" s="516"/>
      <c r="D52" s="251"/>
      <c r="E52" s="251"/>
      <c r="F52" s="251"/>
      <c r="G52" s="251"/>
      <c r="H52" s="251"/>
      <c r="I52" s="251"/>
      <c r="J52" s="1311" t="s">
        <v>1217</v>
      </c>
      <c r="K52" s="30">
        <v>0</v>
      </c>
    </row>
    <row r="53" spans="1:12" s="263" customFormat="1" x14ac:dyDescent="0.25">
      <c r="A53" s="22" t="s">
        <v>1220</v>
      </c>
      <c r="B53" s="377"/>
      <c r="C53" s="377"/>
      <c r="D53" s="89"/>
      <c r="E53" s="89"/>
      <c r="F53" s="89"/>
      <c r="G53" s="89"/>
      <c r="H53" s="89"/>
      <c r="I53" s="89"/>
      <c r="J53" s="1311" t="s">
        <v>1217</v>
      </c>
      <c r="K53" s="30">
        <v>0</v>
      </c>
      <c r="L53"/>
    </row>
    <row r="54" spans="1:12" s="263" customFormat="1" x14ac:dyDescent="0.25">
      <c r="A54" s="66"/>
      <c r="B54" s="389"/>
      <c r="C54" s="389"/>
      <c r="D54" s="77"/>
      <c r="E54" s="58"/>
      <c r="F54" s="58"/>
      <c r="G54" s="58"/>
      <c r="H54" s="58"/>
      <c r="I54" s="58"/>
      <c r="J54" s="140"/>
      <c r="K54" s="28"/>
      <c r="L54"/>
    </row>
    <row r="55" spans="1:12" x14ac:dyDescent="0.25">
      <c r="A55" s="229" t="s">
        <v>315</v>
      </c>
      <c r="B55" s="1092"/>
      <c r="C55" s="1092"/>
      <c r="D55" s="230"/>
      <c r="E55" s="230"/>
      <c r="F55" s="230"/>
      <c r="G55" s="230"/>
      <c r="H55" s="230"/>
      <c r="I55" s="230"/>
      <c r="J55" s="1332"/>
      <c r="K55" s="250">
        <f>SUM(K56:K59)</f>
        <v>204090.14</v>
      </c>
    </row>
    <row r="56" spans="1:12" s="253" customFormat="1" x14ac:dyDescent="0.25">
      <c r="A56" s="22" t="s">
        <v>1221</v>
      </c>
      <c r="B56" s="701"/>
      <c r="C56" s="701"/>
      <c r="D56" s="27"/>
      <c r="E56" s="27"/>
      <c r="F56" s="27"/>
      <c r="G56" s="27"/>
      <c r="H56" s="27"/>
      <c r="I56" s="27"/>
      <c r="J56" s="141"/>
      <c r="K56" s="30">
        <v>0</v>
      </c>
      <c r="L56"/>
    </row>
    <row r="57" spans="1:12" s="267" customFormat="1" x14ac:dyDescent="0.25">
      <c r="A57" s="22" t="s">
        <v>1222</v>
      </c>
      <c r="B57" s="701" t="s">
        <v>1223</v>
      </c>
      <c r="C57" s="701"/>
      <c r="D57" s="27"/>
      <c r="E57" s="27"/>
      <c r="F57" s="27"/>
      <c r="G57" s="27"/>
      <c r="H57" s="27"/>
      <c r="I57" s="27"/>
      <c r="J57" s="141"/>
      <c r="K57" s="30">
        <v>97397.26</v>
      </c>
      <c r="L57"/>
    </row>
    <row r="58" spans="1:12" s="267" customFormat="1" x14ac:dyDescent="0.25">
      <c r="A58" s="22" t="s">
        <v>1224</v>
      </c>
      <c r="B58" s="701"/>
      <c r="C58" s="701"/>
      <c r="D58" s="27"/>
      <c r="E58" s="27"/>
      <c r="F58" s="27"/>
      <c r="G58" s="27"/>
      <c r="H58" s="27"/>
      <c r="I58" s="27"/>
      <c r="J58" s="141"/>
      <c r="K58" s="30">
        <v>33232.5</v>
      </c>
      <c r="L58"/>
    </row>
    <row r="59" spans="1:12" s="267" customFormat="1" x14ac:dyDescent="0.25">
      <c r="A59" s="22" t="s">
        <v>1225</v>
      </c>
      <c r="B59" s="701"/>
      <c r="C59" s="701"/>
      <c r="D59" s="27"/>
      <c r="E59" s="27"/>
      <c r="F59" s="27"/>
      <c r="G59" s="27"/>
      <c r="H59" s="27"/>
      <c r="I59" s="27"/>
      <c r="J59" s="141"/>
      <c r="K59" s="30">
        <v>73460.38</v>
      </c>
      <c r="L59"/>
    </row>
    <row r="60" spans="1:12" x14ac:dyDescent="0.25">
      <c r="A60" s="65"/>
      <c r="B60" s="389"/>
      <c r="C60" s="389"/>
      <c r="D60" s="58"/>
      <c r="E60" s="58"/>
      <c r="F60" s="58"/>
      <c r="G60" s="58"/>
      <c r="H60" s="58"/>
      <c r="I60" s="58"/>
      <c r="J60" s="140"/>
      <c r="K60" s="60" t="s">
        <v>1193</v>
      </c>
    </row>
    <row r="61" spans="1:12" x14ac:dyDescent="0.25">
      <c r="A61" s="67" t="s">
        <v>868</v>
      </c>
      <c r="B61" s="388"/>
      <c r="C61" s="388"/>
      <c r="D61" s="192"/>
      <c r="E61" s="192"/>
      <c r="F61" s="192"/>
      <c r="G61" s="192"/>
      <c r="H61" s="192"/>
      <c r="I61" s="192"/>
      <c r="J61" s="1334"/>
      <c r="K61" s="70">
        <f>+K11+K13+K33+K36+K41+K44+K47+K55</f>
        <v>8842860.5600000005</v>
      </c>
    </row>
    <row r="62" spans="1:12" x14ac:dyDescent="0.25">
      <c r="J62" s="95"/>
      <c r="K62" s="268"/>
    </row>
    <row r="63" spans="1:12" x14ac:dyDescent="0.25">
      <c r="J63" s="95"/>
      <c r="K63" s="268"/>
    </row>
    <row r="64" spans="1:12" x14ac:dyDescent="0.25">
      <c r="J64" s="95"/>
      <c r="K64" s="268"/>
    </row>
    <row r="65" spans="10:11" x14ac:dyDescent="0.25">
      <c r="J65" s="95"/>
      <c r="K65" s="268"/>
    </row>
    <row r="67" spans="10:11" x14ac:dyDescent="0.25">
      <c r="J67" s="95"/>
      <c r="K67" s="268"/>
    </row>
    <row r="68" spans="10:11" x14ac:dyDescent="0.25">
      <c r="J68" s="95"/>
    </row>
    <row r="69" spans="10:11" x14ac:dyDescent="0.25">
      <c r="J69" s="95"/>
    </row>
  </sheetData>
  <mergeCells count="11">
    <mergeCell ref="J9:J10"/>
    <mergeCell ref="K9:K10"/>
    <mergeCell ref="H8:I8"/>
    <mergeCell ref="A9:A10"/>
    <mergeCell ref="B9:B10"/>
    <mergeCell ref="C9:C10"/>
    <mergeCell ref="D9:D10"/>
    <mergeCell ref="E9:F9"/>
    <mergeCell ref="G9:G10"/>
    <mergeCell ref="H9:I9"/>
    <mergeCell ref="E8:F8"/>
  </mergeCells>
  <pageMargins left="0.7" right="0.7" top="0.75" bottom="0.75" header="0.3" footer="0.3"/>
  <pageSetup paperSize="9" orientation="portrait" verticalDpi="0" r:id="rId1"/>
  <ignoredErrors>
    <ignoredError sqref="H15:I26 G37:G38" numberStoredAsText="1"/>
  </ignoredError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zoomScale="80" zoomScaleNormal="80" workbookViewId="0">
      <selection activeCell="K49" sqref="K49"/>
    </sheetView>
  </sheetViews>
  <sheetFormatPr baseColWidth="10" defaultRowHeight="15" x14ac:dyDescent="0.25"/>
  <cols>
    <col min="1" max="1" width="65.140625" customWidth="1"/>
    <col min="2" max="2" width="29.28515625" bestFit="1" customWidth="1"/>
    <col min="3" max="3" width="13.140625" bestFit="1" customWidth="1"/>
    <col min="4" max="4" width="11.5703125" customWidth="1"/>
    <col min="5" max="5" width="11.85546875" customWidth="1"/>
    <col min="6" max="6" width="10.28515625" customWidth="1"/>
    <col min="7" max="7" width="9.85546875" bestFit="1" customWidth="1"/>
    <col min="8" max="8" width="12.42578125" bestFit="1" customWidth="1"/>
    <col min="9" max="9" width="17.7109375" customWidth="1"/>
    <col min="10" max="10" width="62" bestFit="1" customWidth="1"/>
    <col min="11" max="11" width="15.140625" bestFit="1" customWidth="1"/>
    <col min="12" max="12" width="12.42578125" bestFit="1" customWidth="1"/>
    <col min="257" max="257" width="65.140625" customWidth="1"/>
    <col min="258" max="258" width="26" customWidth="1"/>
    <col min="259" max="262" width="17.7109375" customWidth="1"/>
    <col min="263" max="263" width="19.42578125" customWidth="1"/>
    <col min="264" max="265" width="17.7109375" customWidth="1"/>
    <col min="266" max="266" width="55.5703125" bestFit="1" customWidth="1"/>
    <col min="267" max="267" width="17.7109375" customWidth="1"/>
    <col min="268" max="268" width="12.42578125" bestFit="1" customWidth="1"/>
    <col min="513" max="513" width="65.140625" customWidth="1"/>
    <col min="514" max="514" width="26" customWidth="1"/>
    <col min="515" max="518" width="17.7109375" customWidth="1"/>
    <col min="519" max="519" width="19.42578125" customWidth="1"/>
    <col min="520" max="521" width="17.7109375" customWidth="1"/>
    <col min="522" max="522" width="55.5703125" bestFit="1" customWidth="1"/>
    <col min="523" max="523" width="17.7109375" customWidth="1"/>
    <col min="524" max="524" width="12.42578125" bestFit="1" customWidth="1"/>
    <col min="769" max="769" width="65.140625" customWidth="1"/>
    <col min="770" max="770" width="26" customWidth="1"/>
    <col min="771" max="774" width="17.7109375" customWidth="1"/>
    <col min="775" max="775" width="19.42578125" customWidth="1"/>
    <col min="776" max="777" width="17.7109375" customWidth="1"/>
    <col min="778" max="778" width="55.5703125" bestFit="1" customWidth="1"/>
    <col min="779" max="779" width="17.7109375" customWidth="1"/>
    <col min="780" max="780" width="12.42578125" bestFit="1" customWidth="1"/>
    <col min="1025" max="1025" width="65.140625" customWidth="1"/>
    <col min="1026" max="1026" width="26" customWidth="1"/>
    <col min="1027" max="1030" width="17.7109375" customWidth="1"/>
    <col min="1031" max="1031" width="19.42578125" customWidth="1"/>
    <col min="1032" max="1033" width="17.7109375" customWidth="1"/>
    <col min="1034" max="1034" width="55.5703125" bestFit="1" customWidth="1"/>
    <col min="1035" max="1035" width="17.7109375" customWidth="1"/>
    <col min="1036" max="1036" width="12.42578125" bestFit="1" customWidth="1"/>
    <col min="1281" max="1281" width="65.140625" customWidth="1"/>
    <col min="1282" max="1282" width="26" customWidth="1"/>
    <col min="1283" max="1286" width="17.7109375" customWidth="1"/>
    <col min="1287" max="1287" width="19.42578125" customWidth="1"/>
    <col min="1288" max="1289" width="17.7109375" customWidth="1"/>
    <col min="1290" max="1290" width="55.5703125" bestFit="1" customWidth="1"/>
    <col min="1291" max="1291" width="17.7109375" customWidth="1"/>
    <col min="1292" max="1292" width="12.42578125" bestFit="1" customWidth="1"/>
    <col min="1537" max="1537" width="65.140625" customWidth="1"/>
    <col min="1538" max="1538" width="26" customWidth="1"/>
    <col min="1539" max="1542" width="17.7109375" customWidth="1"/>
    <col min="1543" max="1543" width="19.42578125" customWidth="1"/>
    <col min="1544" max="1545" width="17.7109375" customWidth="1"/>
    <col min="1546" max="1546" width="55.5703125" bestFit="1" customWidth="1"/>
    <col min="1547" max="1547" width="17.7109375" customWidth="1"/>
    <col min="1548" max="1548" width="12.42578125" bestFit="1" customWidth="1"/>
    <col min="1793" max="1793" width="65.140625" customWidth="1"/>
    <col min="1794" max="1794" width="26" customWidth="1"/>
    <col min="1795" max="1798" width="17.7109375" customWidth="1"/>
    <col min="1799" max="1799" width="19.42578125" customWidth="1"/>
    <col min="1800" max="1801" width="17.7109375" customWidth="1"/>
    <col min="1802" max="1802" width="55.5703125" bestFit="1" customWidth="1"/>
    <col min="1803" max="1803" width="17.7109375" customWidth="1"/>
    <col min="1804" max="1804" width="12.42578125" bestFit="1" customWidth="1"/>
    <col min="2049" max="2049" width="65.140625" customWidth="1"/>
    <col min="2050" max="2050" width="26" customWidth="1"/>
    <col min="2051" max="2054" width="17.7109375" customWidth="1"/>
    <col min="2055" max="2055" width="19.42578125" customWidth="1"/>
    <col min="2056" max="2057" width="17.7109375" customWidth="1"/>
    <col min="2058" max="2058" width="55.5703125" bestFit="1" customWidth="1"/>
    <col min="2059" max="2059" width="17.7109375" customWidth="1"/>
    <col min="2060" max="2060" width="12.42578125" bestFit="1" customWidth="1"/>
    <col min="2305" max="2305" width="65.140625" customWidth="1"/>
    <col min="2306" max="2306" width="26" customWidth="1"/>
    <col min="2307" max="2310" width="17.7109375" customWidth="1"/>
    <col min="2311" max="2311" width="19.42578125" customWidth="1"/>
    <col min="2312" max="2313" width="17.7109375" customWidth="1"/>
    <col min="2314" max="2314" width="55.5703125" bestFit="1" customWidth="1"/>
    <col min="2315" max="2315" width="17.7109375" customWidth="1"/>
    <col min="2316" max="2316" width="12.42578125" bestFit="1" customWidth="1"/>
    <col min="2561" max="2561" width="65.140625" customWidth="1"/>
    <col min="2562" max="2562" width="26" customWidth="1"/>
    <col min="2563" max="2566" width="17.7109375" customWidth="1"/>
    <col min="2567" max="2567" width="19.42578125" customWidth="1"/>
    <col min="2568" max="2569" width="17.7109375" customWidth="1"/>
    <col min="2570" max="2570" width="55.5703125" bestFit="1" customWidth="1"/>
    <col min="2571" max="2571" width="17.7109375" customWidth="1"/>
    <col min="2572" max="2572" width="12.42578125" bestFit="1" customWidth="1"/>
    <col min="2817" max="2817" width="65.140625" customWidth="1"/>
    <col min="2818" max="2818" width="26" customWidth="1"/>
    <col min="2819" max="2822" width="17.7109375" customWidth="1"/>
    <col min="2823" max="2823" width="19.42578125" customWidth="1"/>
    <col min="2824" max="2825" width="17.7109375" customWidth="1"/>
    <col min="2826" max="2826" width="55.5703125" bestFit="1" customWidth="1"/>
    <col min="2827" max="2827" width="17.7109375" customWidth="1"/>
    <col min="2828" max="2828" width="12.42578125" bestFit="1" customWidth="1"/>
    <col min="3073" max="3073" width="65.140625" customWidth="1"/>
    <col min="3074" max="3074" width="26" customWidth="1"/>
    <col min="3075" max="3078" width="17.7109375" customWidth="1"/>
    <col min="3079" max="3079" width="19.42578125" customWidth="1"/>
    <col min="3080" max="3081" width="17.7109375" customWidth="1"/>
    <col min="3082" max="3082" width="55.5703125" bestFit="1" customWidth="1"/>
    <col min="3083" max="3083" width="17.7109375" customWidth="1"/>
    <col min="3084" max="3084" width="12.42578125" bestFit="1" customWidth="1"/>
    <col min="3329" max="3329" width="65.140625" customWidth="1"/>
    <col min="3330" max="3330" width="26" customWidth="1"/>
    <col min="3331" max="3334" width="17.7109375" customWidth="1"/>
    <col min="3335" max="3335" width="19.42578125" customWidth="1"/>
    <col min="3336" max="3337" width="17.7109375" customWidth="1"/>
    <col min="3338" max="3338" width="55.5703125" bestFit="1" customWidth="1"/>
    <col min="3339" max="3339" width="17.7109375" customWidth="1"/>
    <col min="3340" max="3340" width="12.42578125" bestFit="1" customWidth="1"/>
    <col min="3585" max="3585" width="65.140625" customWidth="1"/>
    <col min="3586" max="3586" width="26" customWidth="1"/>
    <col min="3587" max="3590" width="17.7109375" customWidth="1"/>
    <col min="3591" max="3591" width="19.42578125" customWidth="1"/>
    <col min="3592" max="3593" width="17.7109375" customWidth="1"/>
    <col min="3594" max="3594" width="55.5703125" bestFit="1" customWidth="1"/>
    <col min="3595" max="3595" width="17.7109375" customWidth="1"/>
    <col min="3596" max="3596" width="12.42578125" bestFit="1" customWidth="1"/>
    <col min="3841" max="3841" width="65.140625" customWidth="1"/>
    <col min="3842" max="3842" width="26" customWidth="1"/>
    <col min="3843" max="3846" width="17.7109375" customWidth="1"/>
    <col min="3847" max="3847" width="19.42578125" customWidth="1"/>
    <col min="3848" max="3849" width="17.7109375" customWidth="1"/>
    <col min="3850" max="3850" width="55.5703125" bestFit="1" customWidth="1"/>
    <col min="3851" max="3851" width="17.7109375" customWidth="1"/>
    <col min="3852" max="3852" width="12.42578125" bestFit="1" customWidth="1"/>
    <col min="4097" max="4097" width="65.140625" customWidth="1"/>
    <col min="4098" max="4098" width="26" customWidth="1"/>
    <col min="4099" max="4102" width="17.7109375" customWidth="1"/>
    <col min="4103" max="4103" width="19.42578125" customWidth="1"/>
    <col min="4104" max="4105" width="17.7109375" customWidth="1"/>
    <col min="4106" max="4106" width="55.5703125" bestFit="1" customWidth="1"/>
    <col min="4107" max="4107" width="17.7109375" customWidth="1"/>
    <col min="4108" max="4108" width="12.42578125" bestFit="1" customWidth="1"/>
    <col min="4353" max="4353" width="65.140625" customWidth="1"/>
    <col min="4354" max="4354" width="26" customWidth="1"/>
    <col min="4355" max="4358" width="17.7109375" customWidth="1"/>
    <col min="4359" max="4359" width="19.42578125" customWidth="1"/>
    <col min="4360" max="4361" width="17.7109375" customWidth="1"/>
    <col min="4362" max="4362" width="55.5703125" bestFit="1" customWidth="1"/>
    <col min="4363" max="4363" width="17.7109375" customWidth="1"/>
    <col min="4364" max="4364" width="12.42578125" bestFit="1" customWidth="1"/>
    <col min="4609" max="4609" width="65.140625" customWidth="1"/>
    <col min="4610" max="4610" width="26" customWidth="1"/>
    <col min="4611" max="4614" width="17.7109375" customWidth="1"/>
    <col min="4615" max="4615" width="19.42578125" customWidth="1"/>
    <col min="4616" max="4617" width="17.7109375" customWidth="1"/>
    <col min="4618" max="4618" width="55.5703125" bestFit="1" customWidth="1"/>
    <col min="4619" max="4619" width="17.7109375" customWidth="1"/>
    <col min="4620" max="4620" width="12.42578125" bestFit="1" customWidth="1"/>
    <col min="4865" max="4865" width="65.140625" customWidth="1"/>
    <col min="4866" max="4866" width="26" customWidth="1"/>
    <col min="4867" max="4870" width="17.7109375" customWidth="1"/>
    <col min="4871" max="4871" width="19.42578125" customWidth="1"/>
    <col min="4872" max="4873" width="17.7109375" customWidth="1"/>
    <col min="4874" max="4874" width="55.5703125" bestFit="1" customWidth="1"/>
    <col min="4875" max="4875" width="17.7109375" customWidth="1"/>
    <col min="4876" max="4876" width="12.42578125" bestFit="1" customWidth="1"/>
    <col min="5121" max="5121" width="65.140625" customWidth="1"/>
    <col min="5122" max="5122" width="26" customWidth="1"/>
    <col min="5123" max="5126" width="17.7109375" customWidth="1"/>
    <col min="5127" max="5127" width="19.42578125" customWidth="1"/>
    <col min="5128" max="5129" width="17.7109375" customWidth="1"/>
    <col min="5130" max="5130" width="55.5703125" bestFit="1" customWidth="1"/>
    <col min="5131" max="5131" width="17.7109375" customWidth="1"/>
    <col min="5132" max="5132" width="12.42578125" bestFit="1" customWidth="1"/>
    <col min="5377" max="5377" width="65.140625" customWidth="1"/>
    <col min="5378" max="5378" width="26" customWidth="1"/>
    <col min="5379" max="5382" width="17.7109375" customWidth="1"/>
    <col min="5383" max="5383" width="19.42578125" customWidth="1"/>
    <col min="5384" max="5385" width="17.7109375" customWidth="1"/>
    <col min="5386" max="5386" width="55.5703125" bestFit="1" customWidth="1"/>
    <col min="5387" max="5387" width="17.7109375" customWidth="1"/>
    <col min="5388" max="5388" width="12.42578125" bestFit="1" customWidth="1"/>
    <col min="5633" max="5633" width="65.140625" customWidth="1"/>
    <col min="5634" max="5634" width="26" customWidth="1"/>
    <col min="5635" max="5638" width="17.7109375" customWidth="1"/>
    <col min="5639" max="5639" width="19.42578125" customWidth="1"/>
    <col min="5640" max="5641" width="17.7109375" customWidth="1"/>
    <col min="5642" max="5642" width="55.5703125" bestFit="1" customWidth="1"/>
    <col min="5643" max="5643" width="17.7109375" customWidth="1"/>
    <col min="5644" max="5644" width="12.42578125" bestFit="1" customWidth="1"/>
    <col min="5889" max="5889" width="65.140625" customWidth="1"/>
    <col min="5890" max="5890" width="26" customWidth="1"/>
    <col min="5891" max="5894" width="17.7109375" customWidth="1"/>
    <col min="5895" max="5895" width="19.42578125" customWidth="1"/>
    <col min="5896" max="5897" width="17.7109375" customWidth="1"/>
    <col min="5898" max="5898" width="55.5703125" bestFit="1" customWidth="1"/>
    <col min="5899" max="5899" width="17.7109375" customWidth="1"/>
    <col min="5900" max="5900" width="12.42578125" bestFit="1" customWidth="1"/>
    <col min="6145" max="6145" width="65.140625" customWidth="1"/>
    <col min="6146" max="6146" width="26" customWidth="1"/>
    <col min="6147" max="6150" width="17.7109375" customWidth="1"/>
    <col min="6151" max="6151" width="19.42578125" customWidth="1"/>
    <col min="6152" max="6153" width="17.7109375" customWidth="1"/>
    <col min="6154" max="6154" width="55.5703125" bestFit="1" customWidth="1"/>
    <col min="6155" max="6155" width="17.7109375" customWidth="1"/>
    <col min="6156" max="6156" width="12.42578125" bestFit="1" customWidth="1"/>
    <col min="6401" max="6401" width="65.140625" customWidth="1"/>
    <col min="6402" max="6402" width="26" customWidth="1"/>
    <col min="6403" max="6406" width="17.7109375" customWidth="1"/>
    <col min="6407" max="6407" width="19.42578125" customWidth="1"/>
    <col min="6408" max="6409" width="17.7109375" customWidth="1"/>
    <col min="6410" max="6410" width="55.5703125" bestFit="1" customWidth="1"/>
    <col min="6411" max="6411" width="17.7109375" customWidth="1"/>
    <col min="6412" max="6412" width="12.42578125" bestFit="1" customWidth="1"/>
    <col min="6657" max="6657" width="65.140625" customWidth="1"/>
    <col min="6658" max="6658" width="26" customWidth="1"/>
    <col min="6659" max="6662" width="17.7109375" customWidth="1"/>
    <col min="6663" max="6663" width="19.42578125" customWidth="1"/>
    <col min="6664" max="6665" width="17.7109375" customWidth="1"/>
    <col min="6666" max="6666" width="55.5703125" bestFit="1" customWidth="1"/>
    <col min="6667" max="6667" width="17.7109375" customWidth="1"/>
    <col min="6668" max="6668" width="12.42578125" bestFit="1" customWidth="1"/>
    <col min="6913" max="6913" width="65.140625" customWidth="1"/>
    <col min="6914" max="6914" width="26" customWidth="1"/>
    <col min="6915" max="6918" width="17.7109375" customWidth="1"/>
    <col min="6919" max="6919" width="19.42578125" customWidth="1"/>
    <col min="6920" max="6921" width="17.7109375" customWidth="1"/>
    <col min="6922" max="6922" width="55.5703125" bestFit="1" customWidth="1"/>
    <col min="6923" max="6923" width="17.7109375" customWidth="1"/>
    <col min="6924" max="6924" width="12.42578125" bestFit="1" customWidth="1"/>
    <col min="7169" max="7169" width="65.140625" customWidth="1"/>
    <col min="7170" max="7170" width="26" customWidth="1"/>
    <col min="7171" max="7174" width="17.7109375" customWidth="1"/>
    <col min="7175" max="7175" width="19.42578125" customWidth="1"/>
    <col min="7176" max="7177" width="17.7109375" customWidth="1"/>
    <col min="7178" max="7178" width="55.5703125" bestFit="1" customWidth="1"/>
    <col min="7179" max="7179" width="17.7109375" customWidth="1"/>
    <col min="7180" max="7180" width="12.42578125" bestFit="1" customWidth="1"/>
    <col min="7425" max="7425" width="65.140625" customWidth="1"/>
    <col min="7426" max="7426" width="26" customWidth="1"/>
    <col min="7427" max="7430" width="17.7109375" customWidth="1"/>
    <col min="7431" max="7431" width="19.42578125" customWidth="1"/>
    <col min="7432" max="7433" width="17.7109375" customWidth="1"/>
    <col min="7434" max="7434" width="55.5703125" bestFit="1" customWidth="1"/>
    <col min="7435" max="7435" width="17.7109375" customWidth="1"/>
    <col min="7436" max="7436" width="12.42578125" bestFit="1" customWidth="1"/>
    <col min="7681" max="7681" width="65.140625" customWidth="1"/>
    <col min="7682" max="7682" width="26" customWidth="1"/>
    <col min="7683" max="7686" width="17.7109375" customWidth="1"/>
    <col min="7687" max="7687" width="19.42578125" customWidth="1"/>
    <col min="7688" max="7689" width="17.7109375" customWidth="1"/>
    <col min="7690" max="7690" width="55.5703125" bestFit="1" customWidth="1"/>
    <col min="7691" max="7691" width="17.7109375" customWidth="1"/>
    <col min="7692" max="7692" width="12.42578125" bestFit="1" customWidth="1"/>
    <col min="7937" max="7937" width="65.140625" customWidth="1"/>
    <col min="7938" max="7938" width="26" customWidth="1"/>
    <col min="7939" max="7942" width="17.7109375" customWidth="1"/>
    <col min="7943" max="7943" width="19.42578125" customWidth="1"/>
    <col min="7944" max="7945" width="17.7109375" customWidth="1"/>
    <col min="7946" max="7946" width="55.5703125" bestFit="1" customWidth="1"/>
    <col min="7947" max="7947" width="17.7109375" customWidth="1"/>
    <col min="7948" max="7948" width="12.42578125" bestFit="1" customWidth="1"/>
    <col min="8193" max="8193" width="65.140625" customWidth="1"/>
    <col min="8194" max="8194" width="26" customWidth="1"/>
    <col min="8195" max="8198" width="17.7109375" customWidth="1"/>
    <col min="8199" max="8199" width="19.42578125" customWidth="1"/>
    <col min="8200" max="8201" width="17.7109375" customWidth="1"/>
    <col min="8202" max="8202" width="55.5703125" bestFit="1" customWidth="1"/>
    <col min="8203" max="8203" width="17.7109375" customWidth="1"/>
    <col min="8204" max="8204" width="12.42578125" bestFit="1" customWidth="1"/>
    <col min="8449" max="8449" width="65.140625" customWidth="1"/>
    <col min="8450" max="8450" width="26" customWidth="1"/>
    <col min="8451" max="8454" width="17.7109375" customWidth="1"/>
    <col min="8455" max="8455" width="19.42578125" customWidth="1"/>
    <col min="8456" max="8457" width="17.7109375" customWidth="1"/>
    <col min="8458" max="8458" width="55.5703125" bestFit="1" customWidth="1"/>
    <col min="8459" max="8459" width="17.7109375" customWidth="1"/>
    <col min="8460" max="8460" width="12.42578125" bestFit="1" customWidth="1"/>
    <col min="8705" max="8705" width="65.140625" customWidth="1"/>
    <col min="8706" max="8706" width="26" customWidth="1"/>
    <col min="8707" max="8710" width="17.7109375" customWidth="1"/>
    <col min="8711" max="8711" width="19.42578125" customWidth="1"/>
    <col min="8712" max="8713" width="17.7109375" customWidth="1"/>
    <col min="8714" max="8714" width="55.5703125" bestFit="1" customWidth="1"/>
    <col min="8715" max="8715" width="17.7109375" customWidth="1"/>
    <col min="8716" max="8716" width="12.42578125" bestFit="1" customWidth="1"/>
    <col min="8961" max="8961" width="65.140625" customWidth="1"/>
    <col min="8962" max="8962" width="26" customWidth="1"/>
    <col min="8963" max="8966" width="17.7109375" customWidth="1"/>
    <col min="8967" max="8967" width="19.42578125" customWidth="1"/>
    <col min="8968" max="8969" width="17.7109375" customWidth="1"/>
    <col min="8970" max="8970" width="55.5703125" bestFit="1" customWidth="1"/>
    <col min="8971" max="8971" width="17.7109375" customWidth="1"/>
    <col min="8972" max="8972" width="12.42578125" bestFit="1" customWidth="1"/>
    <col min="9217" max="9217" width="65.140625" customWidth="1"/>
    <col min="9218" max="9218" width="26" customWidth="1"/>
    <col min="9219" max="9222" width="17.7109375" customWidth="1"/>
    <col min="9223" max="9223" width="19.42578125" customWidth="1"/>
    <col min="9224" max="9225" width="17.7109375" customWidth="1"/>
    <col min="9226" max="9226" width="55.5703125" bestFit="1" customWidth="1"/>
    <col min="9227" max="9227" width="17.7109375" customWidth="1"/>
    <col min="9228" max="9228" width="12.42578125" bestFit="1" customWidth="1"/>
    <col min="9473" max="9473" width="65.140625" customWidth="1"/>
    <col min="9474" max="9474" width="26" customWidth="1"/>
    <col min="9475" max="9478" width="17.7109375" customWidth="1"/>
    <col min="9479" max="9479" width="19.42578125" customWidth="1"/>
    <col min="9480" max="9481" width="17.7109375" customWidth="1"/>
    <col min="9482" max="9482" width="55.5703125" bestFit="1" customWidth="1"/>
    <col min="9483" max="9483" width="17.7109375" customWidth="1"/>
    <col min="9484" max="9484" width="12.42578125" bestFit="1" customWidth="1"/>
    <col min="9729" max="9729" width="65.140625" customWidth="1"/>
    <col min="9730" max="9730" width="26" customWidth="1"/>
    <col min="9731" max="9734" width="17.7109375" customWidth="1"/>
    <col min="9735" max="9735" width="19.42578125" customWidth="1"/>
    <col min="9736" max="9737" width="17.7109375" customWidth="1"/>
    <col min="9738" max="9738" width="55.5703125" bestFit="1" customWidth="1"/>
    <col min="9739" max="9739" width="17.7109375" customWidth="1"/>
    <col min="9740" max="9740" width="12.42578125" bestFit="1" customWidth="1"/>
    <col min="9985" max="9985" width="65.140625" customWidth="1"/>
    <col min="9986" max="9986" width="26" customWidth="1"/>
    <col min="9987" max="9990" width="17.7109375" customWidth="1"/>
    <col min="9991" max="9991" width="19.42578125" customWidth="1"/>
    <col min="9992" max="9993" width="17.7109375" customWidth="1"/>
    <col min="9994" max="9994" width="55.5703125" bestFit="1" customWidth="1"/>
    <col min="9995" max="9995" width="17.7109375" customWidth="1"/>
    <col min="9996" max="9996" width="12.42578125" bestFit="1" customWidth="1"/>
    <col min="10241" max="10241" width="65.140625" customWidth="1"/>
    <col min="10242" max="10242" width="26" customWidth="1"/>
    <col min="10243" max="10246" width="17.7109375" customWidth="1"/>
    <col min="10247" max="10247" width="19.42578125" customWidth="1"/>
    <col min="10248" max="10249" width="17.7109375" customWidth="1"/>
    <col min="10250" max="10250" width="55.5703125" bestFit="1" customWidth="1"/>
    <col min="10251" max="10251" width="17.7109375" customWidth="1"/>
    <col min="10252" max="10252" width="12.42578125" bestFit="1" customWidth="1"/>
    <col min="10497" max="10497" width="65.140625" customWidth="1"/>
    <col min="10498" max="10498" width="26" customWidth="1"/>
    <col min="10499" max="10502" width="17.7109375" customWidth="1"/>
    <col min="10503" max="10503" width="19.42578125" customWidth="1"/>
    <col min="10504" max="10505" width="17.7109375" customWidth="1"/>
    <col min="10506" max="10506" width="55.5703125" bestFit="1" customWidth="1"/>
    <col min="10507" max="10507" width="17.7109375" customWidth="1"/>
    <col min="10508" max="10508" width="12.42578125" bestFit="1" customWidth="1"/>
    <col min="10753" max="10753" width="65.140625" customWidth="1"/>
    <col min="10754" max="10754" width="26" customWidth="1"/>
    <col min="10755" max="10758" width="17.7109375" customWidth="1"/>
    <col min="10759" max="10759" width="19.42578125" customWidth="1"/>
    <col min="10760" max="10761" width="17.7109375" customWidth="1"/>
    <col min="10762" max="10762" width="55.5703125" bestFit="1" customWidth="1"/>
    <col min="10763" max="10763" width="17.7109375" customWidth="1"/>
    <col min="10764" max="10764" width="12.42578125" bestFit="1" customWidth="1"/>
    <col min="11009" max="11009" width="65.140625" customWidth="1"/>
    <col min="11010" max="11010" width="26" customWidth="1"/>
    <col min="11011" max="11014" width="17.7109375" customWidth="1"/>
    <col min="11015" max="11015" width="19.42578125" customWidth="1"/>
    <col min="11016" max="11017" width="17.7109375" customWidth="1"/>
    <col min="11018" max="11018" width="55.5703125" bestFit="1" customWidth="1"/>
    <col min="11019" max="11019" width="17.7109375" customWidth="1"/>
    <col min="11020" max="11020" width="12.42578125" bestFit="1" customWidth="1"/>
    <col min="11265" max="11265" width="65.140625" customWidth="1"/>
    <col min="11266" max="11266" width="26" customWidth="1"/>
    <col min="11267" max="11270" width="17.7109375" customWidth="1"/>
    <col min="11271" max="11271" width="19.42578125" customWidth="1"/>
    <col min="11272" max="11273" width="17.7109375" customWidth="1"/>
    <col min="11274" max="11274" width="55.5703125" bestFit="1" customWidth="1"/>
    <col min="11275" max="11275" width="17.7109375" customWidth="1"/>
    <col min="11276" max="11276" width="12.42578125" bestFit="1" customWidth="1"/>
    <col min="11521" max="11521" width="65.140625" customWidth="1"/>
    <col min="11522" max="11522" width="26" customWidth="1"/>
    <col min="11523" max="11526" width="17.7109375" customWidth="1"/>
    <col min="11527" max="11527" width="19.42578125" customWidth="1"/>
    <col min="11528" max="11529" width="17.7109375" customWidth="1"/>
    <col min="11530" max="11530" width="55.5703125" bestFit="1" customWidth="1"/>
    <col min="11531" max="11531" width="17.7109375" customWidth="1"/>
    <col min="11532" max="11532" width="12.42578125" bestFit="1" customWidth="1"/>
    <col min="11777" max="11777" width="65.140625" customWidth="1"/>
    <col min="11778" max="11778" width="26" customWidth="1"/>
    <col min="11779" max="11782" width="17.7109375" customWidth="1"/>
    <col min="11783" max="11783" width="19.42578125" customWidth="1"/>
    <col min="11784" max="11785" width="17.7109375" customWidth="1"/>
    <col min="11786" max="11786" width="55.5703125" bestFit="1" customWidth="1"/>
    <col min="11787" max="11787" width="17.7109375" customWidth="1"/>
    <col min="11788" max="11788" width="12.42578125" bestFit="1" customWidth="1"/>
    <col min="12033" max="12033" width="65.140625" customWidth="1"/>
    <col min="12034" max="12034" width="26" customWidth="1"/>
    <col min="12035" max="12038" width="17.7109375" customWidth="1"/>
    <col min="12039" max="12039" width="19.42578125" customWidth="1"/>
    <col min="12040" max="12041" width="17.7109375" customWidth="1"/>
    <col min="12042" max="12042" width="55.5703125" bestFit="1" customWidth="1"/>
    <col min="12043" max="12043" width="17.7109375" customWidth="1"/>
    <col min="12044" max="12044" width="12.42578125" bestFit="1" customWidth="1"/>
    <col min="12289" max="12289" width="65.140625" customWidth="1"/>
    <col min="12290" max="12290" width="26" customWidth="1"/>
    <col min="12291" max="12294" width="17.7109375" customWidth="1"/>
    <col min="12295" max="12295" width="19.42578125" customWidth="1"/>
    <col min="12296" max="12297" width="17.7109375" customWidth="1"/>
    <col min="12298" max="12298" width="55.5703125" bestFit="1" customWidth="1"/>
    <col min="12299" max="12299" width="17.7109375" customWidth="1"/>
    <col min="12300" max="12300" width="12.42578125" bestFit="1" customWidth="1"/>
    <col min="12545" max="12545" width="65.140625" customWidth="1"/>
    <col min="12546" max="12546" width="26" customWidth="1"/>
    <col min="12547" max="12550" width="17.7109375" customWidth="1"/>
    <col min="12551" max="12551" width="19.42578125" customWidth="1"/>
    <col min="12552" max="12553" width="17.7109375" customWidth="1"/>
    <col min="12554" max="12554" width="55.5703125" bestFit="1" customWidth="1"/>
    <col min="12555" max="12555" width="17.7109375" customWidth="1"/>
    <col min="12556" max="12556" width="12.42578125" bestFit="1" customWidth="1"/>
    <col min="12801" max="12801" width="65.140625" customWidth="1"/>
    <col min="12802" max="12802" width="26" customWidth="1"/>
    <col min="12803" max="12806" width="17.7109375" customWidth="1"/>
    <col min="12807" max="12807" width="19.42578125" customWidth="1"/>
    <col min="12808" max="12809" width="17.7109375" customWidth="1"/>
    <col min="12810" max="12810" width="55.5703125" bestFit="1" customWidth="1"/>
    <col min="12811" max="12811" width="17.7109375" customWidth="1"/>
    <col min="12812" max="12812" width="12.42578125" bestFit="1" customWidth="1"/>
    <col min="13057" max="13057" width="65.140625" customWidth="1"/>
    <col min="13058" max="13058" width="26" customWidth="1"/>
    <col min="13059" max="13062" width="17.7109375" customWidth="1"/>
    <col min="13063" max="13063" width="19.42578125" customWidth="1"/>
    <col min="13064" max="13065" width="17.7109375" customWidth="1"/>
    <col min="13066" max="13066" width="55.5703125" bestFit="1" customWidth="1"/>
    <col min="13067" max="13067" width="17.7109375" customWidth="1"/>
    <col min="13068" max="13068" width="12.42578125" bestFit="1" customWidth="1"/>
    <col min="13313" max="13313" width="65.140625" customWidth="1"/>
    <col min="13314" max="13314" width="26" customWidth="1"/>
    <col min="13315" max="13318" width="17.7109375" customWidth="1"/>
    <col min="13319" max="13319" width="19.42578125" customWidth="1"/>
    <col min="13320" max="13321" width="17.7109375" customWidth="1"/>
    <col min="13322" max="13322" width="55.5703125" bestFit="1" customWidth="1"/>
    <col min="13323" max="13323" width="17.7109375" customWidth="1"/>
    <col min="13324" max="13324" width="12.42578125" bestFit="1" customWidth="1"/>
    <col min="13569" max="13569" width="65.140625" customWidth="1"/>
    <col min="13570" max="13570" width="26" customWidth="1"/>
    <col min="13571" max="13574" width="17.7109375" customWidth="1"/>
    <col min="13575" max="13575" width="19.42578125" customWidth="1"/>
    <col min="13576" max="13577" width="17.7109375" customWidth="1"/>
    <col min="13578" max="13578" width="55.5703125" bestFit="1" customWidth="1"/>
    <col min="13579" max="13579" width="17.7109375" customWidth="1"/>
    <col min="13580" max="13580" width="12.42578125" bestFit="1" customWidth="1"/>
    <col min="13825" max="13825" width="65.140625" customWidth="1"/>
    <col min="13826" max="13826" width="26" customWidth="1"/>
    <col min="13827" max="13830" width="17.7109375" customWidth="1"/>
    <col min="13831" max="13831" width="19.42578125" customWidth="1"/>
    <col min="13832" max="13833" width="17.7109375" customWidth="1"/>
    <col min="13834" max="13834" width="55.5703125" bestFit="1" customWidth="1"/>
    <col min="13835" max="13835" width="17.7109375" customWidth="1"/>
    <col min="13836" max="13836" width="12.42578125" bestFit="1" customWidth="1"/>
    <col min="14081" max="14081" width="65.140625" customWidth="1"/>
    <col min="14082" max="14082" width="26" customWidth="1"/>
    <col min="14083" max="14086" width="17.7109375" customWidth="1"/>
    <col min="14087" max="14087" width="19.42578125" customWidth="1"/>
    <col min="14088" max="14089" width="17.7109375" customWidth="1"/>
    <col min="14090" max="14090" width="55.5703125" bestFit="1" customWidth="1"/>
    <col min="14091" max="14091" width="17.7109375" customWidth="1"/>
    <col min="14092" max="14092" width="12.42578125" bestFit="1" customWidth="1"/>
    <col min="14337" max="14337" width="65.140625" customWidth="1"/>
    <col min="14338" max="14338" width="26" customWidth="1"/>
    <col min="14339" max="14342" width="17.7109375" customWidth="1"/>
    <col min="14343" max="14343" width="19.42578125" customWidth="1"/>
    <col min="14344" max="14345" width="17.7109375" customWidth="1"/>
    <col min="14346" max="14346" width="55.5703125" bestFit="1" customWidth="1"/>
    <col min="14347" max="14347" width="17.7109375" customWidth="1"/>
    <col min="14348" max="14348" width="12.42578125" bestFit="1" customWidth="1"/>
    <col min="14593" max="14593" width="65.140625" customWidth="1"/>
    <col min="14594" max="14594" width="26" customWidth="1"/>
    <col min="14595" max="14598" width="17.7109375" customWidth="1"/>
    <col min="14599" max="14599" width="19.42578125" customWidth="1"/>
    <col min="14600" max="14601" width="17.7109375" customWidth="1"/>
    <col min="14602" max="14602" width="55.5703125" bestFit="1" customWidth="1"/>
    <col min="14603" max="14603" width="17.7109375" customWidth="1"/>
    <col min="14604" max="14604" width="12.42578125" bestFit="1" customWidth="1"/>
    <col min="14849" max="14849" width="65.140625" customWidth="1"/>
    <col min="14850" max="14850" width="26" customWidth="1"/>
    <col min="14851" max="14854" width="17.7109375" customWidth="1"/>
    <col min="14855" max="14855" width="19.42578125" customWidth="1"/>
    <col min="14856" max="14857" width="17.7109375" customWidth="1"/>
    <col min="14858" max="14858" width="55.5703125" bestFit="1" customWidth="1"/>
    <col min="14859" max="14859" width="17.7109375" customWidth="1"/>
    <col min="14860" max="14860" width="12.42578125" bestFit="1" customWidth="1"/>
    <col min="15105" max="15105" width="65.140625" customWidth="1"/>
    <col min="15106" max="15106" width="26" customWidth="1"/>
    <col min="15107" max="15110" width="17.7109375" customWidth="1"/>
    <col min="15111" max="15111" width="19.42578125" customWidth="1"/>
    <col min="15112" max="15113" width="17.7109375" customWidth="1"/>
    <col min="15114" max="15114" width="55.5703125" bestFit="1" customWidth="1"/>
    <col min="15115" max="15115" width="17.7109375" customWidth="1"/>
    <col min="15116" max="15116" width="12.42578125" bestFit="1" customWidth="1"/>
    <col min="15361" max="15361" width="65.140625" customWidth="1"/>
    <col min="15362" max="15362" width="26" customWidth="1"/>
    <col min="15363" max="15366" width="17.7109375" customWidth="1"/>
    <col min="15367" max="15367" width="19.42578125" customWidth="1"/>
    <col min="15368" max="15369" width="17.7109375" customWidth="1"/>
    <col min="15370" max="15370" width="55.5703125" bestFit="1" customWidth="1"/>
    <col min="15371" max="15371" width="17.7109375" customWidth="1"/>
    <col min="15372" max="15372" width="12.42578125" bestFit="1" customWidth="1"/>
    <col min="15617" max="15617" width="65.140625" customWidth="1"/>
    <col min="15618" max="15618" width="26" customWidth="1"/>
    <col min="15619" max="15622" width="17.7109375" customWidth="1"/>
    <col min="15623" max="15623" width="19.42578125" customWidth="1"/>
    <col min="15624" max="15625" width="17.7109375" customWidth="1"/>
    <col min="15626" max="15626" width="55.5703125" bestFit="1" customWidth="1"/>
    <col min="15627" max="15627" width="17.7109375" customWidth="1"/>
    <col min="15628" max="15628" width="12.42578125" bestFit="1" customWidth="1"/>
    <col min="15873" max="15873" width="65.140625" customWidth="1"/>
    <col min="15874" max="15874" width="26" customWidth="1"/>
    <col min="15875" max="15878" width="17.7109375" customWidth="1"/>
    <col min="15879" max="15879" width="19.42578125" customWidth="1"/>
    <col min="15880" max="15881" width="17.7109375" customWidth="1"/>
    <col min="15882" max="15882" width="55.5703125" bestFit="1" customWidth="1"/>
    <col min="15883" max="15883" width="17.7109375" customWidth="1"/>
    <col min="15884" max="15884" width="12.42578125" bestFit="1" customWidth="1"/>
    <col min="16129" max="16129" width="65.140625" customWidth="1"/>
    <col min="16130" max="16130" width="26" customWidth="1"/>
    <col min="16131" max="16134" width="17.7109375" customWidth="1"/>
    <col min="16135" max="16135" width="19.42578125" customWidth="1"/>
    <col min="16136" max="16137" width="17.7109375" customWidth="1"/>
    <col min="16138" max="16138" width="55.5703125" bestFit="1" customWidth="1"/>
    <col min="16139" max="16139" width="17.7109375" customWidth="1"/>
    <col min="16140" max="16140" width="12.42578125" bestFit="1" customWidth="1"/>
  </cols>
  <sheetData>
    <row r="1" spans="1:12" s="16" customFormat="1" ht="21" customHeight="1" x14ac:dyDescent="0.25">
      <c r="A1" s="17" t="s">
        <v>42</v>
      </c>
      <c r="B1" s="360"/>
    </row>
    <row r="2" spans="1:12" s="16" customFormat="1" x14ac:dyDescent="0.25">
      <c r="A2" s="134" t="s">
        <v>863</v>
      </c>
      <c r="B2" s="360"/>
      <c r="C2" s="18"/>
      <c r="D2" s="18"/>
      <c r="E2" s="18"/>
      <c r="F2" s="18"/>
      <c r="G2" s="18"/>
      <c r="H2" s="18"/>
      <c r="I2" s="18"/>
      <c r="J2" s="18"/>
      <c r="K2" s="19" t="s">
        <v>19</v>
      </c>
    </row>
    <row r="3" spans="1:12" s="16" customFormat="1" x14ac:dyDescent="0.25">
      <c r="A3" s="17" t="s">
        <v>1977</v>
      </c>
      <c r="B3" s="360"/>
      <c r="C3" s="18"/>
      <c r="D3" s="18"/>
      <c r="E3" s="18"/>
      <c r="F3" s="18"/>
      <c r="G3" s="18"/>
      <c r="H3" s="18"/>
      <c r="I3" s="18"/>
      <c r="J3" s="18"/>
      <c r="K3" s="18"/>
    </row>
    <row r="4" spans="1:12" s="16" customFormat="1" x14ac:dyDescent="0.25">
      <c r="D4" s="50"/>
      <c r="E4" s="50"/>
      <c r="F4" s="50"/>
      <c r="G4" s="51"/>
      <c r="H4" s="50"/>
      <c r="I4" s="50"/>
      <c r="K4" s="50"/>
    </row>
    <row r="5" spans="1:12" s="16" customFormat="1" x14ac:dyDescent="0.25">
      <c r="A5" s="356" t="s">
        <v>20</v>
      </c>
      <c r="B5" s="356" t="s">
        <v>21</v>
      </c>
      <c r="C5" s="356" t="s">
        <v>22</v>
      </c>
      <c r="D5" s="356"/>
      <c r="E5" s="1412" t="s">
        <v>23</v>
      </c>
      <c r="F5" s="1412"/>
      <c r="G5" s="356" t="s">
        <v>24</v>
      </c>
      <c r="H5" s="1417" t="s">
        <v>25</v>
      </c>
      <c r="I5" s="1417"/>
      <c r="J5" s="356" t="s">
        <v>26</v>
      </c>
      <c r="K5" s="356" t="s">
        <v>27</v>
      </c>
    </row>
    <row r="6" spans="1:12" s="52" customFormat="1" x14ac:dyDescent="0.25">
      <c r="A6" s="1426" t="s">
        <v>28</v>
      </c>
      <c r="B6" s="1423" t="s">
        <v>29</v>
      </c>
      <c r="C6" s="1423" t="s">
        <v>30</v>
      </c>
      <c r="D6" s="1423" t="s">
        <v>31</v>
      </c>
      <c r="E6" s="1423" t="s">
        <v>32</v>
      </c>
      <c r="F6" s="1423"/>
      <c r="G6" s="1423" t="s">
        <v>33</v>
      </c>
      <c r="H6" s="1423" t="s">
        <v>34</v>
      </c>
      <c r="I6" s="1423"/>
      <c r="J6" s="1423" t="s">
        <v>211</v>
      </c>
      <c r="K6" s="1476" t="s">
        <v>35</v>
      </c>
    </row>
    <row r="7" spans="1:12" s="52" customFormat="1" x14ac:dyDescent="0.25">
      <c r="A7" s="1426"/>
      <c r="B7" s="1423"/>
      <c r="C7" s="1423"/>
      <c r="D7" s="1423"/>
      <c r="E7" s="355" t="s">
        <v>36</v>
      </c>
      <c r="F7" s="355" t="s">
        <v>37</v>
      </c>
      <c r="G7" s="1423"/>
      <c r="H7" s="355" t="s">
        <v>36</v>
      </c>
      <c r="I7" s="355" t="s">
        <v>37</v>
      </c>
      <c r="J7" s="1423"/>
      <c r="K7" s="1476"/>
    </row>
    <row r="8" spans="1:12" ht="15.95" customHeight="1" x14ac:dyDescent="0.25">
      <c r="A8" s="54" t="s">
        <v>43</v>
      </c>
      <c r="B8" s="55"/>
      <c r="C8" s="55"/>
      <c r="D8" s="55"/>
      <c r="E8" s="55"/>
      <c r="F8" s="55"/>
      <c r="G8" s="55"/>
      <c r="H8" s="55"/>
      <c r="I8" s="55"/>
      <c r="J8" s="55"/>
      <c r="K8" s="56">
        <f>K9</f>
        <v>0</v>
      </c>
    </row>
    <row r="9" spans="1:12" ht="15.95" hidden="1" customHeight="1" x14ac:dyDescent="0.25">
      <c r="A9" s="361"/>
      <c r="B9" s="77"/>
      <c r="C9" s="77"/>
      <c r="D9" s="77"/>
      <c r="E9" s="77"/>
      <c r="F9" s="77"/>
      <c r="G9" s="77"/>
      <c r="H9" s="77"/>
      <c r="I9" s="77"/>
      <c r="J9" s="77"/>
      <c r="K9" s="347"/>
    </row>
    <row r="10" spans="1:12" ht="15.95" customHeight="1" x14ac:dyDescent="0.25">
      <c r="A10" s="807"/>
      <c r="B10" s="752"/>
      <c r="C10" s="752"/>
      <c r="D10" s="752"/>
      <c r="E10" s="752"/>
      <c r="F10" s="752"/>
      <c r="G10" s="752"/>
      <c r="H10" s="752"/>
      <c r="I10" s="752"/>
      <c r="J10" s="752"/>
      <c r="K10" s="753"/>
    </row>
    <row r="11" spans="1:12" ht="15.95" customHeight="1" x14ac:dyDescent="0.25">
      <c r="A11" s="54" t="s">
        <v>44</v>
      </c>
      <c r="B11" s="55"/>
      <c r="C11" s="55"/>
      <c r="D11" s="61"/>
      <c r="E11" s="61"/>
      <c r="F11" s="61"/>
      <c r="G11" s="55"/>
      <c r="H11" s="55"/>
      <c r="I11" s="55"/>
      <c r="J11" s="55"/>
      <c r="K11" s="56">
        <f>SUM(K12:K21)</f>
        <v>992467.42000000016</v>
      </c>
      <c r="L11" s="71"/>
    </row>
    <row r="12" spans="1:12" ht="15.95" customHeight="1" x14ac:dyDescent="0.25">
      <c r="A12" s="62" t="s">
        <v>1948</v>
      </c>
      <c r="B12" s="82"/>
      <c r="C12" s="82"/>
      <c r="D12" s="135">
        <v>0.24695600000000001</v>
      </c>
      <c r="E12" s="83"/>
      <c r="F12" s="83"/>
      <c r="G12" s="366"/>
      <c r="H12" s="366"/>
      <c r="I12" s="366"/>
      <c r="J12" s="140" t="s">
        <v>1949</v>
      </c>
      <c r="K12" s="874">
        <v>419725.28</v>
      </c>
    </row>
    <row r="13" spans="1:12" ht="15.95" customHeight="1" x14ac:dyDescent="0.25">
      <c r="A13" s="62" t="s">
        <v>1950</v>
      </c>
      <c r="B13" s="82" t="s">
        <v>320</v>
      </c>
      <c r="C13" s="82" t="s">
        <v>52</v>
      </c>
      <c r="D13" s="83" t="s">
        <v>1951</v>
      </c>
      <c r="E13" s="83" t="s">
        <v>1952</v>
      </c>
      <c r="F13" s="83" t="s">
        <v>1953</v>
      </c>
      <c r="G13" s="366"/>
      <c r="H13" s="366"/>
      <c r="I13" s="366"/>
      <c r="J13" s="362" t="s">
        <v>1954</v>
      </c>
      <c r="K13" s="874">
        <v>389733.09</v>
      </c>
    </row>
    <row r="14" spans="1:12" ht="15.95" customHeight="1" x14ac:dyDescent="0.25">
      <c r="A14" s="62" t="s">
        <v>1955</v>
      </c>
      <c r="B14" s="82"/>
      <c r="C14" s="82" t="s">
        <v>373</v>
      </c>
      <c r="D14" s="83"/>
      <c r="E14" s="83"/>
      <c r="F14" s="83"/>
      <c r="G14" s="366"/>
      <c r="H14" s="366">
        <v>60000</v>
      </c>
      <c r="I14" s="366">
        <v>80000</v>
      </c>
      <c r="J14" s="140" t="s">
        <v>1956</v>
      </c>
      <c r="K14" s="874">
        <v>100000</v>
      </c>
    </row>
    <row r="15" spans="1:12" ht="15.95" customHeight="1" x14ac:dyDescent="0.25">
      <c r="A15" s="62" t="s">
        <v>1957</v>
      </c>
      <c r="B15" s="82" t="s">
        <v>1958</v>
      </c>
      <c r="C15" s="82" t="s">
        <v>52</v>
      </c>
      <c r="D15" s="83"/>
      <c r="E15" s="83" t="s">
        <v>1952</v>
      </c>
      <c r="F15" s="83" t="s">
        <v>1959</v>
      </c>
      <c r="G15" s="366"/>
      <c r="H15" s="366"/>
      <c r="I15" s="366"/>
      <c r="J15" s="362" t="s">
        <v>1960</v>
      </c>
      <c r="K15" s="874">
        <v>45023.37</v>
      </c>
    </row>
    <row r="16" spans="1:12" ht="15.95" customHeight="1" x14ac:dyDescent="0.25">
      <c r="A16" s="62" t="s">
        <v>1961</v>
      </c>
      <c r="B16" s="82" t="s">
        <v>1958</v>
      </c>
      <c r="C16" s="82" t="s">
        <v>1962</v>
      </c>
      <c r="D16" s="83"/>
      <c r="E16" s="83"/>
      <c r="F16" s="83"/>
      <c r="G16" s="366"/>
      <c r="H16" s="366">
        <v>100</v>
      </c>
      <c r="I16" s="366">
        <v>200</v>
      </c>
      <c r="J16" s="140" t="s">
        <v>1963</v>
      </c>
      <c r="K16" s="60">
        <v>37985.68</v>
      </c>
    </row>
    <row r="17" spans="1:11" ht="15.95" hidden="1" customHeight="1" x14ac:dyDescent="0.25">
      <c r="A17" s="57"/>
      <c r="B17" s="82"/>
      <c r="C17" s="82"/>
      <c r="D17" s="83"/>
      <c r="E17" s="83"/>
      <c r="F17" s="83"/>
      <c r="G17" s="366"/>
      <c r="H17" s="366"/>
      <c r="I17" s="366"/>
      <c r="J17" s="140"/>
      <c r="K17" s="60"/>
    </row>
    <row r="18" spans="1:11" ht="15.95" hidden="1" customHeight="1" x14ac:dyDescent="0.25">
      <c r="A18" s="57"/>
      <c r="B18" s="82"/>
      <c r="C18" s="82"/>
      <c r="D18" s="83"/>
      <c r="E18" s="83"/>
      <c r="F18" s="83"/>
      <c r="G18" s="366"/>
      <c r="H18" s="366"/>
      <c r="I18" s="366"/>
      <c r="J18" s="140"/>
      <c r="K18" s="60"/>
    </row>
    <row r="19" spans="1:11" ht="15.95" hidden="1" customHeight="1" x14ac:dyDescent="0.25">
      <c r="A19" s="57"/>
      <c r="B19" s="82"/>
      <c r="C19" s="82"/>
      <c r="D19" s="83"/>
      <c r="E19" s="83"/>
      <c r="F19" s="83"/>
      <c r="G19" s="366"/>
      <c r="H19" s="366"/>
      <c r="I19" s="366"/>
      <c r="J19" s="140"/>
      <c r="K19" s="60"/>
    </row>
    <row r="20" spans="1:11" ht="15.95" hidden="1" customHeight="1" x14ac:dyDescent="0.25">
      <c r="A20" s="57"/>
      <c r="B20" s="82"/>
      <c r="C20" s="82"/>
      <c r="D20" s="83"/>
      <c r="E20" s="83"/>
      <c r="F20" s="83"/>
      <c r="G20" s="366"/>
      <c r="H20" s="366"/>
      <c r="I20" s="366"/>
      <c r="J20" s="140"/>
      <c r="K20" s="60"/>
    </row>
    <row r="21" spans="1:11" ht="15.95" hidden="1" customHeight="1" x14ac:dyDescent="0.25">
      <c r="A21" s="57"/>
      <c r="B21" s="82"/>
      <c r="C21" s="82"/>
      <c r="D21" s="83"/>
      <c r="E21" s="83"/>
      <c r="F21" s="83"/>
      <c r="G21" s="366"/>
      <c r="H21" s="366"/>
      <c r="I21" s="366"/>
      <c r="J21" s="140"/>
      <c r="K21" s="60"/>
    </row>
    <row r="22" spans="1:11" s="16" customFormat="1" ht="15.95" customHeight="1" x14ac:dyDescent="0.25">
      <c r="A22" s="21" t="s">
        <v>45</v>
      </c>
      <c r="B22" s="138"/>
      <c r="C22" s="138"/>
      <c r="D22" s="175"/>
      <c r="E22" s="175"/>
      <c r="F22" s="175"/>
      <c r="G22" s="368"/>
      <c r="H22" s="368"/>
      <c r="I22" s="368"/>
      <c r="J22" s="370"/>
      <c r="K22" s="26">
        <f>SUM(K23:K24)</f>
        <v>0</v>
      </c>
    </row>
    <row r="23" spans="1:11" s="16" customFormat="1" ht="15.95" hidden="1" customHeight="1" x14ac:dyDescent="0.25">
      <c r="A23" s="57"/>
      <c r="B23" s="27"/>
      <c r="C23" s="27"/>
      <c r="D23" s="29"/>
      <c r="E23" s="29"/>
      <c r="F23" s="29"/>
      <c r="G23" s="30"/>
      <c r="H23" s="30"/>
      <c r="I23" s="30"/>
      <c r="J23" s="141"/>
      <c r="K23" s="28"/>
    </row>
    <row r="24" spans="1:11" s="16" customFormat="1" ht="15.95" hidden="1" customHeight="1" x14ac:dyDescent="0.25">
      <c r="A24" s="57"/>
      <c r="B24" s="27"/>
      <c r="C24" s="27"/>
      <c r="D24" s="29"/>
      <c r="E24" s="29"/>
      <c r="F24" s="29"/>
      <c r="G24" s="30"/>
      <c r="H24" s="30"/>
      <c r="I24" s="30"/>
      <c r="J24" s="141"/>
      <c r="K24" s="28"/>
    </row>
    <row r="25" spans="1:11" s="16" customFormat="1" ht="15.95" customHeight="1" x14ac:dyDescent="0.25">
      <c r="A25" s="473"/>
      <c r="B25" s="532"/>
      <c r="C25" s="532"/>
      <c r="D25" s="533"/>
      <c r="E25" s="533"/>
      <c r="F25" s="533"/>
      <c r="G25" s="540"/>
      <c r="H25" s="540"/>
      <c r="I25" s="540"/>
      <c r="J25" s="991"/>
      <c r="K25" s="491"/>
    </row>
    <row r="26" spans="1:11" ht="15.95" customHeight="1" x14ac:dyDescent="0.25">
      <c r="A26" s="54" t="s">
        <v>46</v>
      </c>
      <c r="B26" s="137"/>
      <c r="C26" s="137"/>
      <c r="D26" s="324"/>
      <c r="E26" s="324"/>
      <c r="F26" s="324"/>
      <c r="G26" s="369"/>
      <c r="H26" s="369"/>
      <c r="I26" s="369"/>
      <c r="J26" s="371"/>
      <c r="K26" s="56">
        <f>SUM(K27:K33)</f>
        <v>119342.5</v>
      </c>
    </row>
    <row r="27" spans="1:11" ht="15.95" customHeight="1" x14ac:dyDescent="0.25">
      <c r="A27" s="57" t="s">
        <v>1964</v>
      </c>
      <c r="B27" s="82"/>
      <c r="C27" s="82"/>
      <c r="D27" s="83"/>
      <c r="E27" s="83"/>
      <c r="F27" s="83"/>
      <c r="G27" s="366">
        <v>450</v>
      </c>
      <c r="H27" s="366"/>
      <c r="I27" s="366"/>
      <c r="J27" s="362" t="s">
        <v>1965</v>
      </c>
      <c r="K27" s="874">
        <v>57900</v>
      </c>
    </row>
    <row r="28" spans="1:11" ht="15.95" customHeight="1" x14ac:dyDescent="0.25">
      <c r="A28" s="57" t="s">
        <v>1966</v>
      </c>
      <c r="B28" s="82"/>
      <c r="C28" s="82" t="s">
        <v>373</v>
      </c>
      <c r="D28" s="83"/>
      <c r="E28" s="83"/>
      <c r="F28" s="83"/>
      <c r="G28" s="366"/>
      <c r="H28" s="366">
        <v>160</v>
      </c>
      <c r="I28" s="366">
        <v>2210</v>
      </c>
      <c r="J28" s="362" t="s">
        <v>1967</v>
      </c>
      <c r="K28" s="874">
        <v>26890</v>
      </c>
    </row>
    <row r="29" spans="1:11" ht="15.95" customHeight="1" x14ac:dyDescent="0.25">
      <c r="A29" s="57" t="s">
        <v>1012</v>
      </c>
      <c r="B29" s="82"/>
      <c r="C29" s="82"/>
      <c r="D29" s="83"/>
      <c r="E29" s="83"/>
      <c r="F29" s="83"/>
      <c r="G29" s="366"/>
      <c r="H29" s="366">
        <v>15</v>
      </c>
      <c r="I29" s="366">
        <v>5600</v>
      </c>
      <c r="J29" s="362" t="s">
        <v>1968</v>
      </c>
      <c r="K29" s="874">
        <v>25225</v>
      </c>
    </row>
    <row r="30" spans="1:11" ht="15.95" customHeight="1" x14ac:dyDescent="0.25">
      <c r="A30" s="57" t="s">
        <v>1969</v>
      </c>
      <c r="B30" s="82"/>
      <c r="C30" s="82"/>
      <c r="D30" s="83"/>
      <c r="E30" s="83"/>
      <c r="F30" s="83"/>
      <c r="G30" s="366"/>
      <c r="H30" s="366">
        <v>15</v>
      </c>
      <c r="I30" s="366">
        <v>2060</v>
      </c>
      <c r="J30" s="362" t="s">
        <v>1965</v>
      </c>
      <c r="K30" s="874">
        <v>7664.5</v>
      </c>
    </row>
    <row r="31" spans="1:11" ht="15.95" customHeight="1" x14ac:dyDescent="0.25">
      <c r="A31" s="57" t="s">
        <v>1970</v>
      </c>
      <c r="B31" s="82"/>
      <c r="C31" s="82"/>
      <c r="D31" s="83"/>
      <c r="E31" s="83"/>
      <c r="F31" s="83"/>
      <c r="G31" s="366"/>
      <c r="H31" s="366"/>
      <c r="I31" s="366"/>
      <c r="J31" s="140" t="s">
        <v>1949</v>
      </c>
      <c r="K31" s="874">
        <v>1663</v>
      </c>
    </row>
    <row r="32" spans="1:11" ht="15.95" customHeight="1" x14ac:dyDescent="0.25">
      <c r="A32" s="57" t="s">
        <v>1971</v>
      </c>
      <c r="B32" s="82"/>
      <c r="C32" s="82" t="s">
        <v>1972</v>
      </c>
      <c r="D32" s="83"/>
      <c r="E32" s="83"/>
      <c r="F32" s="83"/>
      <c r="G32" s="366"/>
      <c r="H32" s="366">
        <v>120</v>
      </c>
      <c r="I32" s="366">
        <v>490</v>
      </c>
      <c r="J32" s="362" t="s">
        <v>1973</v>
      </c>
      <c r="K32" s="60">
        <v>0</v>
      </c>
    </row>
    <row r="33" spans="1:11" ht="15.95" hidden="1" customHeight="1" x14ac:dyDescent="0.25">
      <c r="A33" s="57"/>
      <c r="B33" s="82"/>
      <c r="C33" s="82"/>
      <c r="D33" s="83"/>
      <c r="E33" s="83"/>
      <c r="F33" s="83"/>
      <c r="G33" s="366"/>
      <c r="H33" s="366"/>
      <c r="I33" s="366"/>
      <c r="J33" s="140"/>
      <c r="K33" s="60"/>
    </row>
    <row r="34" spans="1:11" ht="15.95" customHeight="1" x14ac:dyDescent="0.25">
      <c r="A34" s="54" t="s">
        <v>47</v>
      </c>
      <c r="B34" s="137"/>
      <c r="C34" s="137"/>
      <c r="D34" s="324"/>
      <c r="E34" s="324"/>
      <c r="F34" s="324"/>
      <c r="G34" s="369"/>
      <c r="H34" s="369"/>
      <c r="I34" s="369"/>
      <c r="J34" s="371"/>
      <c r="K34" s="56">
        <f>SUM(K35:K37)</f>
        <v>0</v>
      </c>
    </row>
    <row r="35" spans="1:11" ht="15.95" hidden="1" customHeight="1" x14ac:dyDescent="0.25">
      <c r="A35" s="65"/>
      <c r="B35" s="82"/>
      <c r="C35" s="82"/>
      <c r="D35" s="83"/>
      <c r="E35" s="83"/>
      <c r="F35" s="83"/>
      <c r="G35" s="366"/>
      <c r="H35" s="366"/>
      <c r="I35" s="366"/>
      <c r="J35" s="140"/>
      <c r="K35" s="60"/>
    </row>
    <row r="36" spans="1:11" ht="15.95" hidden="1" customHeight="1" x14ac:dyDescent="0.25">
      <c r="A36" s="65"/>
      <c r="B36" s="82"/>
      <c r="C36" s="82"/>
      <c r="D36" s="83"/>
      <c r="E36" s="83"/>
      <c r="F36" s="83"/>
      <c r="G36" s="366"/>
      <c r="H36" s="366"/>
      <c r="I36" s="366"/>
      <c r="J36" s="140"/>
      <c r="K36" s="60"/>
    </row>
    <row r="37" spans="1:11" ht="15.95" hidden="1" customHeight="1" x14ac:dyDescent="0.25">
      <c r="A37" s="65"/>
      <c r="B37" s="82"/>
      <c r="C37" s="82"/>
      <c r="D37" s="83"/>
      <c r="E37" s="83"/>
      <c r="F37" s="83"/>
      <c r="G37" s="366"/>
      <c r="H37" s="366"/>
      <c r="I37" s="366"/>
      <c r="J37" s="140"/>
      <c r="K37" s="60"/>
    </row>
    <row r="38" spans="1:11" ht="15.95" customHeight="1" x14ac:dyDescent="0.25">
      <c r="A38" s="492"/>
      <c r="B38" s="522"/>
      <c r="C38" s="522"/>
      <c r="D38" s="506"/>
      <c r="E38" s="506"/>
      <c r="F38" s="506"/>
      <c r="G38" s="507"/>
      <c r="H38" s="507"/>
      <c r="I38" s="507"/>
      <c r="J38" s="796"/>
      <c r="K38" s="483"/>
    </row>
    <row r="39" spans="1:11" ht="15.95" customHeight="1" x14ac:dyDescent="0.25">
      <c r="A39" s="54" t="s">
        <v>48</v>
      </c>
      <c r="B39" s="137"/>
      <c r="C39" s="137"/>
      <c r="D39" s="324"/>
      <c r="E39" s="324"/>
      <c r="F39" s="324"/>
      <c r="G39" s="369"/>
      <c r="H39" s="369"/>
      <c r="I39" s="369"/>
      <c r="J39" s="371"/>
      <c r="K39" s="56">
        <f>SUM(K40:K42)</f>
        <v>0</v>
      </c>
    </row>
    <row r="40" spans="1:11" ht="15.95" hidden="1" customHeight="1" x14ac:dyDescent="0.25">
      <c r="A40" s="65"/>
      <c r="B40" s="82"/>
      <c r="C40" s="82"/>
      <c r="D40" s="83"/>
      <c r="E40" s="83"/>
      <c r="F40" s="83"/>
      <c r="G40" s="366"/>
      <c r="H40" s="366"/>
      <c r="I40" s="366"/>
      <c r="J40" s="140"/>
      <c r="K40" s="60"/>
    </row>
    <row r="41" spans="1:11" ht="15.95" hidden="1" customHeight="1" x14ac:dyDescent="0.25">
      <c r="A41" s="65"/>
      <c r="B41" s="82"/>
      <c r="C41" s="82"/>
      <c r="D41" s="83"/>
      <c r="E41" s="83"/>
      <c r="F41" s="83"/>
      <c r="G41" s="366"/>
      <c r="H41" s="366"/>
      <c r="I41" s="366"/>
      <c r="J41" s="140"/>
      <c r="K41" s="60"/>
    </row>
    <row r="42" spans="1:11" ht="15.95" hidden="1" customHeight="1" x14ac:dyDescent="0.25">
      <c r="A42" s="65"/>
      <c r="B42" s="82"/>
      <c r="C42" s="82"/>
      <c r="D42" s="83"/>
      <c r="E42" s="83"/>
      <c r="F42" s="83"/>
      <c r="G42" s="366"/>
      <c r="H42" s="366"/>
      <c r="I42" s="366"/>
      <c r="J42" s="140"/>
      <c r="K42" s="60"/>
    </row>
    <row r="43" spans="1:11" ht="15.95" customHeight="1" x14ac:dyDescent="0.25">
      <c r="A43" s="492"/>
      <c r="B43" s="522"/>
      <c r="C43" s="522"/>
      <c r="D43" s="506"/>
      <c r="E43" s="506"/>
      <c r="F43" s="506"/>
      <c r="G43" s="507"/>
      <c r="H43" s="507"/>
      <c r="I43" s="507"/>
      <c r="J43" s="796"/>
      <c r="K43" s="483"/>
    </row>
    <row r="44" spans="1:11" s="16" customFormat="1" ht="15.95" customHeight="1" x14ac:dyDescent="0.25">
      <c r="A44" s="21" t="s">
        <v>49</v>
      </c>
      <c r="B44" s="138"/>
      <c r="C44" s="138"/>
      <c r="D44" s="175"/>
      <c r="E44" s="175"/>
      <c r="F44" s="175"/>
      <c r="G44" s="368"/>
      <c r="H44" s="368"/>
      <c r="I44" s="368"/>
      <c r="J44" s="370"/>
      <c r="K44" s="26">
        <f>SUM(K45)</f>
        <v>0</v>
      </c>
    </row>
    <row r="45" spans="1:11" s="16" customFormat="1" ht="15.95" hidden="1" customHeight="1" x14ac:dyDescent="0.25">
      <c r="A45" s="66"/>
      <c r="B45" s="27"/>
      <c r="C45" s="27"/>
      <c r="D45" s="29"/>
      <c r="E45" s="29"/>
      <c r="F45" s="29"/>
      <c r="G45" s="30"/>
      <c r="H45" s="30"/>
      <c r="I45" s="30"/>
      <c r="J45" s="141"/>
      <c r="K45" s="28"/>
    </row>
    <row r="46" spans="1:11" s="16" customFormat="1" ht="15.95" customHeight="1" x14ac:dyDescent="0.25">
      <c r="A46" s="493"/>
      <c r="B46" s="532"/>
      <c r="C46" s="532"/>
      <c r="D46" s="533"/>
      <c r="E46" s="533"/>
      <c r="F46" s="533"/>
      <c r="G46" s="540"/>
      <c r="H46" s="540"/>
      <c r="I46" s="540"/>
      <c r="J46" s="991"/>
      <c r="K46" s="491"/>
    </row>
    <row r="47" spans="1:11" ht="15.95" customHeight="1" x14ac:dyDescent="0.25">
      <c r="A47" s="54" t="s">
        <v>50</v>
      </c>
      <c r="B47" s="137"/>
      <c r="C47" s="137"/>
      <c r="D47" s="324"/>
      <c r="E47" s="324"/>
      <c r="F47" s="324"/>
      <c r="G47" s="369"/>
      <c r="H47" s="369"/>
      <c r="I47" s="369"/>
      <c r="J47" s="371"/>
      <c r="K47" s="56">
        <f>SUM(K48)</f>
        <v>7318.28</v>
      </c>
    </row>
    <row r="48" spans="1:11" ht="15.95" customHeight="1" x14ac:dyDescent="0.25">
      <c r="A48" s="57" t="s">
        <v>1974</v>
      </c>
      <c r="B48" s="82" t="s">
        <v>1975</v>
      </c>
      <c r="C48" s="82"/>
      <c r="D48" s="83">
        <v>0.1</v>
      </c>
      <c r="E48" s="83"/>
      <c r="F48" s="83"/>
      <c r="G48" s="366"/>
      <c r="H48" s="366"/>
      <c r="I48" s="366"/>
      <c r="J48" s="140" t="s">
        <v>1976</v>
      </c>
      <c r="K48" s="874">
        <v>7318.28</v>
      </c>
    </row>
    <row r="49" spans="1:11" ht="15.95" customHeight="1" x14ac:dyDescent="0.25">
      <c r="A49" s="67" t="s">
        <v>51</v>
      </c>
      <c r="B49" s="139"/>
      <c r="C49" s="139"/>
      <c r="D49" s="367"/>
      <c r="E49" s="367"/>
      <c r="F49" s="367"/>
      <c r="G49" s="310"/>
      <c r="H49" s="310"/>
      <c r="I49" s="310"/>
      <c r="J49" s="139"/>
      <c r="K49" s="70">
        <f>+K8+K11+K22+K26+K34+K39+K44+K47</f>
        <v>1119128.2000000002</v>
      </c>
    </row>
    <row r="50" spans="1:11" x14ac:dyDescent="0.25">
      <c r="A50" s="72"/>
      <c r="B50" s="73"/>
      <c r="C50" s="73"/>
      <c r="D50" s="73"/>
      <c r="E50" s="73"/>
      <c r="F50" s="73"/>
      <c r="G50" s="73"/>
      <c r="H50" s="73"/>
      <c r="I50" s="73"/>
      <c r="J50" s="73"/>
      <c r="K50" s="73"/>
    </row>
  </sheetData>
  <mergeCells count="11">
    <mergeCell ref="J6:J7"/>
    <mergeCell ref="K6:K7"/>
    <mergeCell ref="H5:I5"/>
    <mergeCell ref="A6:A7"/>
    <mergeCell ref="B6:B7"/>
    <mergeCell ref="C6:C7"/>
    <mergeCell ref="D6:D7"/>
    <mergeCell ref="E6:F6"/>
    <mergeCell ref="G6:G7"/>
    <mergeCell ref="H6:I6"/>
    <mergeCell ref="E5:F5"/>
  </mergeCells>
  <pageMargins left="0.70866141732283472" right="0.70866141732283472" top="0.74803149606299213" bottom="0.74803149606299213" header="0.31496062992125984" footer="0.31496062992125984"/>
  <pageSetup paperSize="9" scale="5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E17" sqref="E17:E18"/>
    </sheetView>
  </sheetViews>
  <sheetFormatPr baseColWidth="10" defaultRowHeight="15" x14ac:dyDescent="0.25"/>
  <cols>
    <col min="1" max="1" width="71" style="119" customWidth="1"/>
    <col min="2" max="2" width="25" style="119" bestFit="1" customWidth="1"/>
    <col min="3" max="3" width="17.42578125" style="119" bestFit="1" customWidth="1"/>
    <col min="4" max="4" width="14.85546875" style="119" customWidth="1"/>
    <col min="5" max="5" width="12" style="119" customWidth="1"/>
    <col min="6" max="6" width="13" style="119" customWidth="1"/>
    <col min="7" max="7" width="10.85546875" style="119" bestFit="1" customWidth="1"/>
    <col min="8" max="8" width="11.42578125" style="119" bestFit="1" customWidth="1"/>
    <col min="9" max="9" width="12.5703125" style="119" bestFit="1" customWidth="1"/>
    <col min="10" max="10" width="32" style="119" bestFit="1" customWidth="1"/>
    <col min="11" max="11" width="16.140625" style="119" bestFit="1" customWidth="1"/>
    <col min="12" max="12" width="1.28515625" style="119" customWidth="1"/>
    <col min="13" max="256" width="11.42578125" style="119"/>
    <col min="257" max="257" width="71" style="119" customWidth="1"/>
    <col min="258" max="262" width="17.7109375" style="119" customWidth="1"/>
    <col min="263" max="263" width="14.7109375" style="119" customWidth="1"/>
    <col min="264" max="264" width="14.42578125" style="119" customWidth="1"/>
    <col min="265" max="265" width="15.28515625" style="119" customWidth="1"/>
    <col min="266" max="266" width="29.140625" style="119" customWidth="1"/>
    <col min="267" max="267" width="17.7109375" style="119" customWidth="1"/>
    <col min="268" max="268" width="1.28515625" style="119" customWidth="1"/>
    <col min="269" max="512" width="11.42578125" style="119"/>
    <col min="513" max="513" width="71" style="119" customWidth="1"/>
    <col min="514" max="518" width="17.7109375" style="119" customWidth="1"/>
    <col min="519" max="519" width="14.7109375" style="119" customWidth="1"/>
    <col min="520" max="520" width="14.42578125" style="119" customWidth="1"/>
    <col min="521" max="521" width="15.28515625" style="119" customWidth="1"/>
    <col min="522" max="522" width="29.140625" style="119" customWidth="1"/>
    <col min="523" max="523" width="17.7109375" style="119" customWidth="1"/>
    <col min="524" max="524" width="1.28515625" style="119" customWidth="1"/>
    <col min="525" max="768" width="11.42578125" style="119"/>
    <col min="769" max="769" width="71" style="119" customWidth="1"/>
    <col min="770" max="774" width="17.7109375" style="119" customWidth="1"/>
    <col min="775" max="775" width="14.7109375" style="119" customWidth="1"/>
    <col min="776" max="776" width="14.42578125" style="119" customWidth="1"/>
    <col min="777" max="777" width="15.28515625" style="119" customWidth="1"/>
    <col min="778" max="778" width="29.140625" style="119" customWidth="1"/>
    <col min="779" max="779" width="17.7109375" style="119" customWidth="1"/>
    <col min="780" max="780" width="1.28515625" style="119" customWidth="1"/>
    <col min="781" max="1024" width="11.42578125" style="119"/>
    <col min="1025" max="1025" width="71" style="119" customWidth="1"/>
    <col min="1026" max="1030" width="17.7109375" style="119" customWidth="1"/>
    <col min="1031" max="1031" width="14.7109375" style="119" customWidth="1"/>
    <col min="1032" max="1032" width="14.42578125" style="119" customWidth="1"/>
    <col min="1033" max="1033" width="15.28515625" style="119" customWidth="1"/>
    <col min="1034" max="1034" width="29.140625" style="119" customWidth="1"/>
    <col min="1035" max="1035" width="17.7109375" style="119" customWidth="1"/>
    <col min="1036" max="1036" width="1.28515625" style="119" customWidth="1"/>
    <col min="1037" max="1280" width="11.42578125" style="119"/>
    <col min="1281" max="1281" width="71" style="119" customWidth="1"/>
    <col min="1282" max="1286" width="17.7109375" style="119" customWidth="1"/>
    <col min="1287" max="1287" width="14.7109375" style="119" customWidth="1"/>
    <col min="1288" max="1288" width="14.42578125" style="119" customWidth="1"/>
    <col min="1289" max="1289" width="15.28515625" style="119" customWidth="1"/>
    <col min="1290" max="1290" width="29.140625" style="119" customWidth="1"/>
    <col min="1291" max="1291" width="17.7109375" style="119" customWidth="1"/>
    <col min="1292" max="1292" width="1.28515625" style="119" customWidth="1"/>
    <col min="1293" max="1536" width="11.42578125" style="119"/>
    <col min="1537" max="1537" width="71" style="119" customWidth="1"/>
    <col min="1538" max="1542" width="17.7109375" style="119" customWidth="1"/>
    <col min="1543" max="1543" width="14.7109375" style="119" customWidth="1"/>
    <col min="1544" max="1544" width="14.42578125" style="119" customWidth="1"/>
    <col min="1545" max="1545" width="15.28515625" style="119" customWidth="1"/>
    <col min="1546" max="1546" width="29.140625" style="119" customWidth="1"/>
    <col min="1547" max="1547" width="17.7109375" style="119" customWidth="1"/>
    <col min="1548" max="1548" width="1.28515625" style="119" customWidth="1"/>
    <col min="1549" max="1792" width="11.42578125" style="119"/>
    <col min="1793" max="1793" width="71" style="119" customWidth="1"/>
    <col min="1794" max="1798" width="17.7109375" style="119" customWidth="1"/>
    <col min="1799" max="1799" width="14.7109375" style="119" customWidth="1"/>
    <col min="1800" max="1800" width="14.42578125" style="119" customWidth="1"/>
    <col min="1801" max="1801" width="15.28515625" style="119" customWidth="1"/>
    <col min="1802" max="1802" width="29.140625" style="119" customWidth="1"/>
    <col min="1803" max="1803" width="17.7109375" style="119" customWidth="1"/>
    <col min="1804" max="1804" width="1.28515625" style="119" customWidth="1"/>
    <col min="1805" max="2048" width="11.42578125" style="119"/>
    <col min="2049" max="2049" width="71" style="119" customWidth="1"/>
    <col min="2050" max="2054" width="17.7109375" style="119" customWidth="1"/>
    <col min="2055" max="2055" width="14.7109375" style="119" customWidth="1"/>
    <col min="2056" max="2056" width="14.42578125" style="119" customWidth="1"/>
    <col min="2057" max="2057" width="15.28515625" style="119" customWidth="1"/>
    <col min="2058" max="2058" width="29.140625" style="119" customWidth="1"/>
    <col min="2059" max="2059" width="17.7109375" style="119" customWidth="1"/>
    <col min="2060" max="2060" width="1.28515625" style="119" customWidth="1"/>
    <col min="2061" max="2304" width="11.42578125" style="119"/>
    <col min="2305" max="2305" width="71" style="119" customWidth="1"/>
    <col min="2306" max="2310" width="17.7109375" style="119" customWidth="1"/>
    <col min="2311" max="2311" width="14.7109375" style="119" customWidth="1"/>
    <col min="2312" max="2312" width="14.42578125" style="119" customWidth="1"/>
    <col min="2313" max="2313" width="15.28515625" style="119" customWidth="1"/>
    <col min="2314" max="2314" width="29.140625" style="119" customWidth="1"/>
    <col min="2315" max="2315" width="17.7109375" style="119" customWidth="1"/>
    <col min="2316" max="2316" width="1.28515625" style="119" customWidth="1"/>
    <col min="2317" max="2560" width="11.42578125" style="119"/>
    <col min="2561" max="2561" width="71" style="119" customWidth="1"/>
    <col min="2562" max="2566" width="17.7109375" style="119" customWidth="1"/>
    <col min="2567" max="2567" width="14.7109375" style="119" customWidth="1"/>
    <col min="2568" max="2568" width="14.42578125" style="119" customWidth="1"/>
    <col min="2569" max="2569" width="15.28515625" style="119" customWidth="1"/>
    <col min="2570" max="2570" width="29.140625" style="119" customWidth="1"/>
    <col min="2571" max="2571" width="17.7109375" style="119" customWidth="1"/>
    <col min="2572" max="2572" width="1.28515625" style="119" customWidth="1"/>
    <col min="2573" max="2816" width="11.42578125" style="119"/>
    <col min="2817" max="2817" width="71" style="119" customWidth="1"/>
    <col min="2818" max="2822" width="17.7109375" style="119" customWidth="1"/>
    <col min="2823" max="2823" width="14.7109375" style="119" customWidth="1"/>
    <col min="2824" max="2824" width="14.42578125" style="119" customWidth="1"/>
    <col min="2825" max="2825" width="15.28515625" style="119" customWidth="1"/>
    <col min="2826" max="2826" width="29.140625" style="119" customWidth="1"/>
    <col min="2827" max="2827" width="17.7109375" style="119" customWidth="1"/>
    <col min="2828" max="2828" width="1.28515625" style="119" customWidth="1"/>
    <col min="2829" max="3072" width="11.42578125" style="119"/>
    <col min="3073" max="3073" width="71" style="119" customWidth="1"/>
    <col min="3074" max="3078" width="17.7109375" style="119" customWidth="1"/>
    <col min="3079" max="3079" width="14.7109375" style="119" customWidth="1"/>
    <col min="3080" max="3080" width="14.42578125" style="119" customWidth="1"/>
    <col min="3081" max="3081" width="15.28515625" style="119" customWidth="1"/>
    <col min="3082" max="3082" width="29.140625" style="119" customWidth="1"/>
    <col min="3083" max="3083" width="17.7109375" style="119" customWidth="1"/>
    <col min="3084" max="3084" width="1.28515625" style="119" customWidth="1"/>
    <col min="3085" max="3328" width="11.42578125" style="119"/>
    <col min="3329" max="3329" width="71" style="119" customWidth="1"/>
    <col min="3330" max="3334" width="17.7109375" style="119" customWidth="1"/>
    <col min="3335" max="3335" width="14.7109375" style="119" customWidth="1"/>
    <col min="3336" max="3336" width="14.42578125" style="119" customWidth="1"/>
    <col min="3337" max="3337" width="15.28515625" style="119" customWidth="1"/>
    <col min="3338" max="3338" width="29.140625" style="119" customWidth="1"/>
    <col min="3339" max="3339" width="17.7109375" style="119" customWidth="1"/>
    <col min="3340" max="3340" width="1.28515625" style="119" customWidth="1"/>
    <col min="3341" max="3584" width="11.42578125" style="119"/>
    <col min="3585" max="3585" width="71" style="119" customWidth="1"/>
    <col min="3586" max="3590" width="17.7109375" style="119" customWidth="1"/>
    <col min="3591" max="3591" width="14.7109375" style="119" customWidth="1"/>
    <col min="3592" max="3592" width="14.42578125" style="119" customWidth="1"/>
    <col min="3593" max="3593" width="15.28515625" style="119" customWidth="1"/>
    <col min="3594" max="3594" width="29.140625" style="119" customWidth="1"/>
    <col min="3595" max="3595" width="17.7109375" style="119" customWidth="1"/>
    <col min="3596" max="3596" width="1.28515625" style="119" customWidth="1"/>
    <col min="3597" max="3840" width="11.42578125" style="119"/>
    <col min="3841" max="3841" width="71" style="119" customWidth="1"/>
    <col min="3842" max="3846" width="17.7109375" style="119" customWidth="1"/>
    <col min="3847" max="3847" width="14.7109375" style="119" customWidth="1"/>
    <col min="3848" max="3848" width="14.42578125" style="119" customWidth="1"/>
    <col min="3849" max="3849" width="15.28515625" style="119" customWidth="1"/>
    <col min="3850" max="3850" width="29.140625" style="119" customWidth="1"/>
    <col min="3851" max="3851" width="17.7109375" style="119" customWidth="1"/>
    <col min="3852" max="3852" width="1.28515625" style="119" customWidth="1"/>
    <col min="3853" max="4096" width="11.42578125" style="119"/>
    <col min="4097" max="4097" width="71" style="119" customWidth="1"/>
    <col min="4098" max="4102" width="17.7109375" style="119" customWidth="1"/>
    <col min="4103" max="4103" width="14.7109375" style="119" customWidth="1"/>
    <col min="4104" max="4104" width="14.42578125" style="119" customWidth="1"/>
    <col min="4105" max="4105" width="15.28515625" style="119" customWidth="1"/>
    <col min="4106" max="4106" width="29.140625" style="119" customWidth="1"/>
    <col min="4107" max="4107" width="17.7109375" style="119" customWidth="1"/>
    <col min="4108" max="4108" width="1.28515625" style="119" customWidth="1"/>
    <col min="4109" max="4352" width="11.42578125" style="119"/>
    <col min="4353" max="4353" width="71" style="119" customWidth="1"/>
    <col min="4354" max="4358" width="17.7109375" style="119" customWidth="1"/>
    <col min="4359" max="4359" width="14.7109375" style="119" customWidth="1"/>
    <col min="4360" max="4360" width="14.42578125" style="119" customWidth="1"/>
    <col min="4361" max="4361" width="15.28515625" style="119" customWidth="1"/>
    <col min="4362" max="4362" width="29.140625" style="119" customWidth="1"/>
    <col min="4363" max="4363" width="17.7109375" style="119" customWidth="1"/>
    <col min="4364" max="4364" width="1.28515625" style="119" customWidth="1"/>
    <col min="4365" max="4608" width="11.42578125" style="119"/>
    <col min="4609" max="4609" width="71" style="119" customWidth="1"/>
    <col min="4610" max="4614" width="17.7109375" style="119" customWidth="1"/>
    <col min="4615" max="4615" width="14.7109375" style="119" customWidth="1"/>
    <col min="4616" max="4616" width="14.42578125" style="119" customWidth="1"/>
    <col min="4617" max="4617" width="15.28515625" style="119" customWidth="1"/>
    <col min="4618" max="4618" width="29.140625" style="119" customWidth="1"/>
    <col min="4619" max="4619" width="17.7109375" style="119" customWidth="1"/>
    <col min="4620" max="4620" width="1.28515625" style="119" customWidth="1"/>
    <col min="4621" max="4864" width="11.42578125" style="119"/>
    <col min="4865" max="4865" width="71" style="119" customWidth="1"/>
    <col min="4866" max="4870" width="17.7109375" style="119" customWidth="1"/>
    <col min="4871" max="4871" width="14.7109375" style="119" customWidth="1"/>
    <col min="4872" max="4872" width="14.42578125" style="119" customWidth="1"/>
    <col min="4873" max="4873" width="15.28515625" style="119" customWidth="1"/>
    <col min="4874" max="4874" width="29.140625" style="119" customWidth="1"/>
    <col min="4875" max="4875" width="17.7109375" style="119" customWidth="1"/>
    <col min="4876" max="4876" width="1.28515625" style="119" customWidth="1"/>
    <col min="4877" max="5120" width="11.42578125" style="119"/>
    <col min="5121" max="5121" width="71" style="119" customWidth="1"/>
    <col min="5122" max="5126" width="17.7109375" style="119" customWidth="1"/>
    <col min="5127" max="5127" width="14.7109375" style="119" customWidth="1"/>
    <col min="5128" max="5128" width="14.42578125" style="119" customWidth="1"/>
    <col min="5129" max="5129" width="15.28515625" style="119" customWidth="1"/>
    <col min="5130" max="5130" width="29.140625" style="119" customWidth="1"/>
    <col min="5131" max="5131" width="17.7109375" style="119" customWidth="1"/>
    <col min="5132" max="5132" width="1.28515625" style="119" customWidth="1"/>
    <col min="5133" max="5376" width="11.42578125" style="119"/>
    <col min="5377" max="5377" width="71" style="119" customWidth="1"/>
    <col min="5378" max="5382" width="17.7109375" style="119" customWidth="1"/>
    <col min="5383" max="5383" width="14.7109375" style="119" customWidth="1"/>
    <col min="5384" max="5384" width="14.42578125" style="119" customWidth="1"/>
    <col min="5385" max="5385" width="15.28515625" style="119" customWidth="1"/>
    <col min="5386" max="5386" width="29.140625" style="119" customWidth="1"/>
    <col min="5387" max="5387" width="17.7109375" style="119" customWidth="1"/>
    <col min="5388" max="5388" width="1.28515625" style="119" customWidth="1"/>
    <col min="5389" max="5632" width="11.42578125" style="119"/>
    <col min="5633" max="5633" width="71" style="119" customWidth="1"/>
    <col min="5634" max="5638" width="17.7109375" style="119" customWidth="1"/>
    <col min="5639" max="5639" width="14.7109375" style="119" customWidth="1"/>
    <col min="5640" max="5640" width="14.42578125" style="119" customWidth="1"/>
    <col min="5641" max="5641" width="15.28515625" style="119" customWidth="1"/>
    <col min="5642" max="5642" width="29.140625" style="119" customWidth="1"/>
    <col min="5643" max="5643" width="17.7109375" style="119" customWidth="1"/>
    <col min="5644" max="5644" width="1.28515625" style="119" customWidth="1"/>
    <col min="5645" max="5888" width="11.42578125" style="119"/>
    <col min="5889" max="5889" width="71" style="119" customWidth="1"/>
    <col min="5890" max="5894" width="17.7109375" style="119" customWidth="1"/>
    <col min="5895" max="5895" width="14.7109375" style="119" customWidth="1"/>
    <col min="5896" max="5896" width="14.42578125" style="119" customWidth="1"/>
    <col min="5897" max="5897" width="15.28515625" style="119" customWidth="1"/>
    <col min="5898" max="5898" width="29.140625" style="119" customWidth="1"/>
    <col min="5899" max="5899" width="17.7109375" style="119" customWidth="1"/>
    <col min="5900" max="5900" width="1.28515625" style="119" customWidth="1"/>
    <col min="5901" max="6144" width="11.42578125" style="119"/>
    <col min="6145" max="6145" width="71" style="119" customWidth="1"/>
    <col min="6146" max="6150" width="17.7109375" style="119" customWidth="1"/>
    <col min="6151" max="6151" width="14.7109375" style="119" customWidth="1"/>
    <col min="6152" max="6152" width="14.42578125" style="119" customWidth="1"/>
    <col min="6153" max="6153" width="15.28515625" style="119" customWidth="1"/>
    <col min="6154" max="6154" width="29.140625" style="119" customWidth="1"/>
    <col min="6155" max="6155" width="17.7109375" style="119" customWidth="1"/>
    <col min="6156" max="6156" width="1.28515625" style="119" customWidth="1"/>
    <col min="6157" max="6400" width="11.42578125" style="119"/>
    <col min="6401" max="6401" width="71" style="119" customWidth="1"/>
    <col min="6402" max="6406" width="17.7109375" style="119" customWidth="1"/>
    <col min="6407" max="6407" width="14.7109375" style="119" customWidth="1"/>
    <col min="6408" max="6408" width="14.42578125" style="119" customWidth="1"/>
    <col min="6409" max="6409" width="15.28515625" style="119" customWidth="1"/>
    <col min="6410" max="6410" width="29.140625" style="119" customWidth="1"/>
    <col min="6411" max="6411" width="17.7109375" style="119" customWidth="1"/>
    <col min="6412" max="6412" width="1.28515625" style="119" customWidth="1"/>
    <col min="6413" max="6656" width="11.42578125" style="119"/>
    <col min="6657" max="6657" width="71" style="119" customWidth="1"/>
    <col min="6658" max="6662" width="17.7109375" style="119" customWidth="1"/>
    <col min="6663" max="6663" width="14.7109375" style="119" customWidth="1"/>
    <col min="6664" max="6664" width="14.42578125" style="119" customWidth="1"/>
    <col min="6665" max="6665" width="15.28515625" style="119" customWidth="1"/>
    <col min="6666" max="6666" width="29.140625" style="119" customWidth="1"/>
    <col min="6667" max="6667" width="17.7109375" style="119" customWidth="1"/>
    <col min="6668" max="6668" width="1.28515625" style="119" customWidth="1"/>
    <col min="6669" max="6912" width="11.42578125" style="119"/>
    <col min="6913" max="6913" width="71" style="119" customWidth="1"/>
    <col min="6914" max="6918" width="17.7109375" style="119" customWidth="1"/>
    <col min="6919" max="6919" width="14.7109375" style="119" customWidth="1"/>
    <col min="6920" max="6920" width="14.42578125" style="119" customWidth="1"/>
    <col min="6921" max="6921" width="15.28515625" style="119" customWidth="1"/>
    <col min="6922" max="6922" width="29.140625" style="119" customWidth="1"/>
    <col min="6923" max="6923" width="17.7109375" style="119" customWidth="1"/>
    <col min="6924" max="6924" width="1.28515625" style="119" customWidth="1"/>
    <col min="6925" max="7168" width="11.42578125" style="119"/>
    <col min="7169" max="7169" width="71" style="119" customWidth="1"/>
    <col min="7170" max="7174" width="17.7109375" style="119" customWidth="1"/>
    <col min="7175" max="7175" width="14.7109375" style="119" customWidth="1"/>
    <col min="7176" max="7176" width="14.42578125" style="119" customWidth="1"/>
    <col min="7177" max="7177" width="15.28515625" style="119" customWidth="1"/>
    <col min="7178" max="7178" width="29.140625" style="119" customWidth="1"/>
    <col min="7179" max="7179" width="17.7109375" style="119" customWidth="1"/>
    <col min="7180" max="7180" width="1.28515625" style="119" customWidth="1"/>
    <col min="7181" max="7424" width="11.42578125" style="119"/>
    <col min="7425" max="7425" width="71" style="119" customWidth="1"/>
    <col min="7426" max="7430" width="17.7109375" style="119" customWidth="1"/>
    <col min="7431" max="7431" width="14.7109375" style="119" customWidth="1"/>
    <col min="7432" max="7432" width="14.42578125" style="119" customWidth="1"/>
    <col min="7433" max="7433" width="15.28515625" style="119" customWidth="1"/>
    <col min="7434" max="7434" width="29.140625" style="119" customWidth="1"/>
    <col min="7435" max="7435" width="17.7109375" style="119" customWidth="1"/>
    <col min="7436" max="7436" width="1.28515625" style="119" customWidth="1"/>
    <col min="7437" max="7680" width="11.42578125" style="119"/>
    <col min="7681" max="7681" width="71" style="119" customWidth="1"/>
    <col min="7682" max="7686" width="17.7109375" style="119" customWidth="1"/>
    <col min="7687" max="7687" width="14.7109375" style="119" customWidth="1"/>
    <col min="7688" max="7688" width="14.42578125" style="119" customWidth="1"/>
    <col min="7689" max="7689" width="15.28515625" style="119" customWidth="1"/>
    <col min="7690" max="7690" width="29.140625" style="119" customWidth="1"/>
    <col min="7691" max="7691" width="17.7109375" style="119" customWidth="1"/>
    <col min="7692" max="7692" width="1.28515625" style="119" customWidth="1"/>
    <col min="7693" max="7936" width="11.42578125" style="119"/>
    <col min="7937" max="7937" width="71" style="119" customWidth="1"/>
    <col min="7938" max="7942" width="17.7109375" style="119" customWidth="1"/>
    <col min="7943" max="7943" width="14.7109375" style="119" customWidth="1"/>
    <col min="7944" max="7944" width="14.42578125" style="119" customWidth="1"/>
    <col min="7945" max="7945" width="15.28515625" style="119" customWidth="1"/>
    <col min="7946" max="7946" width="29.140625" style="119" customWidth="1"/>
    <col min="7947" max="7947" width="17.7109375" style="119" customWidth="1"/>
    <col min="7948" max="7948" width="1.28515625" style="119" customWidth="1"/>
    <col min="7949" max="8192" width="11.42578125" style="119"/>
    <col min="8193" max="8193" width="71" style="119" customWidth="1"/>
    <col min="8194" max="8198" width="17.7109375" style="119" customWidth="1"/>
    <col min="8199" max="8199" width="14.7109375" style="119" customWidth="1"/>
    <col min="8200" max="8200" width="14.42578125" style="119" customWidth="1"/>
    <col min="8201" max="8201" width="15.28515625" style="119" customWidth="1"/>
    <col min="8202" max="8202" width="29.140625" style="119" customWidth="1"/>
    <col min="8203" max="8203" width="17.7109375" style="119" customWidth="1"/>
    <col min="8204" max="8204" width="1.28515625" style="119" customWidth="1"/>
    <col min="8205" max="8448" width="11.42578125" style="119"/>
    <col min="8449" max="8449" width="71" style="119" customWidth="1"/>
    <col min="8450" max="8454" width="17.7109375" style="119" customWidth="1"/>
    <col min="8455" max="8455" width="14.7109375" style="119" customWidth="1"/>
    <col min="8456" max="8456" width="14.42578125" style="119" customWidth="1"/>
    <col min="8457" max="8457" width="15.28515625" style="119" customWidth="1"/>
    <col min="8458" max="8458" width="29.140625" style="119" customWidth="1"/>
    <col min="8459" max="8459" width="17.7109375" style="119" customWidth="1"/>
    <col min="8460" max="8460" width="1.28515625" style="119" customWidth="1"/>
    <col min="8461" max="8704" width="11.42578125" style="119"/>
    <col min="8705" max="8705" width="71" style="119" customWidth="1"/>
    <col min="8706" max="8710" width="17.7109375" style="119" customWidth="1"/>
    <col min="8711" max="8711" width="14.7109375" style="119" customWidth="1"/>
    <col min="8712" max="8712" width="14.42578125" style="119" customWidth="1"/>
    <col min="8713" max="8713" width="15.28515625" style="119" customWidth="1"/>
    <col min="8714" max="8714" width="29.140625" style="119" customWidth="1"/>
    <col min="8715" max="8715" width="17.7109375" style="119" customWidth="1"/>
    <col min="8716" max="8716" width="1.28515625" style="119" customWidth="1"/>
    <col min="8717" max="8960" width="11.42578125" style="119"/>
    <col min="8961" max="8961" width="71" style="119" customWidth="1"/>
    <col min="8962" max="8966" width="17.7109375" style="119" customWidth="1"/>
    <col min="8967" max="8967" width="14.7109375" style="119" customWidth="1"/>
    <col min="8968" max="8968" width="14.42578125" style="119" customWidth="1"/>
    <col min="8969" max="8969" width="15.28515625" style="119" customWidth="1"/>
    <col min="8970" max="8970" width="29.140625" style="119" customWidth="1"/>
    <col min="8971" max="8971" width="17.7109375" style="119" customWidth="1"/>
    <col min="8972" max="8972" width="1.28515625" style="119" customWidth="1"/>
    <col min="8973" max="9216" width="11.42578125" style="119"/>
    <col min="9217" max="9217" width="71" style="119" customWidth="1"/>
    <col min="9218" max="9222" width="17.7109375" style="119" customWidth="1"/>
    <col min="9223" max="9223" width="14.7109375" style="119" customWidth="1"/>
    <col min="9224" max="9224" width="14.42578125" style="119" customWidth="1"/>
    <col min="9225" max="9225" width="15.28515625" style="119" customWidth="1"/>
    <col min="9226" max="9226" width="29.140625" style="119" customWidth="1"/>
    <col min="9227" max="9227" width="17.7109375" style="119" customWidth="1"/>
    <col min="9228" max="9228" width="1.28515625" style="119" customWidth="1"/>
    <col min="9229" max="9472" width="11.42578125" style="119"/>
    <col min="9473" max="9473" width="71" style="119" customWidth="1"/>
    <col min="9474" max="9478" width="17.7109375" style="119" customWidth="1"/>
    <col min="9479" max="9479" width="14.7109375" style="119" customWidth="1"/>
    <col min="9480" max="9480" width="14.42578125" style="119" customWidth="1"/>
    <col min="9481" max="9481" width="15.28515625" style="119" customWidth="1"/>
    <col min="9482" max="9482" width="29.140625" style="119" customWidth="1"/>
    <col min="9483" max="9483" width="17.7109375" style="119" customWidth="1"/>
    <col min="9484" max="9484" width="1.28515625" style="119" customWidth="1"/>
    <col min="9485" max="9728" width="11.42578125" style="119"/>
    <col min="9729" max="9729" width="71" style="119" customWidth="1"/>
    <col min="9730" max="9734" width="17.7109375" style="119" customWidth="1"/>
    <col min="9735" max="9735" width="14.7109375" style="119" customWidth="1"/>
    <col min="9736" max="9736" width="14.42578125" style="119" customWidth="1"/>
    <col min="9737" max="9737" width="15.28515625" style="119" customWidth="1"/>
    <col min="9738" max="9738" width="29.140625" style="119" customWidth="1"/>
    <col min="9739" max="9739" width="17.7109375" style="119" customWidth="1"/>
    <col min="9740" max="9740" width="1.28515625" style="119" customWidth="1"/>
    <col min="9741" max="9984" width="11.42578125" style="119"/>
    <col min="9985" max="9985" width="71" style="119" customWidth="1"/>
    <col min="9986" max="9990" width="17.7109375" style="119" customWidth="1"/>
    <col min="9991" max="9991" width="14.7109375" style="119" customWidth="1"/>
    <col min="9992" max="9992" width="14.42578125" style="119" customWidth="1"/>
    <col min="9993" max="9993" width="15.28515625" style="119" customWidth="1"/>
    <col min="9994" max="9994" width="29.140625" style="119" customWidth="1"/>
    <col min="9995" max="9995" width="17.7109375" style="119" customWidth="1"/>
    <col min="9996" max="9996" width="1.28515625" style="119" customWidth="1"/>
    <col min="9997" max="10240" width="11.42578125" style="119"/>
    <col min="10241" max="10241" width="71" style="119" customWidth="1"/>
    <col min="10242" max="10246" width="17.7109375" style="119" customWidth="1"/>
    <col min="10247" max="10247" width="14.7109375" style="119" customWidth="1"/>
    <col min="10248" max="10248" width="14.42578125" style="119" customWidth="1"/>
    <col min="10249" max="10249" width="15.28515625" style="119" customWidth="1"/>
    <col min="10250" max="10250" width="29.140625" style="119" customWidth="1"/>
    <col min="10251" max="10251" width="17.7109375" style="119" customWidth="1"/>
    <col min="10252" max="10252" width="1.28515625" style="119" customWidth="1"/>
    <col min="10253" max="10496" width="11.42578125" style="119"/>
    <col min="10497" max="10497" width="71" style="119" customWidth="1"/>
    <col min="10498" max="10502" width="17.7109375" style="119" customWidth="1"/>
    <col min="10503" max="10503" width="14.7109375" style="119" customWidth="1"/>
    <col min="10504" max="10504" width="14.42578125" style="119" customWidth="1"/>
    <col min="10505" max="10505" width="15.28515625" style="119" customWidth="1"/>
    <col min="10506" max="10506" width="29.140625" style="119" customWidth="1"/>
    <col min="10507" max="10507" width="17.7109375" style="119" customWidth="1"/>
    <col min="10508" max="10508" width="1.28515625" style="119" customWidth="1"/>
    <col min="10509" max="10752" width="11.42578125" style="119"/>
    <col min="10753" max="10753" width="71" style="119" customWidth="1"/>
    <col min="10754" max="10758" width="17.7109375" style="119" customWidth="1"/>
    <col min="10759" max="10759" width="14.7109375" style="119" customWidth="1"/>
    <col min="10760" max="10760" width="14.42578125" style="119" customWidth="1"/>
    <col min="10761" max="10761" width="15.28515625" style="119" customWidth="1"/>
    <col min="10762" max="10762" width="29.140625" style="119" customWidth="1"/>
    <col min="10763" max="10763" width="17.7109375" style="119" customWidth="1"/>
    <col min="10764" max="10764" width="1.28515625" style="119" customWidth="1"/>
    <col min="10765" max="11008" width="11.42578125" style="119"/>
    <col min="11009" max="11009" width="71" style="119" customWidth="1"/>
    <col min="11010" max="11014" width="17.7109375" style="119" customWidth="1"/>
    <col min="11015" max="11015" width="14.7109375" style="119" customWidth="1"/>
    <col min="11016" max="11016" width="14.42578125" style="119" customWidth="1"/>
    <col min="11017" max="11017" width="15.28515625" style="119" customWidth="1"/>
    <col min="11018" max="11018" width="29.140625" style="119" customWidth="1"/>
    <col min="11019" max="11019" width="17.7109375" style="119" customWidth="1"/>
    <col min="11020" max="11020" width="1.28515625" style="119" customWidth="1"/>
    <col min="11021" max="11264" width="11.42578125" style="119"/>
    <col min="11265" max="11265" width="71" style="119" customWidth="1"/>
    <col min="11266" max="11270" width="17.7109375" style="119" customWidth="1"/>
    <col min="11271" max="11271" width="14.7109375" style="119" customWidth="1"/>
    <col min="11272" max="11272" width="14.42578125" style="119" customWidth="1"/>
    <col min="11273" max="11273" width="15.28515625" style="119" customWidth="1"/>
    <col min="11274" max="11274" width="29.140625" style="119" customWidth="1"/>
    <col min="11275" max="11275" width="17.7109375" style="119" customWidth="1"/>
    <col min="11276" max="11276" width="1.28515625" style="119" customWidth="1"/>
    <col min="11277" max="11520" width="11.42578125" style="119"/>
    <col min="11521" max="11521" width="71" style="119" customWidth="1"/>
    <col min="11522" max="11526" width="17.7109375" style="119" customWidth="1"/>
    <col min="11527" max="11527" width="14.7109375" style="119" customWidth="1"/>
    <col min="11528" max="11528" width="14.42578125" style="119" customWidth="1"/>
    <col min="11529" max="11529" width="15.28515625" style="119" customWidth="1"/>
    <col min="11530" max="11530" width="29.140625" style="119" customWidth="1"/>
    <col min="11531" max="11531" width="17.7109375" style="119" customWidth="1"/>
    <col min="11532" max="11532" width="1.28515625" style="119" customWidth="1"/>
    <col min="11533" max="11776" width="11.42578125" style="119"/>
    <col min="11777" max="11777" width="71" style="119" customWidth="1"/>
    <col min="11778" max="11782" width="17.7109375" style="119" customWidth="1"/>
    <col min="11783" max="11783" width="14.7109375" style="119" customWidth="1"/>
    <col min="11784" max="11784" width="14.42578125" style="119" customWidth="1"/>
    <col min="11785" max="11785" width="15.28515625" style="119" customWidth="1"/>
    <col min="11786" max="11786" width="29.140625" style="119" customWidth="1"/>
    <col min="11787" max="11787" width="17.7109375" style="119" customWidth="1"/>
    <col min="11788" max="11788" width="1.28515625" style="119" customWidth="1"/>
    <col min="11789" max="12032" width="11.42578125" style="119"/>
    <col min="12033" max="12033" width="71" style="119" customWidth="1"/>
    <col min="12034" max="12038" width="17.7109375" style="119" customWidth="1"/>
    <col min="12039" max="12039" width="14.7109375" style="119" customWidth="1"/>
    <col min="12040" max="12040" width="14.42578125" style="119" customWidth="1"/>
    <col min="12041" max="12041" width="15.28515625" style="119" customWidth="1"/>
    <col min="12042" max="12042" width="29.140625" style="119" customWidth="1"/>
    <col min="12043" max="12043" width="17.7109375" style="119" customWidth="1"/>
    <col min="12044" max="12044" width="1.28515625" style="119" customWidth="1"/>
    <col min="12045" max="12288" width="11.42578125" style="119"/>
    <col min="12289" max="12289" width="71" style="119" customWidth="1"/>
    <col min="12290" max="12294" width="17.7109375" style="119" customWidth="1"/>
    <col min="12295" max="12295" width="14.7109375" style="119" customWidth="1"/>
    <col min="12296" max="12296" width="14.42578125" style="119" customWidth="1"/>
    <col min="12297" max="12297" width="15.28515625" style="119" customWidth="1"/>
    <col min="12298" max="12298" width="29.140625" style="119" customWidth="1"/>
    <col min="12299" max="12299" width="17.7109375" style="119" customWidth="1"/>
    <col min="12300" max="12300" width="1.28515625" style="119" customWidth="1"/>
    <col min="12301" max="12544" width="11.42578125" style="119"/>
    <col min="12545" max="12545" width="71" style="119" customWidth="1"/>
    <col min="12546" max="12550" width="17.7109375" style="119" customWidth="1"/>
    <col min="12551" max="12551" width="14.7109375" style="119" customWidth="1"/>
    <col min="12552" max="12552" width="14.42578125" style="119" customWidth="1"/>
    <col min="12553" max="12553" width="15.28515625" style="119" customWidth="1"/>
    <col min="12554" max="12554" width="29.140625" style="119" customWidth="1"/>
    <col min="12555" max="12555" width="17.7109375" style="119" customWidth="1"/>
    <col min="12556" max="12556" width="1.28515625" style="119" customWidth="1"/>
    <col min="12557" max="12800" width="11.42578125" style="119"/>
    <col min="12801" max="12801" width="71" style="119" customWidth="1"/>
    <col min="12802" max="12806" width="17.7109375" style="119" customWidth="1"/>
    <col min="12807" max="12807" width="14.7109375" style="119" customWidth="1"/>
    <col min="12808" max="12808" width="14.42578125" style="119" customWidth="1"/>
    <col min="12809" max="12809" width="15.28515625" style="119" customWidth="1"/>
    <col min="12810" max="12810" width="29.140625" style="119" customWidth="1"/>
    <col min="12811" max="12811" width="17.7109375" style="119" customWidth="1"/>
    <col min="12812" max="12812" width="1.28515625" style="119" customWidth="1"/>
    <col min="12813" max="13056" width="11.42578125" style="119"/>
    <col min="13057" max="13057" width="71" style="119" customWidth="1"/>
    <col min="13058" max="13062" width="17.7109375" style="119" customWidth="1"/>
    <col min="13063" max="13063" width="14.7109375" style="119" customWidth="1"/>
    <col min="13064" max="13064" width="14.42578125" style="119" customWidth="1"/>
    <col min="13065" max="13065" width="15.28515625" style="119" customWidth="1"/>
    <col min="13066" max="13066" width="29.140625" style="119" customWidth="1"/>
    <col min="13067" max="13067" width="17.7109375" style="119" customWidth="1"/>
    <col min="13068" max="13068" width="1.28515625" style="119" customWidth="1"/>
    <col min="13069" max="13312" width="11.42578125" style="119"/>
    <col min="13313" max="13313" width="71" style="119" customWidth="1"/>
    <col min="13314" max="13318" width="17.7109375" style="119" customWidth="1"/>
    <col min="13319" max="13319" width="14.7109375" style="119" customWidth="1"/>
    <col min="13320" max="13320" width="14.42578125" style="119" customWidth="1"/>
    <col min="13321" max="13321" width="15.28515625" style="119" customWidth="1"/>
    <col min="13322" max="13322" width="29.140625" style="119" customWidth="1"/>
    <col min="13323" max="13323" width="17.7109375" style="119" customWidth="1"/>
    <col min="13324" max="13324" width="1.28515625" style="119" customWidth="1"/>
    <col min="13325" max="13568" width="11.42578125" style="119"/>
    <col min="13569" max="13569" width="71" style="119" customWidth="1"/>
    <col min="13570" max="13574" width="17.7109375" style="119" customWidth="1"/>
    <col min="13575" max="13575" width="14.7109375" style="119" customWidth="1"/>
    <col min="13576" max="13576" width="14.42578125" style="119" customWidth="1"/>
    <col min="13577" max="13577" width="15.28515625" style="119" customWidth="1"/>
    <col min="13578" max="13578" width="29.140625" style="119" customWidth="1"/>
    <col min="13579" max="13579" width="17.7109375" style="119" customWidth="1"/>
    <col min="13580" max="13580" width="1.28515625" style="119" customWidth="1"/>
    <col min="13581" max="13824" width="11.42578125" style="119"/>
    <col min="13825" max="13825" width="71" style="119" customWidth="1"/>
    <col min="13826" max="13830" width="17.7109375" style="119" customWidth="1"/>
    <col min="13831" max="13831" width="14.7109375" style="119" customWidth="1"/>
    <col min="13832" max="13832" width="14.42578125" style="119" customWidth="1"/>
    <col min="13833" max="13833" width="15.28515625" style="119" customWidth="1"/>
    <col min="13834" max="13834" width="29.140625" style="119" customWidth="1"/>
    <col min="13835" max="13835" width="17.7109375" style="119" customWidth="1"/>
    <col min="13836" max="13836" width="1.28515625" style="119" customWidth="1"/>
    <col min="13837" max="14080" width="11.42578125" style="119"/>
    <col min="14081" max="14081" width="71" style="119" customWidth="1"/>
    <col min="14082" max="14086" width="17.7109375" style="119" customWidth="1"/>
    <col min="14087" max="14087" width="14.7109375" style="119" customWidth="1"/>
    <col min="14088" max="14088" width="14.42578125" style="119" customWidth="1"/>
    <col min="14089" max="14089" width="15.28515625" style="119" customWidth="1"/>
    <col min="14090" max="14090" width="29.140625" style="119" customWidth="1"/>
    <col min="14091" max="14091" width="17.7109375" style="119" customWidth="1"/>
    <col min="14092" max="14092" width="1.28515625" style="119" customWidth="1"/>
    <col min="14093" max="14336" width="11.42578125" style="119"/>
    <col min="14337" max="14337" width="71" style="119" customWidth="1"/>
    <col min="14338" max="14342" width="17.7109375" style="119" customWidth="1"/>
    <col min="14343" max="14343" width="14.7109375" style="119" customWidth="1"/>
    <col min="14344" max="14344" width="14.42578125" style="119" customWidth="1"/>
    <col min="14345" max="14345" width="15.28515625" style="119" customWidth="1"/>
    <col min="14346" max="14346" width="29.140625" style="119" customWidth="1"/>
    <col min="14347" max="14347" width="17.7109375" style="119" customWidth="1"/>
    <col min="14348" max="14348" width="1.28515625" style="119" customWidth="1"/>
    <col min="14349" max="14592" width="11.42578125" style="119"/>
    <col min="14593" max="14593" width="71" style="119" customWidth="1"/>
    <col min="14594" max="14598" width="17.7109375" style="119" customWidth="1"/>
    <col min="14599" max="14599" width="14.7109375" style="119" customWidth="1"/>
    <col min="14600" max="14600" width="14.42578125" style="119" customWidth="1"/>
    <col min="14601" max="14601" width="15.28515625" style="119" customWidth="1"/>
    <col min="14602" max="14602" width="29.140625" style="119" customWidth="1"/>
    <col min="14603" max="14603" width="17.7109375" style="119" customWidth="1"/>
    <col min="14604" max="14604" width="1.28515625" style="119" customWidth="1"/>
    <col min="14605" max="14848" width="11.42578125" style="119"/>
    <col min="14849" max="14849" width="71" style="119" customWidth="1"/>
    <col min="14850" max="14854" width="17.7109375" style="119" customWidth="1"/>
    <col min="14855" max="14855" width="14.7109375" style="119" customWidth="1"/>
    <col min="14856" max="14856" width="14.42578125" style="119" customWidth="1"/>
    <col min="14857" max="14857" width="15.28515625" style="119" customWidth="1"/>
    <col min="14858" max="14858" width="29.140625" style="119" customWidth="1"/>
    <col min="14859" max="14859" width="17.7109375" style="119" customWidth="1"/>
    <col min="14860" max="14860" width="1.28515625" style="119" customWidth="1"/>
    <col min="14861" max="15104" width="11.42578125" style="119"/>
    <col min="15105" max="15105" width="71" style="119" customWidth="1"/>
    <col min="15106" max="15110" width="17.7109375" style="119" customWidth="1"/>
    <col min="15111" max="15111" width="14.7109375" style="119" customWidth="1"/>
    <col min="15112" max="15112" width="14.42578125" style="119" customWidth="1"/>
    <col min="15113" max="15113" width="15.28515625" style="119" customWidth="1"/>
    <col min="15114" max="15114" width="29.140625" style="119" customWidth="1"/>
    <col min="15115" max="15115" width="17.7109375" style="119" customWidth="1"/>
    <col min="15116" max="15116" width="1.28515625" style="119" customWidth="1"/>
    <col min="15117" max="15360" width="11.42578125" style="119"/>
    <col min="15361" max="15361" width="71" style="119" customWidth="1"/>
    <col min="15362" max="15366" width="17.7109375" style="119" customWidth="1"/>
    <col min="15367" max="15367" width="14.7109375" style="119" customWidth="1"/>
    <col min="15368" max="15368" width="14.42578125" style="119" customWidth="1"/>
    <col min="15369" max="15369" width="15.28515625" style="119" customWidth="1"/>
    <col min="15370" max="15370" width="29.140625" style="119" customWidth="1"/>
    <col min="15371" max="15371" width="17.7109375" style="119" customWidth="1"/>
    <col min="15372" max="15372" width="1.28515625" style="119" customWidth="1"/>
    <col min="15373" max="15616" width="11.42578125" style="119"/>
    <col min="15617" max="15617" width="71" style="119" customWidth="1"/>
    <col min="15618" max="15622" width="17.7109375" style="119" customWidth="1"/>
    <col min="15623" max="15623" width="14.7109375" style="119" customWidth="1"/>
    <col min="15624" max="15624" width="14.42578125" style="119" customWidth="1"/>
    <col min="15625" max="15625" width="15.28515625" style="119" customWidth="1"/>
    <col min="15626" max="15626" width="29.140625" style="119" customWidth="1"/>
    <col min="15627" max="15627" width="17.7109375" style="119" customWidth="1"/>
    <col min="15628" max="15628" width="1.28515625" style="119" customWidth="1"/>
    <col min="15629" max="15872" width="11.42578125" style="119"/>
    <col min="15873" max="15873" width="71" style="119" customWidth="1"/>
    <col min="15874" max="15878" width="17.7109375" style="119" customWidth="1"/>
    <col min="15879" max="15879" width="14.7109375" style="119" customWidth="1"/>
    <col min="15880" max="15880" width="14.42578125" style="119" customWidth="1"/>
    <col min="15881" max="15881" width="15.28515625" style="119" customWidth="1"/>
    <col min="15882" max="15882" width="29.140625" style="119" customWidth="1"/>
    <col min="15883" max="15883" width="17.7109375" style="119" customWidth="1"/>
    <col min="15884" max="15884" width="1.28515625" style="119" customWidth="1"/>
    <col min="15885" max="16128" width="11.42578125" style="119"/>
    <col min="16129" max="16129" width="71" style="119" customWidth="1"/>
    <col min="16130" max="16134" width="17.7109375" style="119" customWidth="1"/>
    <col min="16135" max="16135" width="14.7109375" style="119" customWidth="1"/>
    <col min="16136" max="16136" width="14.42578125" style="119" customWidth="1"/>
    <col min="16137" max="16137" width="15.28515625" style="119" customWidth="1"/>
    <col min="16138" max="16138" width="29.140625" style="119" customWidth="1"/>
    <col min="16139" max="16139" width="17.7109375" style="119" customWidth="1"/>
    <col min="16140" max="16140" width="1.28515625" style="119" customWidth="1"/>
    <col min="16141" max="16384" width="11.42578125" style="119"/>
  </cols>
  <sheetData>
    <row r="1" spans="1:11" s="276" customFormat="1" x14ac:dyDescent="0.25"/>
    <row r="2" spans="1:11" s="276" customFormat="1" x14ac:dyDescent="0.25">
      <c r="A2" s="17" t="s">
        <v>42</v>
      </c>
    </row>
    <row r="3" spans="1:11" s="276" customFormat="1" x14ac:dyDescent="0.25">
      <c r="A3" s="134" t="s">
        <v>863</v>
      </c>
    </row>
    <row r="4" spans="1:11" s="276" customFormat="1" x14ac:dyDescent="0.25">
      <c r="A4" s="17" t="s">
        <v>1306</v>
      </c>
      <c r="B4" s="277"/>
      <c r="C4" s="277"/>
      <c r="D4" s="277"/>
      <c r="E4" s="277"/>
      <c r="F4" s="277"/>
      <c r="G4" s="277"/>
      <c r="H4" s="277"/>
      <c r="I4" s="277"/>
      <c r="J4" s="277"/>
    </row>
    <row r="5" spans="1:11" s="276" customFormat="1" ht="15.75" x14ac:dyDescent="0.25">
      <c r="A5" s="278"/>
      <c r="B5" s="277"/>
      <c r="C5" s="277"/>
      <c r="D5" s="277"/>
      <c r="E5" s="277"/>
      <c r="F5" s="277"/>
      <c r="G5" s="277"/>
      <c r="H5" s="277"/>
      <c r="I5" s="277"/>
      <c r="J5" s="277"/>
      <c r="K5" s="277"/>
    </row>
    <row r="6" spans="1:11" s="276" customFormat="1" x14ac:dyDescent="0.25">
      <c r="A6" s="279" t="s">
        <v>20</v>
      </c>
      <c r="B6" s="279" t="s">
        <v>21</v>
      </c>
      <c r="C6" s="279" t="s">
        <v>22</v>
      </c>
      <c r="D6" s="279"/>
      <c r="E6" s="1558" t="s">
        <v>23</v>
      </c>
      <c r="F6" s="1558"/>
      <c r="G6" s="279" t="s">
        <v>24</v>
      </c>
      <c r="H6" s="1558" t="s">
        <v>25</v>
      </c>
      <c r="I6" s="1558"/>
      <c r="J6" s="279" t="s">
        <v>26</v>
      </c>
      <c r="K6" s="279" t="s">
        <v>27</v>
      </c>
    </row>
    <row r="7" spans="1:11" s="276" customFormat="1" ht="30" customHeight="1" x14ac:dyDescent="0.25">
      <c r="A7" s="1426" t="s">
        <v>28</v>
      </c>
      <c r="B7" s="1496" t="s">
        <v>29</v>
      </c>
      <c r="C7" s="1496" t="s">
        <v>30</v>
      </c>
      <c r="D7" s="1496" t="s">
        <v>31</v>
      </c>
      <c r="E7" s="1496" t="s">
        <v>32</v>
      </c>
      <c r="F7" s="1496"/>
      <c r="G7" s="1496" t="s">
        <v>33</v>
      </c>
      <c r="H7" s="1496" t="s">
        <v>34</v>
      </c>
      <c r="I7" s="1496"/>
      <c r="J7" s="1496" t="s">
        <v>211</v>
      </c>
      <c r="K7" s="1426" t="s">
        <v>1228</v>
      </c>
    </row>
    <row r="8" spans="1:11" s="276" customFormat="1" x14ac:dyDescent="0.25">
      <c r="A8" s="1426"/>
      <c r="B8" s="1496"/>
      <c r="C8" s="1496"/>
      <c r="D8" s="1496"/>
      <c r="E8" s="256" t="s">
        <v>36</v>
      </c>
      <c r="F8" s="256" t="s">
        <v>37</v>
      </c>
      <c r="G8" s="1496"/>
      <c r="H8" s="256" t="s">
        <v>36</v>
      </c>
      <c r="I8" s="256" t="s">
        <v>37</v>
      </c>
      <c r="J8" s="1496"/>
      <c r="K8" s="1426"/>
    </row>
    <row r="9" spans="1:11" s="281" customFormat="1" ht="15" customHeight="1" x14ac:dyDescent="0.25">
      <c r="A9" s="229" t="s">
        <v>44</v>
      </c>
      <c r="B9" s="230"/>
      <c r="C9" s="230"/>
      <c r="D9" s="230"/>
      <c r="E9" s="230"/>
      <c r="F9" s="230"/>
      <c r="G9" s="230"/>
      <c r="H9" s="230"/>
      <c r="I9" s="230"/>
      <c r="J9" s="257"/>
      <c r="K9" s="250">
        <f>SUM(K10:K15)</f>
        <v>58480590.809999987</v>
      </c>
    </row>
    <row r="10" spans="1:11" s="281" customFormat="1" x14ac:dyDescent="0.25">
      <c r="A10" s="288" t="s">
        <v>1229</v>
      </c>
      <c r="B10" s="288" t="s">
        <v>1230</v>
      </c>
      <c r="C10" s="288" t="s">
        <v>1231</v>
      </c>
      <c r="D10" s="289"/>
      <c r="E10" s="290" t="s">
        <v>1232</v>
      </c>
      <c r="F10" s="290" t="s">
        <v>1233</v>
      </c>
      <c r="G10" s="289"/>
      <c r="H10" s="289"/>
      <c r="I10" s="289"/>
      <c r="J10" s="288" t="s">
        <v>1234</v>
      </c>
      <c r="K10" s="300">
        <f>14857518.54+9645995.95</f>
        <v>24503514.489999998</v>
      </c>
    </row>
    <row r="11" spans="1:11" ht="15.95" customHeight="1" x14ac:dyDescent="0.25">
      <c r="A11" s="292" t="s">
        <v>451</v>
      </c>
      <c r="B11" s="292" t="s">
        <v>1235</v>
      </c>
      <c r="C11" s="292" t="s">
        <v>52</v>
      </c>
      <c r="D11" s="289"/>
      <c r="E11" s="290">
        <v>5.0000000000000001E-3</v>
      </c>
      <c r="F11" s="290">
        <v>0.06</v>
      </c>
      <c r="G11" s="289"/>
      <c r="H11" s="289"/>
      <c r="I11" s="289"/>
      <c r="J11" s="288" t="s">
        <v>1236</v>
      </c>
      <c r="K11" s="300">
        <f>9826701.68-52682.69+31999.25</f>
        <v>9806018.2400000002</v>
      </c>
    </row>
    <row r="12" spans="1:11" ht="30" x14ac:dyDescent="0.25">
      <c r="A12" s="298" t="s">
        <v>1237</v>
      </c>
      <c r="B12" s="292" t="s">
        <v>1238</v>
      </c>
      <c r="C12" s="293" t="s">
        <v>477</v>
      </c>
      <c r="D12" s="294">
        <v>8.6956000000000006E-2</v>
      </c>
      <c r="E12" s="289"/>
      <c r="F12" s="289"/>
      <c r="G12" s="289"/>
      <c r="H12" s="289"/>
      <c r="I12" s="289"/>
      <c r="J12" s="288" t="s">
        <v>1239</v>
      </c>
      <c r="K12" s="300">
        <f>610863.8+8964038.85</f>
        <v>9574902.6500000004</v>
      </c>
    </row>
    <row r="13" spans="1:11" ht="15.95" customHeight="1" x14ac:dyDescent="0.25">
      <c r="A13" s="292" t="s">
        <v>1240</v>
      </c>
      <c r="B13" s="293" t="s">
        <v>1241</v>
      </c>
      <c r="C13" s="292" t="s">
        <v>1231</v>
      </c>
      <c r="D13" s="289"/>
      <c r="E13" s="289"/>
      <c r="F13" s="289"/>
      <c r="G13" s="289"/>
      <c r="H13" s="295">
        <v>105</v>
      </c>
      <c r="I13" s="295">
        <v>685</v>
      </c>
      <c r="J13" s="288" t="s">
        <v>1242</v>
      </c>
      <c r="K13" s="300">
        <f>5626068.01+3311913.07</f>
        <v>8937981.0800000001</v>
      </c>
    </row>
    <row r="14" spans="1:11" ht="15.95" customHeight="1" x14ac:dyDescent="0.25">
      <c r="A14" s="292" t="s">
        <v>1243</v>
      </c>
      <c r="B14" s="292" t="s">
        <v>1244</v>
      </c>
      <c r="C14" s="292" t="s">
        <v>864</v>
      </c>
      <c r="D14" s="289"/>
      <c r="E14" s="289"/>
      <c r="F14" s="289"/>
      <c r="G14" s="289"/>
      <c r="H14" s="296"/>
      <c r="I14" s="296"/>
      <c r="J14" s="288" t="s">
        <v>1245</v>
      </c>
      <c r="K14" s="300">
        <f>646813.34+290990.06+3712504.04+997638.86</f>
        <v>5647946.2999999998</v>
      </c>
    </row>
    <row r="15" spans="1:11" ht="15.95" customHeight="1" x14ac:dyDescent="0.25">
      <c r="A15" s="293" t="s">
        <v>364</v>
      </c>
      <c r="B15" s="292" t="s">
        <v>251</v>
      </c>
      <c r="C15" s="292" t="s">
        <v>52</v>
      </c>
      <c r="D15" s="289"/>
      <c r="E15" s="289"/>
      <c r="F15" s="289"/>
      <c r="G15" s="289"/>
      <c r="H15" s="295">
        <v>88.62</v>
      </c>
      <c r="I15" s="295">
        <v>398.11</v>
      </c>
      <c r="J15" s="288" t="s">
        <v>1246</v>
      </c>
      <c r="K15" s="300">
        <v>10228.049999999999</v>
      </c>
    </row>
    <row r="16" spans="1:11" ht="15.95" customHeight="1" x14ac:dyDescent="0.25">
      <c r="A16" s="292"/>
      <c r="B16" s="292"/>
      <c r="C16" s="292"/>
      <c r="D16" s="289"/>
      <c r="E16" s="289"/>
      <c r="F16" s="289"/>
      <c r="G16" s="289"/>
      <c r="H16" s="295"/>
      <c r="I16" s="295"/>
      <c r="J16" s="288"/>
      <c r="K16" s="300"/>
    </row>
    <row r="17" spans="1:11" ht="15.95" customHeight="1" x14ac:dyDescent="0.25">
      <c r="A17" s="229" t="s">
        <v>45</v>
      </c>
      <c r="B17" s="230"/>
      <c r="C17" s="230"/>
      <c r="D17" s="230"/>
      <c r="E17" s="230"/>
      <c r="F17" s="230"/>
      <c r="G17" s="230"/>
      <c r="H17" s="230"/>
      <c r="I17" s="230"/>
      <c r="J17" s="257"/>
      <c r="K17" s="250">
        <f>SUM(K18)</f>
        <v>1140474.72</v>
      </c>
    </row>
    <row r="18" spans="1:11" ht="15.95" customHeight="1" x14ac:dyDescent="0.25">
      <c r="A18" s="292" t="s">
        <v>1247</v>
      </c>
      <c r="B18" s="292" t="s">
        <v>1248</v>
      </c>
      <c r="C18" s="292" t="s">
        <v>864</v>
      </c>
      <c r="D18" s="289"/>
      <c r="E18" s="289"/>
      <c r="F18" s="289"/>
      <c r="G18" s="289"/>
      <c r="H18" s="289"/>
      <c r="I18" s="289"/>
      <c r="J18" s="288" t="s">
        <v>1249</v>
      </c>
      <c r="K18" s="300">
        <v>1140474.72</v>
      </c>
    </row>
    <row r="19" spans="1:11" ht="15.95" customHeight="1" x14ac:dyDescent="0.25">
      <c r="A19" s="292"/>
      <c r="B19" s="292"/>
      <c r="C19" s="292"/>
      <c r="D19" s="289"/>
      <c r="E19" s="289"/>
      <c r="F19" s="289"/>
      <c r="G19" s="289"/>
      <c r="H19" s="289"/>
      <c r="I19" s="289"/>
      <c r="J19" s="288"/>
      <c r="K19" s="300"/>
    </row>
    <row r="20" spans="1:11" s="276" customFormat="1" ht="15.95" customHeight="1" x14ac:dyDescent="0.25">
      <c r="A20" s="229" t="s">
        <v>300</v>
      </c>
      <c r="B20" s="230"/>
      <c r="C20" s="230"/>
      <c r="D20" s="230"/>
      <c r="E20" s="230"/>
      <c r="F20" s="230"/>
      <c r="G20" s="230"/>
      <c r="H20" s="230"/>
      <c r="I20" s="230"/>
      <c r="J20" s="257"/>
      <c r="K20" s="250">
        <f>SUM(K21:K28)</f>
        <v>2230614.8299999996</v>
      </c>
    </row>
    <row r="21" spans="1:11" s="282" customFormat="1" ht="15.95" customHeight="1" x14ac:dyDescent="0.25">
      <c r="A21" s="292" t="s">
        <v>428</v>
      </c>
      <c r="B21" s="292" t="s">
        <v>251</v>
      </c>
      <c r="C21" s="292" t="s">
        <v>864</v>
      </c>
      <c r="D21" s="289"/>
      <c r="E21" s="289"/>
      <c r="F21" s="289"/>
      <c r="G21" s="289"/>
      <c r="H21" s="295">
        <v>50</v>
      </c>
      <c r="I21" s="295">
        <v>670</v>
      </c>
      <c r="J21" s="288" t="s">
        <v>1250</v>
      </c>
      <c r="K21" s="300">
        <v>1008096.11</v>
      </c>
    </row>
    <row r="22" spans="1:11" ht="15.95" customHeight="1" x14ac:dyDescent="0.25">
      <c r="A22" s="292" t="s">
        <v>411</v>
      </c>
      <c r="B22" s="292" t="s">
        <v>251</v>
      </c>
      <c r="C22" s="292" t="s">
        <v>373</v>
      </c>
      <c r="D22" s="289"/>
      <c r="E22" s="289"/>
      <c r="F22" s="289"/>
      <c r="G22" s="289"/>
      <c r="H22" s="295">
        <v>2015</v>
      </c>
      <c r="I22" s="295">
        <v>8900</v>
      </c>
      <c r="J22" s="288" t="s">
        <v>1251</v>
      </c>
      <c r="K22" s="300">
        <v>598717</v>
      </c>
    </row>
    <row r="23" spans="1:11" ht="15.95" customHeight="1" x14ac:dyDescent="0.25">
      <c r="A23" s="293" t="s">
        <v>1012</v>
      </c>
      <c r="B23" s="292" t="s">
        <v>251</v>
      </c>
      <c r="C23" s="292" t="s">
        <v>864</v>
      </c>
      <c r="D23" s="289"/>
      <c r="E23" s="289"/>
      <c r="F23" s="289"/>
      <c r="G23" s="289"/>
      <c r="H23" s="296"/>
      <c r="I23" s="296"/>
      <c r="J23" s="288" t="s">
        <v>1252</v>
      </c>
      <c r="K23" s="300">
        <f>2187.5+51000.63+10168.76+13930.2+129450+8008+129728.37</f>
        <v>344473.45999999996</v>
      </c>
    </row>
    <row r="24" spans="1:11" ht="15.95" customHeight="1" x14ac:dyDescent="0.25">
      <c r="A24" s="292" t="s">
        <v>1253</v>
      </c>
      <c r="B24" s="292" t="s">
        <v>1254</v>
      </c>
      <c r="C24" s="292" t="s">
        <v>864</v>
      </c>
      <c r="D24" s="289"/>
      <c r="E24" s="290">
        <v>3.0000000000000005E-3</v>
      </c>
      <c r="F24" s="290">
        <v>0.01</v>
      </c>
      <c r="G24" s="289"/>
      <c r="H24" s="296"/>
      <c r="I24" s="296"/>
      <c r="J24" s="288" t="s">
        <v>1255</v>
      </c>
      <c r="K24" s="300">
        <v>214277.63</v>
      </c>
    </row>
    <row r="25" spans="1:11" ht="15.95" customHeight="1" x14ac:dyDescent="0.25">
      <c r="A25" s="293" t="s">
        <v>1256</v>
      </c>
      <c r="B25" s="292" t="s">
        <v>251</v>
      </c>
      <c r="C25" s="292" t="s">
        <v>373</v>
      </c>
      <c r="D25" s="289"/>
      <c r="E25" s="296"/>
      <c r="F25" s="296"/>
      <c r="G25" s="295">
        <v>550</v>
      </c>
      <c r="H25" s="289"/>
      <c r="I25" s="289"/>
      <c r="J25" s="288" t="s">
        <v>1257</v>
      </c>
      <c r="K25" s="300">
        <v>32060</v>
      </c>
    </row>
    <row r="26" spans="1:11" ht="15.95" customHeight="1" x14ac:dyDescent="0.25">
      <c r="A26" s="292" t="s">
        <v>1258</v>
      </c>
      <c r="B26" s="292" t="s">
        <v>251</v>
      </c>
      <c r="C26" s="292" t="s">
        <v>864</v>
      </c>
      <c r="D26" s="289"/>
      <c r="E26" s="289"/>
      <c r="F26" s="289"/>
      <c r="G26" s="289"/>
      <c r="H26" s="295">
        <v>27.27</v>
      </c>
      <c r="I26" s="295">
        <v>688.51</v>
      </c>
      <c r="J26" s="288" t="s">
        <v>1259</v>
      </c>
      <c r="K26" s="300">
        <v>28399.8</v>
      </c>
    </row>
    <row r="27" spans="1:11" ht="15.95" customHeight="1" x14ac:dyDescent="0.25">
      <c r="A27" s="292" t="s">
        <v>1260</v>
      </c>
      <c r="B27" s="292" t="s">
        <v>251</v>
      </c>
      <c r="C27" s="292" t="s">
        <v>864</v>
      </c>
      <c r="D27" s="289"/>
      <c r="E27" s="289"/>
      <c r="F27" s="289"/>
      <c r="G27" s="291"/>
      <c r="H27" s="289"/>
      <c r="I27" s="289"/>
      <c r="J27" s="288" t="s">
        <v>1261</v>
      </c>
      <c r="K27" s="300">
        <v>3442.86</v>
      </c>
    </row>
    <row r="28" spans="1:11" ht="15.95" customHeight="1" x14ac:dyDescent="0.25">
      <c r="A28" s="292" t="s">
        <v>793</v>
      </c>
      <c r="B28" s="292" t="s">
        <v>251</v>
      </c>
      <c r="C28" s="292" t="s">
        <v>332</v>
      </c>
      <c r="D28" s="289"/>
      <c r="E28" s="289"/>
      <c r="F28" s="289"/>
      <c r="G28" s="295">
        <v>1335.73</v>
      </c>
      <c r="H28" s="289"/>
      <c r="I28" s="289"/>
      <c r="J28" s="288" t="s">
        <v>1262</v>
      </c>
      <c r="K28" s="300">
        <v>1147.97</v>
      </c>
    </row>
    <row r="29" spans="1:11" ht="15.95" customHeight="1" x14ac:dyDescent="0.25">
      <c r="A29" s="292"/>
      <c r="B29" s="292"/>
      <c r="C29" s="292"/>
      <c r="D29" s="289"/>
      <c r="E29" s="289"/>
      <c r="F29" s="289"/>
      <c r="G29" s="295"/>
      <c r="H29" s="289"/>
      <c r="I29" s="289"/>
      <c r="J29" s="288"/>
      <c r="K29" s="300"/>
    </row>
    <row r="30" spans="1:11" ht="15.95" customHeight="1" x14ac:dyDescent="0.25">
      <c r="A30" s="229" t="s">
        <v>310</v>
      </c>
      <c r="B30" s="230"/>
      <c r="C30" s="230"/>
      <c r="D30" s="230"/>
      <c r="E30" s="230"/>
      <c r="F30" s="230"/>
      <c r="G30" s="230"/>
      <c r="H30" s="230"/>
      <c r="I30" s="230"/>
      <c r="J30" s="257"/>
      <c r="K30" s="250">
        <f>SUM(K31)</f>
        <v>40883.06</v>
      </c>
    </row>
    <row r="31" spans="1:11" ht="15.95" customHeight="1" x14ac:dyDescent="0.25">
      <c r="A31" s="293" t="s">
        <v>1263</v>
      </c>
      <c r="B31" s="292" t="s">
        <v>251</v>
      </c>
      <c r="C31" s="292" t="s">
        <v>864</v>
      </c>
      <c r="D31" s="289"/>
      <c r="E31" s="289"/>
      <c r="F31" s="289"/>
      <c r="G31" s="291"/>
      <c r="H31" s="289"/>
      <c r="I31" s="289"/>
      <c r="J31" s="288" t="s">
        <v>1264</v>
      </c>
      <c r="K31" s="300">
        <v>40883.06</v>
      </c>
    </row>
    <row r="32" spans="1:11" ht="15.95" customHeight="1" x14ac:dyDescent="0.25">
      <c r="A32" s="293"/>
      <c r="B32" s="292"/>
      <c r="C32" s="292"/>
      <c r="D32" s="289"/>
      <c r="E32" s="289"/>
      <c r="F32" s="289"/>
      <c r="G32" s="291"/>
      <c r="H32" s="289"/>
      <c r="I32" s="289"/>
      <c r="J32" s="288"/>
      <c r="K32" s="300"/>
    </row>
    <row r="33" spans="1:11" ht="15.95" customHeight="1" x14ac:dyDescent="0.25">
      <c r="A33" s="229" t="s">
        <v>313</v>
      </c>
      <c r="B33" s="230"/>
      <c r="C33" s="230"/>
      <c r="D33" s="230"/>
      <c r="E33" s="230"/>
      <c r="F33" s="230"/>
      <c r="G33" s="230"/>
      <c r="H33" s="230"/>
      <c r="I33" s="230"/>
      <c r="J33" s="257"/>
      <c r="K33" s="250">
        <f>SUM(K34:K36)</f>
        <v>1402318.07</v>
      </c>
    </row>
    <row r="34" spans="1:11" ht="45" x14ac:dyDescent="0.25">
      <c r="A34" s="292" t="s">
        <v>1265</v>
      </c>
      <c r="B34" s="292" t="s">
        <v>1266</v>
      </c>
      <c r="C34" s="292" t="s">
        <v>477</v>
      </c>
      <c r="D34" s="299" t="s">
        <v>1267</v>
      </c>
      <c r="E34" s="289"/>
      <c r="F34" s="289"/>
      <c r="G34" s="289"/>
      <c r="H34" s="289"/>
      <c r="I34" s="289"/>
      <c r="J34" s="288" t="s">
        <v>1268</v>
      </c>
      <c r="K34" s="300">
        <v>798147.15</v>
      </c>
    </row>
    <row r="35" spans="1:11" ht="15.95" customHeight="1" x14ac:dyDescent="0.25">
      <c r="A35" s="292" t="s">
        <v>235</v>
      </c>
      <c r="B35" s="292" t="s">
        <v>1266</v>
      </c>
      <c r="C35" s="292" t="s">
        <v>864</v>
      </c>
      <c r="D35" s="289"/>
      <c r="E35" s="294">
        <v>0.02</v>
      </c>
      <c r="F35" s="294">
        <v>0.25</v>
      </c>
      <c r="G35" s="289"/>
      <c r="H35" s="289"/>
      <c r="I35" s="289"/>
      <c r="J35" s="288" t="s">
        <v>1269</v>
      </c>
      <c r="K35" s="300">
        <v>321704.12</v>
      </c>
    </row>
    <row r="36" spans="1:11" ht="15.95" customHeight="1" x14ac:dyDescent="0.25">
      <c r="A36" s="292" t="s">
        <v>1270</v>
      </c>
      <c r="B36" s="292" t="s">
        <v>1271</v>
      </c>
      <c r="C36" s="292" t="s">
        <v>864</v>
      </c>
      <c r="D36" s="289"/>
      <c r="E36" s="294"/>
      <c r="F36" s="294"/>
      <c r="G36" s="289"/>
      <c r="H36" s="289" t="s">
        <v>1272</v>
      </c>
      <c r="I36" s="289" t="s">
        <v>1273</v>
      </c>
      <c r="J36" s="288" t="s">
        <v>1274</v>
      </c>
      <c r="K36" s="300">
        <f>257108.4+25358.4</f>
        <v>282466.8</v>
      </c>
    </row>
    <row r="37" spans="1:11" ht="15.95" customHeight="1" x14ac:dyDescent="0.25">
      <c r="A37" s="292"/>
      <c r="B37" s="292"/>
      <c r="C37" s="292"/>
      <c r="D37" s="289"/>
      <c r="E37" s="294"/>
      <c r="F37" s="294"/>
      <c r="G37" s="289"/>
      <c r="H37" s="289"/>
      <c r="I37" s="289"/>
      <c r="J37" s="288"/>
      <c r="K37" s="300"/>
    </row>
    <row r="38" spans="1:11" ht="15.95" customHeight="1" x14ac:dyDescent="0.25">
      <c r="A38" s="229" t="s">
        <v>314</v>
      </c>
      <c r="B38" s="230"/>
      <c r="C38" s="230"/>
      <c r="D38" s="230"/>
      <c r="E38" s="230"/>
      <c r="F38" s="230"/>
      <c r="G38" s="230"/>
      <c r="H38" s="230"/>
      <c r="I38" s="230"/>
      <c r="J38" s="257"/>
      <c r="K38" s="250">
        <f>SUM(K39:K40)</f>
        <v>114230.3</v>
      </c>
    </row>
    <row r="39" spans="1:11" ht="15.95" customHeight="1" x14ac:dyDescent="0.25">
      <c r="A39" s="292" t="s">
        <v>1275</v>
      </c>
      <c r="B39" s="292" t="s">
        <v>251</v>
      </c>
      <c r="C39" s="292" t="s">
        <v>477</v>
      </c>
      <c r="D39" s="289"/>
      <c r="E39" s="289"/>
      <c r="F39" s="289"/>
      <c r="G39" s="291">
        <v>40000</v>
      </c>
      <c r="H39" s="289"/>
      <c r="I39" s="289"/>
      <c r="J39" s="297" t="s">
        <v>1276</v>
      </c>
      <c r="K39" s="300">
        <v>80000</v>
      </c>
    </row>
    <row r="40" spans="1:11" s="276" customFormat="1" ht="15.95" customHeight="1" x14ac:dyDescent="0.25">
      <c r="A40" s="292" t="s">
        <v>1277</v>
      </c>
      <c r="B40" s="292" t="s">
        <v>1278</v>
      </c>
      <c r="C40" s="292" t="s">
        <v>477</v>
      </c>
      <c r="D40" s="289"/>
      <c r="E40" s="289"/>
      <c r="F40" s="289"/>
      <c r="G40" s="289"/>
      <c r="H40" s="289"/>
      <c r="I40" s="289"/>
      <c r="J40" s="297" t="s">
        <v>1279</v>
      </c>
      <c r="K40" s="300">
        <v>34230.300000000003</v>
      </c>
    </row>
    <row r="41" spans="1:11" s="276" customFormat="1" ht="15.95" customHeight="1" x14ac:dyDescent="0.25">
      <c r="A41" s="292"/>
      <c r="B41" s="292"/>
      <c r="C41" s="292"/>
      <c r="D41" s="289"/>
      <c r="E41" s="289"/>
      <c r="F41" s="289"/>
      <c r="G41" s="289"/>
      <c r="H41" s="289"/>
      <c r="I41" s="289"/>
      <c r="J41" s="297"/>
      <c r="K41" s="300"/>
    </row>
    <row r="42" spans="1:11" s="276" customFormat="1" ht="15.95" customHeight="1" x14ac:dyDescent="0.25">
      <c r="A42" s="229" t="s">
        <v>315</v>
      </c>
      <c r="B42" s="230"/>
      <c r="C42" s="230"/>
      <c r="D42" s="230"/>
      <c r="E42" s="230"/>
      <c r="F42" s="230"/>
      <c r="G42" s="230"/>
      <c r="H42" s="230"/>
      <c r="I42" s="230"/>
      <c r="J42" s="257"/>
      <c r="K42" s="250">
        <f>SUM(K43:K54)</f>
        <v>26925864.310000002</v>
      </c>
    </row>
    <row r="43" spans="1:11" ht="15.95" customHeight="1" x14ac:dyDescent="0.25">
      <c r="A43" s="292" t="s">
        <v>1280</v>
      </c>
      <c r="B43" s="292" t="s">
        <v>1281</v>
      </c>
      <c r="C43" s="292" t="s">
        <v>477</v>
      </c>
      <c r="D43" s="294">
        <v>0.16</v>
      </c>
      <c r="E43" s="289"/>
      <c r="F43" s="289"/>
      <c r="G43" s="289"/>
      <c r="H43" s="289"/>
      <c r="I43" s="289"/>
      <c r="J43" s="288" t="s">
        <v>1282</v>
      </c>
      <c r="K43" s="300">
        <v>10550398.09</v>
      </c>
    </row>
    <row r="44" spans="1:11" ht="15.95" customHeight="1" x14ac:dyDescent="0.25">
      <c r="A44" s="292" t="s">
        <v>1283</v>
      </c>
      <c r="B44" s="292" t="s">
        <v>1284</v>
      </c>
      <c r="C44" s="292" t="s">
        <v>1231</v>
      </c>
      <c r="D44" s="294">
        <v>0.12</v>
      </c>
      <c r="E44" s="289"/>
      <c r="F44" s="289"/>
      <c r="G44" s="289"/>
      <c r="H44" s="289"/>
      <c r="I44" s="289"/>
      <c r="J44" s="288" t="s">
        <v>1285</v>
      </c>
      <c r="K44" s="300">
        <v>5806931.7400000002</v>
      </c>
    </row>
    <row r="45" spans="1:11" ht="15.95" customHeight="1" x14ac:dyDescent="0.25">
      <c r="A45" s="293" t="s">
        <v>1286</v>
      </c>
      <c r="B45" s="292" t="s">
        <v>1287</v>
      </c>
      <c r="C45" s="292" t="s">
        <v>864</v>
      </c>
      <c r="D45" s="289"/>
      <c r="E45" s="289"/>
      <c r="F45" s="289"/>
      <c r="G45" s="289"/>
      <c r="H45" s="289"/>
      <c r="I45" s="289"/>
      <c r="J45" s="288" t="s">
        <v>1264</v>
      </c>
      <c r="K45" s="300">
        <v>4423646.88</v>
      </c>
    </row>
    <row r="46" spans="1:11" ht="15.95" customHeight="1" x14ac:dyDescent="0.25">
      <c r="A46" s="292" t="s">
        <v>1288</v>
      </c>
      <c r="B46" s="292" t="s">
        <v>1289</v>
      </c>
      <c r="C46" s="292" t="s">
        <v>864</v>
      </c>
      <c r="D46" s="289"/>
      <c r="E46" s="289"/>
      <c r="F46" s="289"/>
      <c r="G46" s="289"/>
      <c r="H46" s="289"/>
      <c r="I46" s="289"/>
      <c r="J46" s="288"/>
      <c r="K46" s="300">
        <f>1754544.91+872346.55</f>
        <v>2626891.46</v>
      </c>
    </row>
    <row r="47" spans="1:11" ht="15.95" customHeight="1" x14ac:dyDescent="0.25">
      <c r="A47" s="292" t="s">
        <v>1290</v>
      </c>
      <c r="B47" s="292" t="s">
        <v>1144</v>
      </c>
      <c r="C47" s="292" t="s">
        <v>864</v>
      </c>
      <c r="D47" s="289"/>
      <c r="E47" s="289"/>
      <c r="F47" s="289"/>
      <c r="G47" s="289"/>
      <c r="H47" s="289"/>
      <c r="I47" s="289"/>
      <c r="J47" s="288" t="s">
        <v>1291</v>
      </c>
      <c r="K47" s="300">
        <v>1748380.64</v>
      </c>
    </row>
    <row r="48" spans="1:11" ht="15.95" customHeight="1" x14ac:dyDescent="0.25">
      <c r="A48" s="292" t="s">
        <v>1292</v>
      </c>
      <c r="B48" s="292" t="s">
        <v>1144</v>
      </c>
      <c r="C48" s="292" t="s">
        <v>864</v>
      </c>
      <c r="D48" s="289"/>
      <c r="E48" s="289"/>
      <c r="F48" s="289"/>
      <c r="G48" s="289"/>
      <c r="H48" s="289"/>
      <c r="I48" s="289"/>
      <c r="J48" s="288"/>
      <c r="K48" s="300">
        <f>935+1398986.1</f>
        <v>1399921.1</v>
      </c>
    </row>
    <row r="49" spans="1:11" ht="15.95" customHeight="1" x14ac:dyDescent="0.25">
      <c r="A49" s="292" t="s">
        <v>1293</v>
      </c>
      <c r="B49" s="292" t="s">
        <v>1294</v>
      </c>
      <c r="C49" s="292" t="s">
        <v>1231</v>
      </c>
      <c r="D49" s="289"/>
      <c r="E49" s="289"/>
      <c r="F49" s="289"/>
      <c r="G49" s="295">
        <v>332.48</v>
      </c>
      <c r="H49" s="289"/>
      <c r="I49" s="289"/>
      <c r="J49" s="288" t="s">
        <v>1295</v>
      </c>
      <c r="K49" s="300">
        <v>198985.88</v>
      </c>
    </row>
    <row r="50" spans="1:11" ht="15.95" customHeight="1" x14ac:dyDescent="0.25">
      <c r="A50" s="292" t="s">
        <v>1296</v>
      </c>
      <c r="B50" s="292" t="s">
        <v>1144</v>
      </c>
      <c r="C50" s="292" t="s">
        <v>864</v>
      </c>
      <c r="D50" s="289"/>
      <c r="E50" s="289"/>
      <c r="F50" s="289"/>
      <c r="G50" s="289"/>
      <c r="H50" s="289"/>
      <c r="I50" s="289"/>
      <c r="J50" s="288"/>
      <c r="K50" s="300">
        <v>96877.25</v>
      </c>
    </row>
    <row r="51" spans="1:11" ht="15.95" customHeight="1" x14ac:dyDescent="0.25">
      <c r="A51" s="292" t="s">
        <v>1297</v>
      </c>
      <c r="B51" s="292" t="s">
        <v>1298</v>
      </c>
      <c r="C51" s="292" t="s">
        <v>864</v>
      </c>
      <c r="D51" s="289"/>
      <c r="E51" s="289"/>
      <c r="F51" s="289"/>
      <c r="G51" s="289"/>
      <c r="H51" s="289"/>
      <c r="I51" s="289"/>
      <c r="J51" s="288" t="s">
        <v>1299</v>
      </c>
      <c r="K51" s="300">
        <v>43431</v>
      </c>
    </row>
    <row r="52" spans="1:11" ht="15.95" customHeight="1" x14ac:dyDescent="0.25">
      <c r="A52" s="292" t="s">
        <v>1300</v>
      </c>
      <c r="B52" s="292" t="s">
        <v>254</v>
      </c>
      <c r="C52" s="292" t="s">
        <v>864</v>
      </c>
      <c r="D52" s="289"/>
      <c r="E52" s="289"/>
      <c r="F52" s="289"/>
      <c r="G52" s="289"/>
      <c r="H52" s="289"/>
      <c r="I52" s="289"/>
      <c r="J52" s="288" t="s">
        <v>1301</v>
      </c>
      <c r="K52" s="300">
        <v>21152.27</v>
      </c>
    </row>
    <row r="53" spans="1:11" ht="15.95" customHeight="1" x14ac:dyDescent="0.25">
      <c r="A53" s="292" t="s">
        <v>1302</v>
      </c>
      <c r="B53" s="292" t="s">
        <v>254</v>
      </c>
      <c r="C53" s="292" t="s">
        <v>477</v>
      </c>
      <c r="D53" s="289"/>
      <c r="E53" s="289"/>
      <c r="F53" s="289"/>
      <c r="G53" s="289"/>
      <c r="H53" s="289"/>
      <c r="I53" s="289"/>
      <c r="J53" s="288"/>
      <c r="K53" s="300">
        <v>6885</v>
      </c>
    </row>
    <row r="54" spans="1:11" ht="15.95" customHeight="1" x14ac:dyDescent="0.25">
      <c r="A54" s="292" t="s">
        <v>1303</v>
      </c>
      <c r="B54" s="292" t="s">
        <v>251</v>
      </c>
      <c r="C54" s="292" t="s">
        <v>477</v>
      </c>
      <c r="D54" s="289"/>
      <c r="E54" s="289"/>
      <c r="F54" s="289"/>
      <c r="G54" s="289"/>
      <c r="H54" s="289"/>
      <c r="I54" s="289"/>
      <c r="J54" s="288"/>
      <c r="K54" s="300">
        <v>2363</v>
      </c>
    </row>
    <row r="55" spans="1:11" ht="15.95" customHeight="1" x14ac:dyDescent="0.25">
      <c r="A55" s="292"/>
      <c r="B55" s="292"/>
      <c r="C55" s="292"/>
      <c r="D55" s="289"/>
      <c r="E55" s="289"/>
      <c r="F55" s="289"/>
      <c r="G55" s="289"/>
      <c r="H55" s="289"/>
      <c r="I55" s="289"/>
      <c r="J55" s="288"/>
      <c r="K55" s="300"/>
    </row>
    <row r="56" spans="1:11" ht="15.95" customHeight="1" x14ac:dyDescent="0.25">
      <c r="A56" s="67" t="s">
        <v>868</v>
      </c>
      <c r="B56" s="192"/>
      <c r="C56" s="192"/>
      <c r="D56" s="192"/>
      <c r="E56" s="192"/>
      <c r="F56" s="192"/>
      <c r="G56" s="192"/>
      <c r="H56" s="192"/>
      <c r="I56" s="192"/>
      <c r="J56" s="139"/>
      <c r="K56" s="70">
        <f>SUM(K42,K38,K33,K30,K20,K17,K9)</f>
        <v>90334976.099999994</v>
      </c>
    </row>
    <row r="57" spans="1:11" ht="15.95" customHeight="1" x14ac:dyDescent="0.25"/>
    <row r="58" spans="1:11" ht="15.95" customHeight="1" x14ac:dyDescent="0.25"/>
    <row r="59" spans="1:11" x14ac:dyDescent="0.25">
      <c r="A59" s="283" t="s">
        <v>1304</v>
      </c>
      <c r="B59" s="284"/>
      <c r="C59" s="284"/>
      <c r="D59" s="284"/>
      <c r="E59" s="284"/>
      <c r="F59" s="284"/>
      <c r="G59" s="284"/>
      <c r="H59" s="284"/>
      <c r="I59" s="284"/>
      <c r="J59" s="284"/>
      <c r="K59" s="284"/>
    </row>
    <row r="60" spans="1:11" x14ac:dyDescent="0.25">
      <c r="A60" s="285" t="s">
        <v>1305</v>
      </c>
    </row>
    <row r="65" spans="4:5" x14ac:dyDescent="0.25">
      <c r="D65" s="286"/>
      <c r="E65" s="286"/>
    </row>
    <row r="66" spans="4:5" x14ac:dyDescent="0.25">
      <c r="E66" s="287"/>
    </row>
    <row r="67" spans="4:5" x14ac:dyDescent="0.25">
      <c r="E67" s="286"/>
    </row>
  </sheetData>
  <sheetProtection selectLockedCells="1" selectUnlockedCells="1"/>
  <mergeCells count="11">
    <mergeCell ref="E6:F6"/>
    <mergeCell ref="H6:I6"/>
    <mergeCell ref="K7:K8"/>
    <mergeCell ref="A7:A8"/>
    <mergeCell ref="B7:B8"/>
    <mergeCell ref="C7:C8"/>
    <mergeCell ref="D7:D8"/>
    <mergeCell ref="E7:F7"/>
    <mergeCell ref="G7:G8"/>
    <mergeCell ref="H7:I7"/>
    <mergeCell ref="J7:J8"/>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90" zoomScaleNormal="90" workbookViewId="0">
      <selection activeCell="H6" sqref="H6:I6"/>
    </sheetView>
  </sheetViews>
  <sheetFormatPr baseColWidth="10" defaultRowHeight="15" x14ac:dyDescent="0.25"/>
  <cols>
    <col min="1" max="1" width="54.28515625" bestFit="1" customWidth="1"/>
    <col min="2" max="2" width="27.7109375" style="392" bestFit="1" customWidth="1"/>
    <col min="3" max="3" width="12.7109375" style="392" bestFit="1" customWidth="1"/>
    <col min="4" max="4" width="17" bestFit="1" customWidth="1"/>
    <col min="5" max="5" width="13.140625" customWidth="1"/>
    <col min="6" max="6" width="9.85546875" customWidth="1"/>
    <col min="7" max="7" width="8.85546875" bestFit="1" customWidth="1"/>
    <col min="8" max="8" width="7.5703125" bestFit="1" customWidth="1"/>
    <col min="9" max="9" width="8.140625" bestFit="1" customWidth="1"/>
    <col min="10" max="10" width="19.7109375" bestFit="1" customWidth="1"/>
    <col min="11" max="11" width="16.140625" style="384" bestFit="1" customWidth="1"/>
    <col min="12" max="12" width="1.28515625" customWidth="1"/>
    <col min="257" max="257" width="71" customWidth="1"/>
    <col min="258" max="258" width="27.85546875" customWidth="1"/>
    <col min="259" max="259" width="17.7109375" customWidth="1"/>
    <col min="260" max="260" width="13.140625" customWidth="1"/>
    <col min="261" max="267" width="17.7109375" customWidth="1"/>
    <col min="268" max="268" width="1.28515625" customWidth="1"/>
    <col min="513" max="513" width="71" customWidth="1"/>
    <col min="514" max="514" width="27.85546875" customWidth="1"/>
    <col min="515" max="515" width="17.7109375" customWidth="1"/>
    <col min="516" max="516" width="13.140625" customWidth="1"/>
    <col min="517" max="523" width="17.7109375" customWidth="1"/>
    <col min="524" max="524" width="1.28515625" customWidth="1"/>
    <col min="769" max="769" width="71" customWidth="1"/>
    <col min="770" max="770" width="27.85546875" customWidth="1"/>
    <col min="771" max="771" width="17.7109375" customWidth="1"/>
    <col min="772" max="772" width="13.140625" customWidth="1"/>
    <col min="773" max="779" width="17.7109375" customWidth="1"/>
    <col min="780" max="780" width="1.28515625" customWidth="1"/>
    <col min="1025" max="1025" width="71" customWidth="1"/>
    <col min="1026" max="1026" width="27.85546875" customWidth="1"/>
    <col min="1027" max="1027" width="17.7109375" customWidth="1"/>
    <col min="1028" max="1028" width="13.140625" customWidth="1"/>
    <col min="1029" max="1035" width="17.7109375" customWidth="1"/>
    <col min="1036" max="1036" width="1.28515625" customWidth="1"/>
    <col min="1281" max="1281" width="71" customWidth="1"/>
    <col min="1282" max="1282" width="27.85546875" customWidth="1"/>
    <col min="1283" max="1283" width="17.7109375" customWidth="1"/>
    <col min="1284" max="1284" width="13.140625" customWidth="1"/>
    <col min="1285" max="1291" width="17.7109375" customWidth="1"/>
    <col min="1292" max="1292" width="1.28515625" customWidth="1"/>
    <col min="1537" max="1537" width="71" customWidth="1"/>
    <col min="1538" max="1538" width="27.85546875" customWidth="1"/>
    <col min="1539" max="1539" width="17.7109375" customWidth="1"/>
    <col min="1540" max="1540" width="13.140625" customWidth="1"/>
    <col min="1541" max="1547" width="17.7109375" customWidth="1"/>
    <col min="1548" max="1548" width="1.28515625" customWidth="1"/>
    <col min="1793" max="1793" width="71" customWidth="1"/>
    <col min="1794" max="1794" width="27.85546875" customWidth="1"/>
    <col min="1795" max="1795" width="17.7109375" customWidth="1"/>
    <col min="1796" max="1796" width="13.140625" customWidth="1"/>
    <col min="1797" max="1803" width="17.7109375" customWidth="1"/>
    <col min="1804" max="1804" width="1.28515625" customWidth="1"/>
    <col min="2049" max="2049" width="71" customWidth="1"/>
    <col min="2050" max="2050" width="27.85546875" customWidth="1"/>
    <col min="2051" max="2051" width="17.7109375" customWidth="1"/>
    <col min="2052" max="2052" width="13.140625" customWidth="1"/>
    <col min="2053" max="2059" width="17.7109375" customWidth="1"/>
    <col min="2060" max="2060" width="1.28515625" customWidth="1"/>
    <col min="2305" max="2305" width="71" customWidth="1"/>
    <col min="2306" max="2306" width="27.85546875" customWidth="1"/>
    <col min="2307" max="2307" width="17.7109375" customWidth="1"/>
    <col min="2308" max="2308" width="13.140625" customWidth="1"/>
    <col min="2309" max="2315" width="17.7109375" customWidth="1"/>
    <col min="2316" max="2316" width="1.28515625" customWidth="1"/>
    <col min="2561" max="2561" width="71" customWidth="1"/>
    <col min="2562" max="2562" width="27.85546875" customWidth="1"/>
    <col min="2563" max="2563" width="17.7109375" customWidth="1"/>
    <col min="2564" max="2564" width="13.140625" customWidth="1"/>
    <col min="2565" max="2571" width="17.7109375" customWidth="1"/>
    <col min="2572" max="2572" width="1.28515625" customWidth="1"/>
    <col min="2817" max="2817" width="71" customWidth="1"/>
    <col min="2818" max="2818" width="27.85546875" customWidth="1"/>
    <col min="2819" max="2819" width="17.7109375" customWidth="1"/>
    <col min="2820" max="2820" width="13.140625" customWidth="1"/>
    <col min="2821" max="2827" width="17.7109375" customWidth="1"/>
    <col min="2828" max="2828" width="1.28515625" customWidth="1"/>
    <col min="3073" max="3073" width="71" customWidth="1"/>
    <col min="3074" max="3074" width="27.85546875" customWidth="1"/>
    <col min="3075" max="3075" width="17.7109375" customWidth="1"/>
    <col min="3076" max="3076" width="13.140625" customWidth="1"/>
    <col min="3077" max="3083" width="17.7109375" customWidth="1"/>
    <col min="3084" max="3084" width="1.28515625" customWidth="1"/>
    <col min="3329" max="3329" width="71" customWidth="1"/>
    <col min="3330" max="3330" width="27.85546875" customWidth="1"/>
    <col min="3331" max="3331" width="17.7109375" customWidth="1"/>
    <col min="3332" max="3332" width="13.140625" customWidth="1"/>
    <col min="3333" max="3339" width="17.7109375" customWidth="1"/>
    <col min="3340" max="3340" width="1.28515625" customWidth="1"/>
    <col min="3585" max="3585" width="71" customWidth="1"/>
    <col min="3586" max="3586" width="27.85546875" customWidth="1"/>
    <col min="3587" max="3587" width="17.7109375" customWidth="1"/>
    <col min="3588" max="3588" width="13.140625" customWidth="1"/>
    <col min="3589" max="3595" width="17.7109375" customWidth="1"/>
    <col min="3596" max="3596" width="1.28515625" customWidth="1"/>
    <col min="3841" max="3841" width="71" customWidth="1"/>
    <col min="3842" max="3842" width="27.85546875" customWidth="1"/>
    <col min="3843" max="3843" width="17.7109375" customWidth="1"/>
    <col min="3844" max="3844" width="13.140625" customWidth="1"/>
    <col min="3845" max="3851" width="17.7109375" customWidth="1"/>
    <col min="3852" max="3852" width="1.28515625" customWidth="1"/>
    <col min="4097" max="4097" width="71" customWidth="1"/>
    <col min="4098" max="4098" width="27.85546875" customWidth="1"/>
    <col min="4099" max="4099" width="17.7109375" customWidth="1"/>
    <col min="4100" max="4100" width="13.140625" customWidth="1"/>
    <col min="4101" max="4107" width="17.7109375" customWidth="1"/>
    <col min="4108" max="4108" width="1.28515625" customWidth="1"/>
    <col min="4353" max="4353" width="71" customWidth="1"/>
    <col min="4354" max="4354" width="27.85546875" customWidth="1"/>
    <col min="4355" max="4355" width="17.7109375" customWidth="1"/>
    <col min="4356" max="4356" width="13.140625" customWidth="1"/>
    <col min="4357" max="4363" width="17.7109375" customWidth="1"/>
    <col min="4364" max="4364" width="1.28515625" customWidth="1"/>
    <col min="4609" max="4609" width="71" customWidth="1"/>
    <col min="4610" max="4610" width="27.85546875" customWidth="1"/>
    <col min="4611" max="4611" width="17.7109375" customWidth="1"/>
    <col min="4612" max="4612" width="13.140625" customWidth="1"/>
    <col min="4613" max="4619" width="17.7109375" customWidth="1"/>
    <col min="4620" max="4620" width="1.28515625" customWidth="1"/>
    <col min="4865" max="4865" width="71" customWidth="1"/>
    <col min="4866" max="4866" width="27.85546875" customWidth="1"/>
    <col min="4867" max="4867" width="17.7109375" customWidth="1"/>
    <col min="4868" max="4868" width="13.140625" customWidth="1"/>
    <col min="4869" max="4875" width="17.7109375" customWidth="1"/>
    <col min="4876" max="4876" width="1.28515625" customWidth="1"/>
    <col min="5121" max="5121" width="71" customWidth="1"/>
    <col min="5122" max="5122" width="27.85546875" customWidth="1"/>
    <col min="5123" max="5123" width="17.7109375" customWidth="1"/>
    <col min="5124" max="5124" width="13.140625" customWidth="1"/>
    <col min="5125" max="5131" width="17.7109375" customWidth="1"/>
    <col min="5132" max="5132" width="1.28515625" customWidth="1"/>
    <col min="5377" max="5377" width="71" customWidth="1"/>
    <col min="5378" max="5378" width="27.85546875" customWidth="1"/>
    <col min="5379" max="5379" width="17.7109375" customWidth="1"/>
    <col min="5380" max="5380" width="13.140625" customWidth="1"/>
    <col min="5381" max="5387" width="17.7109375" customWidth="1"/>
    <col min="5388" max="5388" width="1.28515625" customWidth="1"/>
    <col min="5633" max="5633" width="71" customWidth="1"/>
    <col min="5634" max="5634" width="27.85546875" customWidth="1"/>
    <col min="5635" max="5635" width="17.7109375" customWidth="1"/>
    <col min="5636" max="5636" width="13.140625" customWidth="1"/>
    <col min="5637" max="5643" width="17.7109375" customWidth="1"/>
    <col min="5644" max="5644" width="1.28515625" customWidth="1"/>
    <col min="5889" max="5889" width="71" customWidth="1"/>
    <col min="5890" max="5890" width="27.85546875" customWidth="1"/>
    <col min="5891" max="5891" width="17.7109375" customWidth="1"/>
    <col min="5892" max="5892" width="13.140625" customWidth="1"/>
    <col min="5893" max="5899" width="17.7109375" customWidth="1"/>
    <col min="5900" max="5900" width="1.28515625" customWidth="1"/>
    <col min="6145" max="6145" width="71" customWidth="1"/>
    <col min="6146" max="6146" width="27.85546875" customWidth="1"/>
    <col min="6147" max="6147" width="17.7109375" customWidth="1"/>
    <col min="6148" max="6148" width="13.140625" customWidth="1"/>
    <col min="6149" max="6155" width="17.7109375" customWidth="1"/>
    <col min="6156" max="6156" width="1.28515625" customWidth="1"/>
    <col min="6401" max="6401" width="71" customWidth="1"/>
    <col min="6402" max="6402" width="27.85546875" customWidth="1"/>
    <col min="6403" max="6403" width="17.7109375" customWidth="1"/>
    <col min="6404" max="6404" width="13.140625" customWidth="1"/>
    <col min="6405" max="6411" width="17.7109375" customWidth="1"/>
    <col min="6412" max="6412" width="1.28515625" customWidth="1"/>
    <col min="6657" max="6657" width="71" customWidth="1"/>
    <col min="6658" max="6658" width="27.85546875" customWidth="1"/>
    <col min="6659" max="6659" width="17.7109375" customWidth="1"/>
    <col min="6660" max="6660" width="13.140625" customWidth="1"/>
    <col min="6661" max="6667" width="17.7109375" customWidth="1"/>
    <col min="6668" max="6668" width="1.28515625" customWidth="1"/>
    <col min="6913" max="6913" width="71" customWidth="1"/>
    <col min="6914" max="6914" width="27.85546875" customWidth="1"/>
    <col min="6915" max="6915" width="17.7109375" customWidth="1"/>
    <col min="6916" max="6916" width="13.140625" customWidth="1"/>
    <col min="6917" max="6923" width="17.7109375" customWidth="1"/>
    <col min="6924" max="6924" width="1.28515625" customWidth="1"/>
    <col min="7169" max="7169" width="71" customWidth="1"/>
    <col min="7170" max="7170" width="27.85546875" customWidth="1"/>
    <col min="7171" max="7171" width="17.7109375" customWidth="1"/>
    <col min="7172" max="7172" width="13.140625" customWidth="1"/>
    <col min="7173" max="7179" width="17.7109375" customWidth="1"/>
    <col min="7180" max="7180" width="1.28515625" customWidth="1"/>
    <col min="7425" max="7425" width="71" customWidth="1"/>
    <col min="7426" max="7426" width="27.85546875" customWidth="1"/>
    <col min="7427" max="7427" width="17.7109375" customWidth="1"/>
    <col min="7428" max="7428" width="13.140625" customWidth="1"/>
    <col min="7429" max="7435" width="17.7109375" customWidth="1"/>
    <col min="7436" max="7436" width="1.28515625" customWidth="1"/>
    <col min="7681" max="7681" width="71" customWidth="1"/>
    <col min="7682" max="7682" width="27.85546875" customWidth="1"/>
    <col min="7683" max="7683" width="17.7109375" customWidth="1"/>
    <col min="7684" max="7684" width="13.140625" customWidth="1"/>
    <col min="7685" max="7691" width="17.7109375" customWidth="1"/>
    <col min="7692" max="7692" width="1.28515625" customWidth="1"/>
    <col min="7937" max="7937" width="71" customWidth="1"/>
    <col min="7938" max="7938" width="27.85546875" customWidth="1"/>
    <col min="7939" max="7939" width="17.7109375" customWidth="1"/>
    <col min="7940" max="7940" width="13.140625" customWidth="1"/>
    <col min="7941" max="7947" width="17.7109375" customWidth="1"/>
    <col min="7948" max="7948" width="1.28515625" customWidth="1"/>
    <col min="8193" max="8193" width="71" customWidth="1"/>
    <col min="8194" max="8194" width="27.85546875" customWidth="1"/>
    <col min="8195" max="8195" width="17.7109375" customWidth="1"/>
    <col min="8196" max="8196" width="13.140625" customWidth="1"/>
    <col min="8197" max="8203" width="17.7109375" customWidth="1"/>
    <col min="8204" max="8204" width="1.28515625" customWidth="1"/>
    <col min="8449" max="8449" width="71" customWidth="1"/>
    <col min="8450" max="8450" width="27.85546875" customWidth="1"/>
    <col min="8451" max="8451" width="17.7109375" customWidth="1"/>
    <col min="8452" max="8452" width="13.140625" customWidth="1"/>
    <col min="8453" max="8459" width="17.7109375" customWidth="1"/>
    <col min="8460" max="8460" width="1.28515625" customWidth="1"/>
    <col min="8705" max="8705" width="71" customWidth="1"/>
    <col min="8706" max="8706" width="27.85546875" customWidth="1"/>
    <col min="8707" max="8707" width="17.7109375" customWidth="1"/>
    <col min="8708" max="8708" width="13.140625" customWidth="1"/>
    <col min="8709" max="8715" width="17.7109375" customWidth="1"/>
    <col min="8716" max="8716" width="1.28515625" customWidth="1"/>
    <col min="8961" max="8961" width="71" customWidth="1"/>
    <col min="8962" max="8962" width="27.85546875" customWidth="1"/>
    <col min="8963" max="8963" width="17.7109375" customWidth="1"/>
    <col min="8964" max="8964" width="13.140625" customWidth="1"/>
    <col min="8965" max="8971" width="17.7109375" customWidth="1"/>
    <col min="8972" max="8972" width="1.28515625" customWidth="1"/>
    <col min="9217" max="9217" width="71" customWidth="1"/>
    <col min="9218" max="9218" width="27.85546875" customWidth="1"/>
    <col min="9219" max="9219" width="17.7109375" customWidth="1"/>
    <col min="9220" max="9220" width="13.140625" customWidth="1"/>
    <col min="9221" max="9227" width="17.7109375" customWidth="1"/>
    <col min="9228" max="9228" width="1.28515625" customWidth="1"/>
    <col min="9473" max="9473" width="71" customWidth="1"/>
    <col min="9474" max="9474" width="27.85546875" customWidth="1"/>
    <col min="9475" max="9475" width="17.7109375" customWidth="1"/>
    <col min="9476" max="9476" width="13.140625" customWidth="1"/>
    <col min="9477" max="9483" width="17.7109375" customWidth="1"/>
    <col min="9484" max="9484" width="1.28515625" customWidth="1"/>
    <col min="9729" max="9729" width="71" customWidth="1"/>
    <col min="9730" max="9730" width="27.85546875" customWidth="1"/>
    <col min="9731" max="9731" width="17.7109375" customWidth="1"/>
    <col min="9732" max="9732" width="13.140625" customWidth="1"/>
    <col min="9733" max="9739" width="17.7109375" customWidth="1"/>
    <col min="9740" max="9740" width="1.28515625" customWidth="1"/>
    <col min="9985" max="9985" width="71" customWidth="1"/>
    <col min="9986" max="9986" width="27.85546875" customWidth="1"/>
    <col min="9987" max="9987" width="17.7109375" customWidth="1"/>
    <col min="9988" max="9988" width="13.140625" customWidth="1"/>
    <col min="9989" max="9995" width="17.7109375" customWidth="1"/>
    <col min="9996" max="9996" width="1.28515625" customWidth="1"/>
    <col min="10241" max="10241" width="71" customWidth="1"/>
    <col min="10242" max="10242" width="27.85546875" customWidth="1"/>
    <col min="10243" max="10243" width="17.7109375" customWidth="1"/>
    <col min="10244" max="10244" width="13.140625" customWidth="1"/>
    <col min="10245" max="10251" width="17.7109375" customWidth="1"/>
    <col min="10252" max="10252" width="1.28515625" customWidth="1"/>
    <col min="10497" max="10497" width="71" customWidth="1"/>
    <col min="10498" max="10498" width="27.85546875" customWidth="1"/>
    <col min="10499" max="10499" width="17.7109375" customWidth="1"/>
    <col min="10500" max="10500" width="13.140625" customWidth="1"/>
    <col min="10501" max="10507" width="17.7109375" customWidth="1"/>
    <col min="10508" max="10508" width="1.28515625" customWidth="1"/>
    <col min="10753" max="10753" width="71" customWidth="1"/>
    <col min="10754" max="10754" width="27.85546875" customWidth="1"/>
    <col min="10755" max="10755" width="17.7109375" customWidth="1"/>
    <col min="10756" max="10756" width="13.140625" customWidth="1"/>
    <col min="10757" max="10763" width="17.7109375" customWidth="1"/>
    <col min="10764" max="10764" width="1.28515625" customWidth="1"/>
    <col min="11009" max="11009" width="71" customWidth="1"/>
    <col min="11010" max="11010" width="27.85546875" customWidth="1"/>
    <col min="11011" max="11011" width="17.7109375" customWidth="1"/>
    <col min="11012" max="11012" width="13.140625" customWidth="1"/>
    <col min="11013" max="11019" width="17.7109375" customWidth="1"/>
    <col min="11020" max="11020" width="1.28515625" customWidth="1"/>
    <col min="11265" max="11265" width="71" customWidth="1"/>
    <col min="11266" max="11266" width="27.85546875" customWidth="1"/>
    <col min="11267" max="11267" width="17.7109375" customWidth="1"/>
    <col min="11268" max="11268" width="13.140625" customWidth="1"/>
    <col min="11269" max="11275" width="17.7109375" customWidth="1"/>
    <col min="11276" max="11276" width="1.28515625" customWidth="1"/>
    <col min="11521" max="11521" width="71" customWidth="1"/>
    <col min="11522" max="11522" width="27.85546875" customWidth="1"/>
    <col min="11523" max="11523" width="17.7109375" customWidth="1"/>
    <col min="11524" max="11524" width="13.140625" customWidth="1"/>
    <col min="11525" max="11531" width="17.7109375" customWidth="1"/>
    <col min="11532" max="11532" width="1.28515625" customWidth="1"/>
    <col min="11777" max="11777" width="71" customWidth="1"/>
    <col min="11778" max="11778" width="27.85546875" customWidth="1"/>
    <col min="11779" max="11779" width="17.7109375" customWidth="1"/>
    <col min="11780" max="11780" width="13.140625" customWidth="1"/>
    <col min="11781" max="11787" width="17.7109375" customWidth="1"/>
    <col min="11788" max="11788" width="1.28515625" customWidth="1"/>
    <col min="12033" max="12033" width="71" customWidth="1"/>
    <col min="12034" max="12034" width="27.85546875" customWidth="1"/>
    <col min="12035" max="12035" width="17.7109375" customWidth="1"/>
    <col min="12036" max="12036" width="13.140625" customWidth="1"/>
    <col min="12037" max="12043" width="17.7109375" customWidth="1"/>
    <col min="12044" max="12044" width="1.28515625" customWidth="1"/>
    <col min="12289" max="12289" width="71" customWidth="1"/>
    <col min="12290" max="12290" width="27.85546875" customWidth="1"/>
    <col min="12291" max="12291" width="17.7109375" customWidth="1"/>
    <col min="12292" max="12292" width="13.140625" customWidth="1"/>
    <col min="12293" max="12299" width="17.7109375" customWidth="1"/>
    <col min="12300" max="12300" width="1.28515625" customWidth="1"/>
    <col min="12545" max="12545" width="71" customWidth="1"/>
    <col min="12546" max="12546" width="27.85546875" customWidth="1"/>
    <col min="12547" max="12547" width="17.7109375" customWidth="1"/>
    <col min="12548" max="12548" width="13.140625" customWidth="1"/>
    <col min="12549" max="12555" width="17.7109375" customWidth="1"/>
    <col min="12556" max="12556" width="1.28515625" customWidth="1"/>
    <col min="12801" max="12801" width="71" customWidth="1"/>
    <col min="12802" max="12802" width="27.85546875" customWidth="1"/>
    <col min="12803" max="12803" width="17.7109375" customWidth="1"/>
    <col min="12804" max="12804" width="13.140625" customWidth="1"/>
    <col min="12805" max="12811" width="17.7109375" customWidth="1"/>
    <col min="12812" max="12812" width="1.28515625" customWidth="1"/>
    <col min="13057" max="13057" width="71" customWidth="1"/>
    <col min="13058" max="13058" width="27.85546875" customWidth="1"/>
    <col min="13059" max="13059" width="17.7109375" customWidth="1"/>
    <col min="13060" max="13060" width="13.140625" customWidth="1"/>
    <col min="13061" max="13067" width="17.7109375" customWidth="1"/>
    <col min="13068" max="13068" width="1.28515625" customWidth="1"/>
    <col min="13313" max="13313" width="71" customWidth="1"/>
    <col min="13314" max="13314" width="27.85546875" customWidth="1"/>
    <col min="13315" max="13315" width="17.7109375" customWidth="1"/>
    <col min="13316" max="13316" width="13.140625" customWidth="1"/>
    <col min="13317" max="13323" width="17.7109375" customWidth="1"/>
    <col min="13324" max="13324" width="1.28515625" customWidth="1"/>
    <col min="13569" max="13569" width="71" customWidth="1"/>
    <col min="13570" max="13570" width="27.85546875" customWidth="1"/>
    <col min="13571" max="13571" width="17.7109375" customWidth="1"/>
    <col min="13572" max="13572" width="13.140625" customWidth="1"/>
    <col min="13573" max="13579" width="17.7109375" customWidth="1"/>
    <col min="13580" max="13580" width="1.28515625" customWidth="1"/>
    <col min="13825" max="13825" width="71" customWidth="1"/>
    <col min="13826" max="13826" width="27.85546875" customWidth="1"/>
    <col min="13827" max="13827" width="17.7109375" customWidth="1"/>
    <col min="13828" max="13828" width="13.140625" customWidth="1"/>
    <col min="13829" max="13835" width="17.7109375" customWidth="1"/>
    <col min="13836" max="13836" width="1.28515625" customWidth="1"/>
    <col min="14081" max="14081" width="71" customWidth="1"/>
    <col min="14082" max="14082" width="27.85546875" customWidth="1"/>
    <col min="14083" max="14083" width="17.7109375" customWidth="1"/>
    <col min="14084" max="14084" width="13.140625" customWidth="1"/>
    <col min="14085" max="14091" width="17.7109375" customWidth="1"/>
    <col min="14092" max="14092" width="1.28515625" customWidth="1"/>
    <col min="14337" max="14337" width="71" customWidth="1"/>
    <col min="14338" max="14338" width="27.85546875" customWidth="1"/>
    <col min="14339" max="14339" width="17.7109375" customWidth="1"/>
    <col min="14340" max="14340" width="13.140625" customWidth="1"/>
    <col min="14341" max="14347" width="17.7109375" customWidth="1"/>
    <col min="14348" max="14348" width="1.28515625" customWidth="1"/>
    <col min="14593" max="14593" width="71" customWidth="1"/>
    <col min="14594" max="14594" width="27.85546875" customWidth="1"/>
    <col min="14595" max="14595" width="17.7109375" customWidth="1"/>
    <col min="14596" max="14596" width="13.140625" customWidth="1"/>
    <col min="14597" max="14603" width="17.7109375" customWidth="1"/>
    <col min="14604" max="14604" width="1.28515625" customWidth="1"/>
    <col min="14849" max="14849" width="71" customWidth="1"/>
    <col min="14850" max="14850" width="27.85546875" customWidth="1"/>
    <col min="14851" max="14851" width="17.7109375" customWidth="1"/>
    <col min="14852" max="14852" width="13.140625" customWidth="1"/>
    <col min="14853" max="14859" width="17.7109375" customWidth="1"/>
    <col min="14860" max="14860" width="1.28515625" customWidth="1"/>
    <col min="15105" max="15105" width="71" customWidth="1"/>
    <col min="15106" max="15106" width="27.85546875" customWidth="1"/>
    <col min="15107" max="15107" width="17.7109375" customWidth="1"/>
    <col min="15108" max="15108" width="13.140625" customWidth="1"/>
    <col min="15109" max="15115" width="17.7109375" customWidth="1"/>
    <col min="15116" max="15116" width="1.28515625" customWidth="1"/>
    <col min="15361" max="15361" width="71" customWidth="1"/>
    <col min="15362" max="15362" width="27.85546875" customWidth="1"/>
    <col min="15363" max="15363" width="17.7109375" customWidth="1"/>
    <col min="15364" max="15364" width="13.140625" customWidth="1"/>
    <col min="15365" max="15371" width="17.7109375" customWidth="1"/>
    <col min="15372" max="15372" width="1.28515625" customWidth="1"/>
    <col min="15617" max="15617" width="71" customWidth="1"/>
    <col min="15618" max="15618" width="27.85546875" customWidth="1"/>
    <col min="15619" max="15619" width="17.7109375" customWidth="1"/>
    <col min="15620" max="15620" width="13.140625" customWidth="1"/>
    <col min="15621" max="15627" width="17.7109375" customWidth="1"/>
    <col min="15628" max="15628" width="1.28515625" customWidth="1"/>
    <col min="15873" max="15873" width="71" customWidth="1"/>
    <col min="15874" max="15874" width="27.85546875" customWidth="1"/>
    <col min="15875" max="15875" width="17.7109375" customWidth="1"/>
    <col min="15876" max="15876" width="13.140625" customWidth="1"/>
    <col min="15877" max="15883" width="17.7109375" customWidth="1"/>
    <col min="15884" max="15884" width="1.28515625" customWidth="1"/>
    <col min="16129" max="16129" width="71" customWidth="1"/>
    <col min="16130" max="16130" width="27.85546875" customWidth="1"/>
    <col min="16131" max="16131" width="17.7109375" customWidth="1"/>
    <col min="16132" max="16132" width="13.140625" customWidth="1"/>
    <col min="16133" max="16139" width="17.7109375" customWidth="1"/>
    <col min="16140" max="16140" width="1.28515625" customWidth="1"/>
  </cols>
  <sheetData>
    <row r="1" spans="1:11" s="16" customFormat="1" x14ac:dyDescent="0.25">
      <c r="B1" s="386"/>
      <c r="C1" s="386"/>
      <c r="K1" s="343"/>
    </row>
    <row r="2" spans="1:11" s="16" customFormat="1" x14ac:dyDescent="0.25">
      <c r="A2" s="17" t="s">
        <v>42</v>
      </c>
      <c r="B2" s="392"/>
      <c r="C2" s="385"/>
      <c r="D2" s="18"/>
      <c r="E2" s="18"/>
      <c r="F2" s="18"/>
      <c r="G2" s="18"/>
      <c r="H2" s="18"/>
      <c r="I2" s="18"/>
      <c r="J2" s="18"/>
      <c r="K2" s="344" t="s">
        <v>19</v>
      </c>
    </row>
    <row r="3" spans="1:11" s="16" customFormat="1" x14ac:dyDescent="0.25">
      <c r="A3" s="134" t="s">
        <v>863</v>
      </c>
      <c r="B3" s="392"/>
      <c r="C3" s="385"/>
      <c r="D3" s="18"/>
      <c r="E3" s="18"/>
      <c r="F3" s="18"/>
      <c r="G3" s="18"/>
      <c r="H3" s="18"/>
      <c r="I3" s="18"/>
      <c r="J3" s="18"/>
      <c r="K3" s="345"/>
    </row>
    <row r="4" spans="1:11" s="16" customFormat="1" x14ac:dyDescent="0.25">
      <c r="A4" s="17" t="s">
        <v>1328</v>
      </c>
      <c r="B4" s="392"/>
      <c r="C4" s="385"/>
      <c r="D4" s="18"/>
      <c r="E4" s="18"/>
      <c r="F4" s="18"/>
      <c r="G4" s="18"/>
      <c r="H4" s="18"/>
      <c r="I4" s="18"/>
      <c r="J4" s="18"/>
      <c r="K4" s="345"/>
    </row>
    <row r="5" spans="1:11" s="16" customFormat="1" x14ac:dyDescent="0.25">
      <c r="B5" s="386"/>
      <c r="C5" s="386"/>
      <c r="K5" s="343"/>
    </row>
    <row r="6" spans="1:11" s="16" customFormat="1" x14ac:dyDescent="0.25">
      <c r="A6" s="191" t="s">
        <v>20</v>
      </c>
      <c r="B6" s="856" t="s">
        <v>21</v>
      </c>
      <c r="C6" s="856" t="s">
        <v>22</v>
      </c>
      <c r="D6" s="191"/>
      <c r="E6" s="1412" t="s">
        <v>23</v>
      </c>
      <c r="F6" s="1412"/>
      <c r="G6" s="191" t="s">
        <v>24</v>
      </c>
      <c r="H6" s="1412" t="s">
        <v>25</v>
      </c>
      <c r="I6" s="1412"/>
      <c r="J6" s="191" t="s">
        <v>26</v>
      </c>
      <c r="K6" s="859" t="s">
        <v>27</v>
      </c>
    </row>
    <row r="7" spans="1:11" s="52" customFormat="1" ht="15" customHeight="1" x14ac:dyDescent="0.25">
      <c r="A7" s="1499" t="s">
        <v>28</v>
      </c>
      <c r="B7" s="1428" t="s">
        <v>29</v>
      </c>
      <c r="C7" s="1428" t="s">
        <v>30</v>
      </c>
      <c r="D7" s="1428" t="s">
        <v>31</v>
      </c>
      <c r="E7" s="1503" t="s">
        <v>32</v>
      </c>
      <c r="F7" s="1504"/>
      <c r="G7" s="1428" t="s">
        <v>33</v>
      </c>
      <c r="H7" s="1503" t="s">
        <v>34</v>
      </c>
      <c r="I7" s="1504"/>
      <c r="J7" s="1428" t="s">
        <v>211</v>
      </c>
      <c r="K7" s="1501" t="s">
        <v>35</v>
      </c>
    </row>
    <row r="8" spans="1:11" s="52" customFormat="1" x14ac:dyDescent="0.25">
      <c r="A8" s="1500"/>
      <c r="B8" s="1429"/>
      <c r="C8" s="1429"/>
      <c r="D8" s="1429"/>
      <c r="E8" s="190" t="s">
        <v>36</v>
      </c>
      <c r="F8" s="190" t="s">
        <v>37</v>
      </c>
      <c r="G8" s="1429"/>
      <c r="H8" s="190" t="s">
        <v>36</v>
      </c>
      <c r="I8" s="190" t="s">
        <v>37</v>
      </c>
      <c r="J8" s="1429"/>
      <c r="K8" s="1502"/>
    </row>
    <row r="9" spans="1:11" ht="15.95" customHeight="1" x14ac:dyDescent="0.25">
      <c r="A9" s="229" t="s">
        <v>266</v>
      </c>
      <c r="B9" s="1092"/>
      <c r="C9" s="1092"/>
      <c r="D9" s="230"/>
      <c r="E9" s="230"/>
      <c r="F9" s="230"/>
      <c r="G9" s="230"/>
      <c r="H9" s="230"/>
      <c r="I9" s="230"/>
      <c r="J9" s="257"/>
      <c r="K9" s="250">
        <f>SUM(K10)</f>
        <v>0</v>
      </c>
    </row>
    <row r="10" spans="1:11" ht="15.95" customHeight="1" x14ac:dyDescent="0.25">
      <c r="A10" s="65"/>
      <c r="B10" s="389"/>
      <c r="C10" s="389"/>
      <c r="D10" s="58"/>
      <c r="E10" s="58"/>
      <c r="F10" s="58"/>
      <c r="G10" s="58"/>
      <c r="H10" s="58"/>
      <c r="I10" s="58"/>
      <c r="J10" s="58"/>
      <c r="K10" s="60"/>
    </row>
    <row r="11" spans="1:11" ht="15.95" customHeight="1" x14ac:dyDescent="0.25">
      <c r="A11" s="229" t="s">
        <v>268</v>
      </c>
      <c r="B11" s="1092"/>
      <c r="C11" s="1092"/>
      <c r="D11" s="230"/>
      <c r="E11" s="230"/>
      <c r="F11" s="230"/>
      <c r="G11" s="230"/>
      <c r="H11" s="230"/>
      <c r="I11" s="230"/>
      <c r="J11" s="257"/>
      <c r="K11" s="250">
        <f>SUM(K12:K15)</f>
        <v>11403439.43</v>
      </c>
    </row>
    <row r="12" spans="1:11" ht="15.95" customHeight="1" x14ac:dyDescent="0.25">
      <c r="A12" s="57" t="s">
        <v>1307</v>
      </c>
      <c r="B12" s="377" t="s">
        <v>1308</v>
      </c>
      <c r="C12" s="377" t="s">
        <v>60</v>
      </c>
      <c r="D12" s="82">
        <v>1.2</v>
      </c>
      <c r="E12" s="82">
        <v>0.8</v>
      </c>
      <c r="F12" s="82">
        <v>6</v>
      </c>
      <c r="G12" s="82"/>
      <c r="H12" s="82"/>
      <c r="I12" s="82"/>
      <c r="J12" s="82" t="s">
        <v>1309</v>
      </c>
      <c r="K12" s="874">
        <v>4062095.1</v>
      </c>
    </row>
    <row r="13" spans="1:11" ht="15.95" customHeight="1" x14ac:dyDescent="0.25">
      <c r="A13" s="57" t="s">
        <v>398</v>
      </c>
      <c r="B13" s="377" t="s">
        <v>463</v>
      </c>
      <c r="C13" s="377" t="s">
        <v>52</v>
      </c>
      <c r="D13" s="82"/>
      <c r="E13" s="82"/>
      <c r="F13" s="82"/>
      <c r="G13" s="82"/>
      <c r="H13" s="82">
        <v>90</v>
      </c>
      <c r="I13" s="82">
        <v>300</v>
      </c>
      <c r="J13" s="82" t="s">
        <v>1309</v>
      </c>
      <c r="K13" s="874">
        <v>2729510.48</v>
      </c>
    </row>
    <row r="14" spans="1:11" ht="15.95" customHeight="1" x14ac:dyDescent="0.25">
      <c r="A14" s="57" t="s">
        <v>1310</v>
      </c>
      <c r="B14" s="377" t="s">
        <v>1311</v>
      </c>
      <c r="C14" s="377" t="s">
        <v>60</v>
      </c>
      <c r="D14" s="82">
        <v>16</v>
      </c>
      <c r="E14" s="82"/>
      <c r="F14" s="82"/>
      <c r="G14" s="82"/>
      <c r="H14" s="82"/>
      <c r="I14" s="82"/>
      <c r="J14" s="82" t="s">
        <v>1309</v>
      </c>
      <c r="K14" s="874">
        <v>1768006.08</v>
      </c>
    </row>
    <row r="15" spans="1:11" ht="15.95" customHeight="1" x14ac:dyDescent="0.25">
      <c r="A15" s="57" t="s">
        <v>1312</v>
      </c>
      <c r="B15" s="377" t="s">
        <v>1313</v>
      </c>
      <c r="C15" s="377" t="s">
        <v>60</v>
      </c>
      <c r="D15" s="82"/>
      <c r="E15" s="82"/>
      <c r="F15" s="82"/>
      <c r="G15" s="82"/>
      <c r="H15" s="82">
        <v>80</v>
      </c>
      <c r="I15" s="82">
        <v>4100</v>
      </c>
      <c r="J15" s="82" t="s">
        <v>1309</v>
      </c>
      <c r="K15" s="874">
        <v>2843827.77</v>
      </c>
    </row>
    <row r="16" spans="1:11" ht="15.95" customHeight="1" x14ac:dyDescent="0.25">
      <c r="A16" s="65"/>
      <c r="B16" s="389"/>
      <c r="C16" s="389"/>
      <c r="D16" s="58"/>
      <c r="E16" s="58"/>
      <c r="F16" s="58"/>
      <c r="G16" s="58"/>
      <c r="H16" s="58"/>
      <c r="I16" s="58"/>
      <c r="J16" s="58"/>
      <c r="K16" s="60"/>
    </row>
    <row r="17" spans="1:11" s="16" customFormat="1" ht="15.95" customHeight="1" x14ac:dyDescent="0.25">
      <c r="A17" s="229" t="s">
        <v>291</v>
      </c>
      <c r="B17" s="1092"/>
      <c r="C17" s="1092"/>
      <c r="D17" s="230"/>
      <c r="E17" s="230"/>
      <c r="F17" s="230"/>
      <c r="G17" s="230"/>
      <c r="H17" s="230"/>
      <c r="I17" s="230"/>
      <c r="J17" s="257"/>
      <c r="K17" s="250">
        <f>SUM(K18)</f>
        <v>151847.07</v>
      </c>
    </row>
    <row r="18" spans="1:11" s="80" customFormat="1" ht="15.95" customHeight="1" x14ac:dyDescent="0.25">
      <c r="A18" s="22" t="s">
        <v>1314</v>
      </c>
      <c r="B18" s="701" t="s">
        <v>1315</v>
      </c>
      <c r="C18" s="701" t="s">
        <v>60</v>
      </c>
      <c r="D18" s="27"/>
      <c r="E18" s="27"/>
      <c r="F18" s="27"/>
      <c r="G18" s="27"/>
      <c r="H18" s="27"/>
      <c r="I18" s="27"/>
      <c r="J18" s="82" t="s">
        <v>1309</v>
      </c>
      <c r="K18" s="30">
        <v>151847.07</v>
      </c>
    </row>
    <row r="19" spans="1:11" s="16" customFormat="1" ht="15.95" customHeight="1" x14ac:dyDescent="0.25">
      <c r="A19" s="65"/>
      <c r="B19" s="390"/>
      <c r="C19" s="390"/>
      <c r="D19" s="63"/>
      <c r="E19" s="63"/>
      <c r="F19" s="63"/>
      <c r="G19" s="63"/>
      <c r="H19" s="63"/>
      <c r="I19" s="63"/>
      <c r="J19" s="63"/>
      <c r="K19" s="28"/>
    </row>
    <row r="20" spans="1:11" ht="15.95" customHeight="1" x14ac:dyDescent="0.25">
      <c r="A20" s="229" t="s">
        <v>300</v>
      </c>
      <c r="B20" s="1092"/>
      <c r="C20" s="1092"/>
      <c r="D20" s="230"/>
      <c r="E20" s="230"/>
      <c r="F20" s="230"/>
      <c r="G20" s="230"/>
      <c r="H20" s="230"/>
      <c r="I20" s="230"/>
      <c r="J20" s="257"/>
      <c r="K20" s="250">
        <f>SUM(K21:K28)</f>
        <v>1356618.15</v>
      </c>
    </row>
    <row r="21" spans="1:11" ht="15.95" customHeight="1" x14ac:dyDescent="0.25">
      <c r="A21" s="57" t="s">
        <v>412</v>
      </c>
      <c r="B21" s="377"/>
      <c r="C21" s="377" t="s">
        <v>794</v>
      </c>
      <c r="D21" s="82"/>
      <c r="E21" s="82"/>
      <c r="F21" s="82"/>
      <c r="G21" s="82"/>
      <c r="H21" s="82">
        <v>300</v>
      </c>
      <c r="I21" s="82">
        <v>1500</v>
      </c>
      <c r="J21" s="82" t="s">
        <v>1309</v>
      </c>
      <c r="K21" s="874">
        <v>214650</v>
      </c>
    </row>
    <row r="22" spans="1:11" ht="15.95" customHeight="1" x14ac:dyDescent="0.25">
      <c r="A22" s="57" t="s">
        <v>1316</v>
      </c>
      <c r="B22" s="377"/>
      <c r="C22" s="377" t="s">
        <v>794</v>
      </c>
      <c r="D22" s="82"/>
      <c r="E22" s="82"/>
      <c r="F22" s="82"/>
      <c r="G22" s="82">
        <v>250</v>
      </c>
      <c r="H22" s="82"/>
      <c r="I22" s="82"/>
      <c r="J22" s="82" t="s">
        <v>1309</v>
      </c>
      <c r="K22" s="874">
        <v>29000</v>
      </c>
    </row>
    <row r="23" spans="1:11" ht="15.95" customHeight="1" x14ac:dyDescent="0.25">
      <c r="A23" s="57" t="s">
        <v>1317</v>
      </c>
      <c r="B23" s="377"/>
      <c r="C23" s="377" t="s">
        <v>794</v>
      </c>
      <c r="D23" s="82"/>
      <c r="E23" s="82"/>
      <c r="F23" s="82"/>
      <c r="G23" s="82"/>
      <c r="H23" s="82">
        <v>280</v>
      </c>
      <c r="I23" s="82">
        <v>625</v>
      </c>
      <c r="J23" s="82" t="s">
        <v>1309</v>
      </c>
      <c r="K23" s="874">
        <v>342727.4</v>
      </c>
    </row>
    <row r="24" spans="1:11" ht="15.95" customHeight="1" x14ac:dyDescent="0.25">
      <c r="A24" s="57" t="s">
        <v>1318</v>
      </c>
      <c r="B24" s="377"/>
      <c r="C24" s="377" t="s">
        <v>794</v>
      </c>
      <c r="D24" s="82"/>
      <c r="E24" s="82"/>
      <c r="F24" s="82"/>
      <c r="G24" s="82"/>
      <c r="H24" s="82"/>
      <c r="I24" s="82"/>
      <c r="J24" s="82" t="s">
        <v>1309</v>
      </c>
      <c r="K24" s="874">
        <v>193600</v>
      </c>
    </row>
    <row r="25" spans="1:11" ht="15.95" customHeight="1" x14ac:dyDescent="0.25">
      <c r="A25" s="57" t="s">
        <v>411</v>
      </c>
      <c r="B25" s="377"/>
      <c r="C25" s="377" t="s">
        <v>373</v>
      </c>
      <c r="D25" s="82"/>
      <c r="E25" s="82"/>
      <c r="F25" s="82"/>
      <c r="G25" s="82"/>
      <c r="H25" s="82">
        <v>280</v>
      </c>
      <c r="I25" s="82">
        <v>800</v>
      </c>
      <c r="J25" s="82" t="s">
        <v>1309</v>
      </c>
      <c r="K25" s="874">
        <v>225895</v>
      </c>
    </row>
    <row r="26" spans="1:11" ht="15.95" customHeight="1" x14ac:dyDescent="0.25">
      <c r="A26" s="57" t="s">
        <v>1319</v>
      </c>
      <c r="B26" s="377"/>
      <c r="C26" s="377" t="s">
        <v>794</v>
      </c>
      <c r="D26" s="82"/>
      <c r="E26" s="82"/>
      <c r="F26" s="82"/>
      <c r="G26" s="82"/>
      <c r="H26" s="82"/>
      <c r="I26" s="82"/>
      <c r="J26" s="82" t="s">
        <v>1309</v>
      </c>
      <c r="K26" s="874">
        <v>135490</v>
      </c>
    </row>
    <row r="27" spans="1:11" ht="15.95" customHeight="1" x14ac:dyDescent="0.25">
      <c r="A27" s="57" t="s">
        <v>428</v>
      </c>
      <c r="B27" s="377"/>
      <c r="C27" s="377" t="s">
        <v>794</v>
      </c>
      <c r="D27" s="82"/>
      <c r="E27" s="82"/>
      <c r="F27" s="82"/>
      <c r="G27" s="82"/>
      <c r="H27" s="82">
        <v>20</v>
      </c>
      <c r="I27" s="82">
        <v>500</v>
      </c>
      <c r="J27" s="82" t="s">
        <v>1309</v>
      </c>
      <c r="K27" s="874">
        <v>116329</v>
      </c>
    </row>
    <row r="28" spans="1:11" ht="15.95" customHeight="1" x14ac:dyDescent="0.25">
      <c r="A28" s="57" t="s">
        <v>1320</v>
      </c>
      <c r="B28" s="377"/>
      <c r="C28" s="377" t="s">
        <v>794</v>
      </c>
      <c r="D28" s="82"/>
      <c r="E28" s="82"/>
      <c r="F28" s="82"/>
      <c r="G28" s="82"/>
      <c r="H28" s="82"/>
      <c r="I28" s="82"/>
      <c r="J28" s="82" t="s">
        <v>1309</v>
      </c>
      <c r="K28" s="874">
        <v>98926.75</v>
      </c>
    </row>
    <row r="29" spans="1:11" ht="15.95" customHeight="1" x14ac:dyDescent="0.25">
      <c r="A29" s="65"/>
      <c r="B29" s="389"/>
      <c r="C29" s="389"/>
      <c r="D29" s="58"/>
      <c r="E29" s="58"/>
      <c r="F29" s="58"/>
      <c r="G29" s="58"/>
      <c r="H29" s="58"/>
      <c r="I29" s="58"/>
      <c r="J29" s="58"/>
      <c r="K29" s="60"/>
    </row>
    <row r="30" spans="1:11" ht="15.95" customHeight="1" x14ac:dyDescent="0.25">
      <c r="A30" s="229" t="s">
        <v>310</v>
      </c>
      <c r="B30" s="1092"/>
      <c r="C30" s="1092"/>
      <c r="D30" s="230"/>
      <c r="E30" s="230"/>
      <c r="F30" s="230"/>
      <c r="G30" s="230"/>
      <c r="H30" s="230"/>
      <c r="I30" s="230"/>
      <c r="J30" s="257"/>
      <c r="K30" s="250">
        <f>SUM(K31)</f>
        <v>4435</v>
      </c>
    </row>
    <row r="31" spans="1:11" s="81" customFormat="1" ht="15.95" customHeight="1" x14ac:dyDescent="0.25">
      <c r="A31" s="57" t="s">
        <v>1321</v>
      </c>
      <c r="B31" s="377">
        <v>0</v>
      </c>
      <c r="C31" s="377" t="s">
        <v>794</v>
      </c>
      <c r="D31" s="82"/>
      <c r="E31" s="82"/>
      <c r="F31" s="82"/>
      <c r="G31" s="82"/>
      <c r="H31" s="82"/>
      <c r="I31" s="82"/>
      <c r="J31" s="82" t="s">
        <v>1309</v>
      </c>
      <c r="K31" s="874">
        <v>4435</v>
      </c>
    </row>
    <row r="32" spans="1:11" ht="15.95" customHeight="1" x14ac:dyDescent="0.25">
      <c r="A32" s="57"/>
      <c r="B32" s="377"/>
      <c r="C32" s="377"/>
      <c r="D32" s="82"/>
      <c r="E32" s="82"/>
      <c r="F32" s="82"/>
      <c r="G32" s="82"/>
      <c r="H32" s="82"/>
      <c r="I32" s="82"/>
      <c r="J32" s="82"/>
      <c r="K32" s="874"/>
    </row>
    <row r="33" spans="1:11" ht="15.95" customHeight="1" x14ac:dyDescent="0.25">
      <c r="A33" s="229" t="s">
        <v>313</v>
      </c>
      <c r="B33" s="1092"/>
      <c r="C33" s="1092"/>
      <c r="D33" s="230"/>
      <c r="E33" s="230"/>
      <c r="F33" s="230"/>
      <c r="G33" s="230"/>
      <c r="H33" s="230"/>
      <c r="I33" s="230"/>
      <c r="J33" s="257"/>
      <c r="K33" s="250">
        <f>SUM(K34:K36)</f>
        <v>283970.76</v>
      </c>
    </row>
    <row r="34" spans="1:11" s="81" customFormat="1" ht="15.95" customHeight="1" x14ac:dyDescent="0.25">
      <c r="A34" s="57" t="s">
        <v>1322</v>
      </c>
      <c r="B34" s="377" t="s">
        <v>1323</v>
      </c>
      <c r="C34" s="377" t="s">
        <v>794</v>
      </c>
      <c r="D34" s="82"/>
      <c r="E34" s="82"/>
      <c r="F34" s="82"/>
      <c r="G34" s="82"/>
      <c r="H34" s="82">
        <v>25</v>
      </c>
      <c r="I34" s="82">
        <v>500</v>
      </c>
      <c r="J34" s="82" t="s">
        <v>1309</v>
      </c>
      <c r="K34" s="874">
        <v>52790.65</v>
      </c>
    </row>
    <row r="35" spans="1:11" s="81" customFormat="1" ht="15.95" customHeight="1" x14ac:dyDescent="0.25">
      <c r="A35" s="57" t="s">
        <v>1324</v>
      </c>
      <c r="B35" s="377"/>
      <c r="C35" s="377"/>
      <c r="D35" s="82"/>
      <c r="E35" s="82"/>
      <c r="F35" s="82"/>
      <c r="G35" s="82"/>
      <c r="H35" s="82"/>
      <c r="I35" s="82"/>
      <c r="J35" s="82" t="s">
        <v>1309</v>
      </c>
      <c r="K35" s="874">
        <v>5541.15</v>
      </c>
    </row>
    <row r="36" spans="1:11" ht="15.95" customHeight="1" x14ac:dyDescent="0.25">
      <c r="A36" s="57" t="s">
        <v>1325</v>
      </c>
      <c r="B36" s="377"/>
      <c r="C36" s="377"/>
      <c r="D36" s="82"/>
      <c r="E36" s="82"/>
      <c r="F36" s="82"/>
      <c r="G36" s="82"/>
      <c r="H36" s="82"/>
      <c r="I36" s="82"/>
      <c r="J36" s="82" t="s">
        <v>1309</v>
      </c>
      <c r="K36" s="874">
        <v>225638.96</v>
      </c>
    </row>
    <row r="37" spans="1:11" ht="15.95" customHeight="1" x14ac:dyDescent="0.25">
      <c r="A37" s="65"/>
      <c r="B37" s="389"/>
      <c r="C37" s="389"/>
      <c r="D37" s="58"/>
      <c r="E37" s="58"/>
      <c r="F37" s="58"/>
      <c r="G37" s="58"/>
      <c r="H37" s="58"/>
      <c r="I37" s="58"/>
      <c r="J37" s="58"/>
      <c r="K37" s="60"/>
    </row>
    <row r="38" spans="1:11" s="16" customFormat="1" ht="15.95" customHeight="1" x14ac:dyDescent="0.25">
      <c r="A38" s="229" t="s">
        <v>314</v>
      </c>
      <c r="B38" s="1092"/>
      <c r="C38" s="1092"/>
      <c r="D38" s="230"/>
      <c r="E38" s="230"/>
      <c r="F38" s="230"/>
      <c r="G38" s="230"/>
      <c r="H38" s="230"/>
      <c r="I38" s="230"/>
      <c r="J38" s="257"/>
      <c r="K38" s="250">
        <f>SUM(K39)</f>
        <v>27500</v>
      </c>
    </row>
    <row r="39" spans="1:11" s="80" customFormat="1" ht="15.95" customHeight="1" x14ac:dyDescent="0.25">
      <c r="A39" s="22" t="s">
        <v>1326</v>
      </c>
      <c r="B39" s="701"/>
      <c r="C39" s="701" t="s">
        <v>60</v>
      </c>
      <c r="D39" s="27"/>
      <c r="E39" s="27"/>
      <c r="F39" s="27"/>
      <c r="G39" s="27"/>
      <c r="H39" s="27"/>
      <c r="I39" s="27"/>
      <c r="J39" s="82" t="s">
        <v>1309</v>
      </c>
      <c r="K39" s="30">
        <v>27500</v>
      </c>
    </row>
    <row r="40" spans="1:11" s="16" customFormat="1" ht="15.95" customHeight="1" x14ac:dyDescent="0.25">
      <c r="A40" s="66"/>
      <c r="B40" s="390"/>
      <c r="C40" s="390"/>
      <c r="D40" s="63"/>
      <c r="E40" s="63"/>
      <c r="F40" s="63"/>
      <c r="G40" s="63"/>
      <c r="H40" s="63"/>
      <c r="I40" s="63"/>
      <c r="J40" s="63"/>
      <c r="K40" s="28"/>
    </row>
    <row r="41" spans="1:11" ht="15.95" customHeight="1" x14ac:dyDescent="0.25">
      <c r="A41" s="229" t="s">
        <v>315</v>
      </c>
      <c r="B41" s="1092"/>
      <c r="C41" s="1092"/>
      <c r="D41" s="230"/>
      <c r="E41" s="230"/>
      <c r="F41" s="230"/>
      <c r="G41" s="230"/>
      <c r="H41" s="230"/>
      <c r="I41" s="230"/>
      <c r="J41" s="257"/>
      <c r="K41" s="250">
        <f>SUM(K42)</f>
        <v>1671.03</v>
      </c>
    </row>
    <row r="42" spans="1:11" s="80" customFormat="1" ht="15.95" customHeight="1" x14ac:dyDescent="0.25">
      <c r="A42" s="22" t="s">
        <v>1327</v>
      </c>
      <c r="B42" s="701"/>
      <c r="C42" s="701" t="s">
        <v>60</v>
      </c>
      <c r="D42" s="27"/>
      <c r="E42" s="27"/>
      <c r="F42" s="27"/>
      <c r="G42" s="27"/>
      <c r="H42" s="27"/>
      <c r="I42" s="27"/>
      <c r="J42" s="82" t="s">
        <v>1309</v>
      </c>
      <c r="K42" s="30">
        <v>1671.03</v>
      </c>
    </row>
    <row r="43" spans="1:11" ht="15.95" customHeight="1" x14ac:dyDescent="0.25">
      <c r="A43" s="65"/>
      <c r="B43" s="389"/>
      <c r="C43" s="389"/>
      <c r="D43" s="58"/>
      <c r="E43" s="58"/>
      <c r="F43" s="58"/>
      <c r="G43" s="58"/>
      <c r="H43" s="58"/>
      <c r="I43" s="58"/>
      <c r="J43" s="58"/>
      <c r="K43" s="60"/>
    </row>
    <row r="44" spans="1:11" ht="15.95" customHeight="1" x14ac:dyDescent="0.25">
      <c r="A44" s="67" t="s">
        <v>868</v>
      </c>
      <c r="B44" s="388"/>
      <c r="C44" s="388"/>
      <c r="D44" s="192"/>
      <c r="E44" s="192"/>
      <c r="F44" s="192"/>
      <c r="G44" s="192"/>
      <c r="H44" s="192"/>
      <c r="I44" s="192"/>
      <c r="J44" s="192"/>
      <c r="K44" s="864">
        <f>SUM(K41,K38,K33,K30,K20,K17,K11,K9)</f>
        <v>13229481.439999999</v>
      </c>
    </row>
    <row r="45" spans="1:11" x14ac:dyDescent="0.25">
      <c r="A45" s="72"/>
      <c r="B45" s="391"/>
      <c r="C45" s="391"/>
      <c r="D45" s="73"/>
      <c r="E45" s="73"/>
      <c r="F45" s="73"/>
      <c r="G45" s="73"/>
      <c r="H45" s="73"/>
      <c r="I45" s="73"/>
      <c r="J45" s="73"/>
      <c r="K45" s="349"/>
    </row>
  </sheetData>
  <mergeCells count="11">
    <mergeCell ref="A7:A8"/>
    <mergeCell ref="B7:B8"/>
    <mergeCell ref="C7:C8"/>
    <mergeCell ref="D7:D8"/>
    <mergeCell ref="E7:F7"/>
    <mergeCell ref="E6:F6"/>
    <mergeCell ref="H6:I6"/>
    <mergeCell ref="H7:I7"/>
    <mergeCell ref="J7:J8"/>
    <mergeCell ref="K7:K8"/>
    <mergeCell ref="G7:G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80" zoomScaleNormal="80" zoomScaleSheetLayoutView="50" workbookViewId="0">
      <selection activeCell="A2" sqref="A2:A4"/>
    </sheetView>
  </sheetViews>
  <sheetFormatPr baseColWidth="10" defaultRowHeight="15" x14ac:dyDescent="0.25"/>
  <cols>
    <col min="1" max="1" width="51.28515625" bestFit="1" customWidth="1"/>
    <col min="2" max="2" width="47.42578125" bestFit="1" customWidth="1"/>
    <col min="3" max="3" width="19.140625" bestFit="1" customWidth="1"/>
    <col min="4" max="4" width="17" bestFit="1" customWidth="1"/>
    <col min="5" max="6" width="13.140625" bestFit="1" customWidth="1"/>
    <col min="7" max="7" width="18.28515625" bestFit="1" customWidth="1"/>
    <col min="8" max="8" width="21.140625" bestFit="1" customWidth="1"/>
    <col min="9" max="9" width="20.5703125" bestFit="1" customWidth="1"/>
    <col min="10" max="10" width="33.7109375" bestFit="1" customWidth="1"/>
    <col min="11" max="11" width="15.140625" style="384" bestFit="1" customWidth="1"/>
    <col min="12" max="12" width="1.28515625" customWidth="1"/>
    <col min="257" max="257" width="45" customWidth="1"/>
    <col min="258" max="263" width="17.7109375" customWidth="1"/>
    <col min="264" max="264" width="19.7109375" customWidth="1"/>
    <col min="265" max="265" width="17.7109375" customWidth="1"/>
    <col min="266" max="266" width="30.42578125" bestFit="1" customWidth="1"/>
    <col min="267" max="267" width="17.7109375" customWidth="1"/>
    <col min="268" max="268" width="1.28515625" customWidth="1"/>
    <col min="513" max="513" width="45" customWidth="1"/>
    <col min="514" max="519" width="17.7109375" customWidth="1"/>
    <col min="520" max="520" width="19.7109375" customWidth="1"/>
    <col min="521" max="521" width="17.7109375" customWidth="1"/>
    <col min="522" max="522" width="30.42578125" bestFit="1" customWidth="1"/>
    <col min="523" max="523" width="17.7109375" customWidth="1"/>
    <col min="524" max="524" width="1.28515625" customWidth="1"/>
    <col min="769" max="769" width="45" customWidth="1"/>
    <col min="770" max="775" width="17.7109375" customWidth="1"/>
    <col min="776" max="776" width="19.7109375" customWidth="1"/>
    <col min="777" max="777" width="17.7109375" customWidth="1"/>
    <col min="778" max="778" width="30.42578125" bestFit="1" customWidth="1"/>
    <col min="779" max="779" width="17.7109375" customWidth="1"/>
    <col min="780" max="780" width="1.28515625" customWidth="1"/>
    <col min="1025" max="1025" width="45" customWidth="1"/>
    <col min="1026" max="1031" width="17.7109375" customWidth="1"/>
    <col min="1032" max="1032" width="19.7109375" customWidth="1"/>
    <col min="1033" max="1033" width="17.7109375" customWidth="1"/>
    <col min="1034" max="1034" width="30.42578125" bestFit="1" customWidth="1"/>
    <col min="1035" max="1035" width="17.7109375" customWidth="1"/>
    <col min="1036" max="1036" width="1.28515625" customWidth="1"/>
    <col min="1281" max="1281" width="45" customWidth="1"/>
    <col min="1282" max="1287" width="17.7109375" customWidth="1"/>
    <col min="1288" max="1288" width="19.7109375" customWidth="1"/>
    <col min="1289" max="1289" width="17.7109375" customWidth="1"/>
    <col min="1290" max="1290" width="30.42578125" bestFit="1" customWidth="1"/>
    <col min="1291" max="1291" width="17.7109375" customWidth="1"/>
    <col min="1292" max="1292" width="1.28515625" customWidth="1"/>
    <col min="1537" max="1537" width="45" customWidth="1"/>
    <col min="1538" max="1543" width="17.7109375" customWidth="1"/>
    <col min="1544" max="1544" width="19.7109375" customWidth="1"/>
    <col min="1545" max="1545" width="17.7109375" customWidth="1"/>
    <col min="1546" max="1546" width="30.42578125" bestFit="1" customWidth="1"/>
    <col min="1547" max="1547" width="17.7109375" customWidth="1"/>
    <col min="1548" max="1548" width="1.28515625" customWidth="1"/>
    <col min="1793" max="1793" width="45" customWidth="1"/>
    <col min="1794" max="1799" width="17.7109375" customWidth="1"/>
    <col min="1800" max="1800" width="19.7109375" customWidth="1"/>
    <col min="1801" max="1801" width="17.7109375" customWidth="1"/>
    <col min="1802" max="1802" width="30.42578125" bestFit="1" customWidth="1"/>
    <col min="1803" max="1803" width="17.7109375" customWidth="1"/>
    <col min="1804" max="1804" width="1.28515625" customWidth="1"/>
    <col min="2049" max="2049" width="45" customWidth="1"/>
    <col min="2050" max="2055" width="17.7109375" customWidth="1"/>
    <col min="2056" max="2056" width="19.7109375" customWidth="1"/>
    <col min="2057" max="2057" width="17.7109375" customWidth="1"/>
    <col min="2058" max="2058" width="30.42578125" bestFit="1" customWidth="1"/>
    <col min="2059" max="2059" width="17.7109375" customWidth="1"/>
    <col min="2060" max="2060" width="1.28515625" customWidth="1"/>
    <col min="2305" max="2305" width="45" customWidth="1"/>
    <col min="2306" max="2311" width="17.7109375" customWidth="1"/>
    <col min="2312" max="2312" width="19.7109375" customWidth="1"/>
    <col min="2313" max="2313" width="17.7109375" customWidth="1"/>
    <col min="2314" max="2314" width="30.42578125" bestFit="1" customWidth="1"/>
    <col min="2315" max="2315" width="17.7109375" customWidth="1"/>
    <col min="2316" max="2316" width="1.28515625" customWidth="1"/>
    <col min="2561" max="2561" width="45" customWidth="1"/>
    <col min="2562" max="2567" width="17.7109375" customWidth="1"/>
    <col min="2568" max="2568" width="19.7109375" customWidth="1"/>
    <col min="2569" max="2569" width="17.7109375" customWidth="1"/>
    <col min="2570" max="2570" width="30.42578125" bestFit="1" customWidth="1"/>
    <col min="2571" max="2571" width="17.7109375" customWidth="1"/>
    <col min="2572" max="2572" width="1.28515625" customWidth="1"/>
    <col min="2817" max="2817" width="45" customWidth="1"/>
    <col min="2818" max="2823" width="17.7109375" customWidth="1"/>
    <col min="2824" max="2824" width="19.7109375" customWidth="1"/>
    <col min="2825" max="2825" width="17.7109375" customWidth="1"/>
    <col min="2826" max="2826" width="30.42578125" bestFit="1" customWidth="1"/>
    <col min="2827" max="2827" width="17.7109375" customWidth="1"/>
    <col min="2828" max="2828" width="1.28515625" customWidth="1"/>
    <col min="3073" max="3073" width="45" customWidth="1"/>
    <col min="3074" max="3079" width="17.7109375" customWidth="1"/>
    <col min="3080" max="3080" width="19.7109375" customWidth="1"/>
    <col min="3081" max="3081" width="17.7109375" customWidth="1"/>
    <col min="3082" max="3082" width="30.42578125" bestFit="1" customWidth="1"/>
    <col min="3083" max="3083" width="17.7109375" customWidth="1"/>
    <col min="3084" max="3084" width="1.28515625" customWidth="1"/>
    <col min="3329" max="3329" width="45" customWidth="1"/>
    <col min="3330" max="3335" width="17.7109375" customWidth="1"/>
    <col min="3336" max="3336" width="19.7109375" customWidth="1"/>
    <col min="3337" max="3337" width="17.7109375" customWidth="1"/>
    <col min="3338" max="3338" width="30.42578125" bestFit="1" customWidth="1"/>
    <col min="3339" max="3339" width="17.7109375" customWidth="1"/>
    <col min="3340" max="3340" width="1.28515625" customWidth="1"/>
    <col min="3585" max="3585" width="45" customWidth="1"/>
    <col min="3586" max="3591" width="17.7109375" customWidth="1"/>
    <col min="3592" max="3592" width="19.7109375" customWidth="1"/>
    <col min="3593" max="3593" width="17.7109375" customWidth="1"/>
    <col min="3594" max="3594" width="30.42578125" bestFit="1" customWidth="1"/>
    <col min="3595" max="3595" width="17.7109375" customWidth="1"/>
    <col min="3596" max="3596" width="1.28515625" customWidth="1"/>
    <col min="3841" max="3841" width="45" customWidth="1"/>
    <col min="3842" max="3847" width="17.7109375" customWidth="1"/>
    <col min="3848" max="3848" width="19.7109375" customWidth="1"/>
    <col min="3849" max="3849" width="17.7109375" customWidth="1"/>
    <col min="3850" max="3850" width="30.42578125" bestFit="1" customWidth="1"/>
    <col min="3851" max="3851" width="17.7109375" customWidth="1"/>
    <col min="3852" max="3852" width="1.28515625" customWidth="1"/>
    <col min="4097" max="4097" width="45" customWidth="1"/>
    <col min="4098" max="4103" width="17.7109375" customWidth="1"/>
    <col min="4104" max="4104" width="19.7109375" customWidth="1"/>
    <col min="4105" max="4105" width="17.7109375" customWidth="1"/>
    <col min="4106" max="4106" width="30.42578125" bestFit="1" customWidth="1"/>
    <col min="4107" max="4107" width="17.7109375" customWidth="1"/>
    <col min="4108" max="4108" width="1.28515625" customWidth="1"/>
    <col min="4353" max="4353" width="45" customWidth="1"/>
    <col min="4354" max="4359" width="17.7109375" customWidth="1"/>
    <col min="4360" max="4360" width="19.7109375" customWidth="1"/>
    <col min="4361" max="4361" width="17.7109375" customWidth="1"/>
    <col min="4362" max="4362" width="30.42578125" bestFit="1" customWidth="1"/>
    <col min="4363" max="4363" width="17.7109375" customWidth="1"/>
    <col min="4364" max="4364" width="1.28515625" customWidth="1"/>
    <col min="4609" max="4609" width="45" customWidth="1"/>
    <col min="4610" max="4615" width="17.7109375" customWidth="1"/>
    <col min="4616" max="4616" width="19.7109375" customWidth="1"/>
    <col min="4617" max="4617" width="17.7109375" customWidth="1"/>
    <col min="4618" max="4618" width="30.42578125" bestFit="1" customWidth="1"/>
    <col min="4619" max="4619" width="17.7109375" customWidth="1"/>
    <col min="4620" max="4620" width="1.28515625" customWidth="1"/>
    <col min="4865" max="4865" width="45" customWidth="1"/>
    <col min="4866" max="4871" width="17.7109375" customWidth="1"/>
    <col min="4872" max="4872" width="19.7109375" customWidth="1"/>
    <col min="4873" max="4873" width="17.7109375" customWidth="1"/>
    <col min="4874" max="4874" width="30.42578125" bestFit="1" customWidth="1"/>
    <col min="4875" max="4875" width="17.7109375" customWidth="1"/>
    <col min="4876" max="4876" width="1.28515625" customWidth="1"/>
    <col min="5121" max="5121" width="45" customWidth="1"/>
    <col min="5122" max="5127" width="17.7109375" customWidth="1"/>
    <col min="5128" max="5128" width="19.7109375" customWidth="1"/>
    <col min="5129" max="5129" width="17.7109375" customWidth="1"/>
    <col min="5130" max="5130" width="30.42578125" bestFit="1" customWidth="1"/>
    <col min="5131" max="5131" width="17.7109375" customWidth="1"/>
    <col min="5132" max="5132" width="1.28515625" customWidth="1"/>
    <col min="5377" max="5377" width="45" customWidth="1"/>
    <col min="5378" max="5383" width="17.7109375" customWidth="1"/>
    <col min="5384" max="5384" width="19.7109375" customWidth="1"/>
    <col min="5385" max="5385" width="17.7109375" customWidth="1"/>
    <col min="5386" max="5386" width="30.42578125" bestFit="1" customWidth="1"/>
    <col min="5387" max="5387" width="17.7109375" customWidth="1"/>
    <col min="5388" max="5388" width="1.28515625" customWidth="1"/>
    <col min="5633" max="5633" width="45" customWidth="1"/>
    <col min="5634" max="5639" width="17.7109375" customWidth="1"/>
    <col min="5640" max="5640" width="19.7109375" customWidth="1"/>
    <col min="5641" max="5641" width="17.7109375" customWidth="1"/>
    <col min="5642" max="5642" width="30.42578125" bestFit="1" customWidth="1"/>
    <col min="5643" max="5643" width="17.7109375" customWidth="1"/>
    <col min="5644" max="5644" width="1.28515625" customWidth="1"/>
    <col min="5889" max="5889" width="45" customWidth="1"/>
    <col min="5890" max="5895" width="17.7109375" customWidth="1"/>
    <col min="5896" max="5896" width="19.7109375" customWidth="1"/>
    <col min="5897" max="5897" width="17.7109375" customWidth="1"/>
    <col min="5898" max="5898" width="30.42578125" bestFit="1" customWidth="1"/>
    <col min="5899" max="5899" width="17.7109375" customWidth="1"/>
    <col min="5900" max="5900" width="1.28515625" customWidth="1"/>
    <col min="6145" max="6145" width="45" customWidth="1"/>
    <col min="6146" max="6151" width="17.7109375" customWidth="1"/>
    <col min="6152" max="6152" width="19.7109375" customWidth="1"/>
    <col min="6153" max="6153" width="17.7109375" customWidth="1"/>
    <col min="6154" max="6154" width="30.42578125" bestFit="1" customWidth="1"/>
    <col min="6155" max="6155" width="17.7109375" customWidth="1"/>
    <col min="6156" max="6156" width="1.28515625" customWidth="1"/>
    <col min="6401" max="6401" width="45" customWidth="1"/>
    <col min="6402" max="6407" width="17.7109375" customWidth="1"/>
    <col min="6408" max="6408" width="19.7109375" customWidth="1"/>
    <col min="6409" max="6409" width="17.7109375" customWidth="1"/>
    <col min="6410" max="6410" width="30.42578125" bestFit="1" customWidth="1"/>
    <col min="6411" max="6411" width="17.7109375" customWidth="1"/>
    <col min="6412" max="6412" width="1.28515625" customWidth="1"/>
    <col min="6657" max="6657" width="45" customWidth="1"/>
    <col min="6658" max="6663" width="17.7109375" customWidth="1"/>
    <col min="6664" max="6664" width="19.7109375" customWidth="1"/>
    <col min="6665" max="6665" width="17.7109375" customWidth="1"/>
    <col min="6666" max="6666" width="30.42578125" bestFit="1" customWidth="1"/>
    <col min="6667" max="6667" width="17.7109375" customWidth="1"/>
    <col min="6668" max="6668" width="1.28515625" customWidth="1"/>
    <col min="6913" max="6913" width="45" customWidth="1"/>
    <col min="6914" max="6919" width="17.7109375" customWidth="1"/>
    <col min="6920" max="6920" width="19.7109375" customWidth="1"/>
    <col min="6921" max="6921" width="17.7109375" customWidth="1"/>
    <col min="6922" max="6922" width="30.42578125" bestFit="1" customWidth="1"/>
    <col min="6923" max="6923" width="17.7109375" customWidth="1"/>
    <col min="6924" max="6924" width="1.28515625" customWidth="1"/>
    <col min="7169" max="7169" width="45" customWidth="1"/>
    <col min="7170" max="7175" width="17.7109375" customWidth="1"/>
    <col min="7176" max="7176" width="19.7109375" customWidth="1"/>
    <col min="7177" max="7177" width="17.7109375" customWidth="1"/>
    <col min="7178" max="7178" width="30.42578125" bestFit="1" customWidth="1"/>
    <col min="7179" max="7179" width="17.7109375" customWidth="1"/>
    <col min="7180" max="7180" width="1.28515625" customWidth="1"/>
    <col min="7425" max="7425" width="45" customWidth="1"/>
    <col min="7426" max="7431" width="17.7109375" customWidth="1"/>
    <col min="7432" max="7432" width="19.7109375" customWidth="1"/>
    <col min="7433" max="7433" width="17.7109375" customWidth="1"/>
    <col min="7434" max="7434" width="30.42578125" bestFit="1" customWidth="1"/>
    <col min="7435" max="7435" width="17.7109375" customWidth="1"/>
    <col min="7436" max="7436" width="1.28515625" customWidth="1"/>
    <col min="7681" max="7681" width="45" customWidth="1"/>
    <col min="7682" max="7687" width="17.7109375" customWidth="1"/>
    <col min="7688" max="7688" width="19.7109375" customWidth="1"/>
    <col min="7689" max="7689" width="17.7109375" customWidth="1"/>
    <col min="7690" max="7690" width="30.42578125" bestFit="1" customWidth="1"/>
    <col min="7691" max="7691" width="17.7109375" customWidth="1"/>
    <col min="7692" max="7692" width="1.28515625" customWidth="1"/>
    <col min="7937" max="7937" width="45" customWidth="1"/>
    <col min="7938" max="7943" width="17.7109375" customWidth="1"/>
    <col min="7944" max="7944" width="19.7109375" customWidth="1"/>
    <col min="7945" max="7945" width="17.7109375" customWidth="1"/>
    <col min="7946" max="7946" width="30.42578125" bestFit="1" customWidth="1"/>
    <col min="7947" max="7947" width="17.7109375" customWidth="1"/>
    <col min="7948" max="7948" width="1.28515625" customWidth="1"/>
    <col min="8193" max="8193" width="45" customWidth="1"/>
    <col min="8194" max="8199" width="17.7109375" customWidth="1"/>
    <col min="8200" max="8200" width="19.7109375" customWidth="1"/>
    <col min="8201" max="8201" width="17.7109375" customWidth="1"/>
    <col min="8202" max="8202" width="30.42578125" bestFit="1" customWidth="1"/>
    <col min="8203" max="8203" width="17.7109375" customWidth="1"/>
    <col min="8204" max="8204" width="1.28515625" customWidth="1"/>
    <col min="8449" max="8449" width="45" customWidth="1"/>
    <col min="8450" max="8455" width="17.7109375" customWidth="1"/>
    <col min="8456" max="8456" width="19.7109375" customWidth="1"/>
    <col min="8457" max="8457" width="17.7109375" customWidth="1"/>
    <col min="8458" max="8458" width="30.42578125" bestFit="1" customWidth="1"/>
    <col min="8459" max="8459" width="17.7109375" customWidth="1"/>
    <col min="8460" max="8460" width="1.28515625" customWidth="1"/>
    <col min="8705" max="8705" width="45" customWidth="1"/>
    <col min="8706" max="8711" width="17.7109375" customWidth="1"/>
    <col min="8712" max="8712" width="19.7109375" customWidth="1"/>
    <col min="8713" max="8713" width="17.7109375" customWidth="1"/>
    <col min="8714" max="8714" width="30.42578125" bestFit="1" customWidth="1"/>
    <col min="8715" max="8715" width="17.7109375" customWidth="1"/>
    <col min="8716" max="8716" width="1.28515625" customWidth="1"/>
    <col min="8961" max="8961" width="45" customWidth="1"/>
    <col min="8962" max="8967" width="17.7109375" customWidth="1"/>
    <col min="8968" max="8968" width="19.7109375" customWidth="1"/>
    <col min="8969" max="8969" width="17.7109375" customWidth="1"/>
    <col min="8970" max="8970" width="30.42578125" bestFit="1" customWidth="1"/>
    <col min="8971" max="8971" width="17.7109375" customWidth="1"/>
    <col min="8972" max="8972" width="1.28515625" customWidth="1"/>
    <col min="9217" max="9217" width="45" customWidth="1"/>
    <col min="9218" max="9223" width="17.7109375" customWidth="1"/>
    <col min="9224" max="9224" width="19.7109375" customWidth="1"/>
    <col min="9225" max="9225" width="17.7109375" customWidth="1"/>
    <col min="9226" max="9226" width="30.42578125" bestFit="1" customWidth="1"/>
    <col min="9227" max="9227" width="17.7109375" customWidth="1"/>
    <col min="9228" max="9228" width="1.28515625" customWidth="1"/>
    <col min="9473" max="9473" width="45" customWidth="1"/>
    <col min="9474" max="9479" width="17.7109375" customWidth="1"/>
    <col min="9480" max="9480" width="19.7109375" customWidth="1"/>
    <col min="9481" max="9481" width="17.7109375" customWidth="1"/>
    <col min="9482" max="9482" width="30.42578125" bestFit="1" customWidth="1"/>
    <col min="9483" max="9483" width="17.7109375" customWidth="1"/>
    <col min="9484" max="9484" width="1.28515625" customWidth="1"/>
    <col min="9729" max="9729" width="45" customWidth="1"/>
    <col min="9730" max="9735" width="17.7109375" customWidth="1"/>
    <col min="9736" max="9736" width="19.7109375" customWidth="1"/>
    <col min="9737" max="9737" width="17.7109375" customWidth="1"/>
    <col min="9738" max="9738" width="30.42578125" bestFit="1" customWidth="1"/>
    <col min="9739" max="9739" width="17.7109375" customWidth="1"/>
    <col min="9740" max="9740" width="1.28515625" customWidth="1"/>
    <col min="9985" max="9985" width="45" customWidth="1"/>
    <col min="9986" max="9991" width="17.7109375" customWidth="1"/>
    <col min="9992" max="9992" width="19.7109375" customWidth="1"/>
    <col min="9993" max="9993" width="17.7109375" customWidth="1"/>
    <col min="9994" max="9994" width="30.42578125" bestFit="1" customWidth="1"/>
    <col min="9995" max="9995" width="17.7109375" customWidth="1"/>
    <col min="9996" max="9996" width="1.28515625" customWidth="1"/>
    <col min="10241" max="10241" width="45" customWidth="1"/>
    <col min="10242" max="10247" width="17.7109375" customWidth="1"/>
    <col min="10248" max="10248" width="19.7109375" customWidth="1"/>
    <col min="10249" max="10249" width="17.7109375" customWidth="1"/>
    <col min="10250" max="10250" width="30.42578125" bestFit="1" customWidth="1"/>
    <col min="10251" max="10251" width="17.7109375" customWidth="1"/>
    <col min="10252" max="10252" width="1.28515625" customWidth="1"/>
    <col min="10497" max="10497" width="45" customWidth="1"/>
    <col min="10498" max="10503" width="17.7109375" customWidth="1"/>
    <col min="10504" max="10504" width="19.7109375" customWidth="1"/>
    <col min="10505" max="10505" width="17.7109375" customWidth="1"/>
    <col min="10506" max="10506" width="30.42578125" bestFit="1" customWidth="1"/>
    <col min="10507" max="10507" width="17.7109375" customWidth="1"/>
    <col min="10508" max="10508" width="1.28515625" customWidth="1"/>
    <col min="10753" max="10753" width="45" customWidth="1"/>
    <col min="10754" max="10759" width="17.7109375" customWidth="1"/>
    <col min="10760" max="10760" width="19.7109375" customWidth="1"/>
    <col min="10761" max="10761" width="17.7109375" customWidth="1"/>
    <col min="10762" max="10762" width="30.42578125" bestFit="1" customWidth="1"/>
    <col min="10763" max="10763" width="17.7109375" customWidth="1"/>
    <col min="10764" max="10764" width="1.28515625" customWidth="1"/>
    <col min="11009" max="11009" width="45" customWidth="1"/>
    <col min="11010" max="11015" width="17.7109375" customWidth="1"/>
    <col min="11016" max="11016" width="19.7109375" customWidth="1"/>
    <col min="11017" max="11017" width="17.7109375" customWidth="1"/>
    <col min="11018" max="11018" width="30.42578125" bestFit="1" customWidth="1"/>
    <col min="11019" max="11019" width="17.7109375" customWidth="1"/>
    <col min="11020" max="11020" width="1.28515625" customWidth="1"/>
    <col min="11265" max="11265" width="45" customWidth="1"/>
    <col min="11266" max="11271" width="17.7109375" customWidth="1"/>
    <col min="11272" max="11272" width="19.7109375" customWidth="1"/>
    <col min="11273" max="11273" width="17.7109375" customWidth="1"/>
    <col min="11274" max="11274" width="30.42578125" bestFit="1" customWidth="1"/>
    <col min="11275" max="11275" width="17.7109375" customWidth="1"/>
    <col min="11276" max="11276" width="1.28515625" customWidth="1"/>
    <col min="11521" max="11521" width="45" customWidth="1"/>
    <col min="11522" max="11527" width="17.7109375" customWidth="1"/>
    <col min="11528" max="11528" width="19.7109375" customWidth="1"/>
    <col min="11529" max="11529" width="17.7109375" customWidth="1"/>
    <col min="11530" max="11530" width="30.42578125" bestFit="1" customWidth="1"/>
    <col min="11531" max="11531" width="17.7109375" customWidth="1"/>
    <col min="11532" max="11532" width="1.28515625" customWidth="1"/>
    <col min="11777" max="11777" width="45" customWidth="1"/>
    <col min="11778" max="11783" width="17.7109375" customWidth="1"/>
    <col min="11784" max="11784" width="19.7109375" customWidth="1"/>
    <col min="11785" max="11785" width="17.7109375" customWidth="1"/>
    <col min="11786" max="11786" width="30.42578125" bestFit="1" customWidth="1"/>
    <col min="11787" max="11787" width="17.7109375" customWidth="1"/>
    <col min="11788" max="11788" width="1.28515625" customWidth="1"/>
    <col min="12033" max="12033" width="45" customWidth="1"/>
    <col min="12034" max="12039" width="17.7109375" customWidth="1"/>
    <col min="12040" max="12040" width="19.7109375" customWidth="1"/>
    <col min="12041" max="12041" width="17.7109375" customWidth="1"/>
    <col min="12042" max="12042" width="30.42578125" bestFit="1" customWidth="1"/>
    <col min="12043" max="12043" width="17.7109375" customWidth="1"/>
    <col min="12044" max="12044" width="1.28515625" customWidth="1"/>
    <col min="12289" max="12289" width="45" customWidth="1"/>
    <col min="12290" max="12295" width="17.7109375" customWidth="1"/>
    <col min="12296" max="12296" width="19.7109375" customWidth="1"/>
    <col min="12297" max="12297" width="17.7109375" customWidth="1"/>
    <col min="12298" max="12298" width="30.42578125" bestFit="1" customWidth="1"/>
    <col min="12299" max="12299" width="17.7109375" customWidth="1"/>
    <col min="12300" max="12300" width="1.28515625" customWidth="1"/>
    <col min="12545" max="12545" width="45" customWidth="1"/>
    <col min="12546" max="12551" width="17.7109375" customWidth="1"/>
    <col min="12552" max="12552" width="19.7109375" customWidth="1"/>
    <col min="12553" max="12553" width="17.7109375" customWidth="1"/>
    <col min="12554" max="12554" width="30.42578125" bestFit="1" customWidth="1"/>
    <col min="12555" max="12555" width="17.7109375" customWidth="1"/>
    <col min="12556" max="12556" width="1.28515625" customWidth="1"/>
    <col min="12801" max="12801" width="45" customWidth="1"/>
    <col min="12802" max="12807" width="17.7109375" customWidth="1"/>
    <col min="12808" max="12808" width="19.7109375" customWidth="1"/>
    <col min="12809" max="12809" width="17.7109375" customWidth="1"/>
    <col min="12810" max="12810" width="30.42578125" bestFit="1" customWidth="1"/>
    <col min="12811" max="12811" width="17.7109375" customWidth="1"/>
    <col min="12812" max="12812" width="1.28515625" customWidth="1"/>
    <col min="13057" max="13057" width="45" customWidth="1"/>
    <col min="13058" max="13063" width="17.7109375" customWidth="1"/>
    <col min="13064" max="13064" width="19.7109375" customWidth="1"/>
    <col min="13065" max="13065" width="17.7109375" customWidth="1"/>
    <col min="13066" max="13066" width="30.42578125" bestFit="1" customWidth="1"/>
    <col min="13067" max="13067" width="17.7109375" customWidth="1"/>
    <col min="13068" max="13068" width="1.28515625" customWidth="1"/>
    <col min="13313" max="13313" width="45" customWidth="1"/>
    <col min="13314" max="13319" width="17.7109375" customWidth="1"/>
    <col min="13320" max="13320" width="19.7109375" customWidth="1"/>
    <col min="13321" max="13321" width="17.7109375" customWidth="1"/>
    <col min="13322" max="13322" width="30.42578125" bestFit="1" customWidth="1"/>
    <col min="13323" max="13323" width="17.7109375" customWidth="1"/>
    <col min="13324" max="13324" width="1.28515625" customWidth="1"/>
    <col min="13569" max="13569" width="45" customWidth="1"/>
    <col min="13570" max="13575" width="17.7109375" customWidth="1"/>
    <col min="13576" max="13576" width="19.7109375" customWidth="1"/>
    <col min="13577" max="13577" width="17.7109375" customWidth="1"/>
    <col min="13578" max="13578" width="30.42578125" bestFit="1" customWidth="1"/>
    <col min="13579" max="13579" width="17.7109375" customWidth="1"/>
    <col min="13580" max="13580" width="1.28515625" customWidth="1"/>
    <col min="13825" max="13825" width="45" customWidth="1"/>
    <col min="13826" max="13831" width="17.7109375" customWidth="1"/>
    <col min="13832" max="13832" width="19.7109375" customWidth="1"/>
    <col min="13833" max="13833" width="17.7109375" customWidth="1"/>
    <col min="13834" max="13834" width="30.42578125" bestFit="1" customWidth="1"/>
    <col min="13835" max="13835" width="17.7109375" customWidth="1"/>
    <col min="13836" max="13836" width="1.28515625" customWidth="1"/>
    <col min="14081" max="14081" width="45" customWidth="1"/>
    <col min="14082" max="14087" width="17.7109375" customWidth="1"/>
    <col min="14088" max="14088" width="19.7109375" customWidth="1"/>
    <col min="14089" max="14089" width="17.7109375" customWidth="1"/>
    <col min="14090" max="14090" width="30.42578125" bestFit="1" customWidth="1"/>
    <col min="14091" max="14091" width="17.7109375" customWidth="1"/>
    <col min="14092" max="14092" width="1.28515625" customWidth="1"/>
    <col min="14337" max="14337" width="45" customWidth="1"/>
    <col min="14338" max="14343" width="17.7109375" customWidth="1"/>
    <col min="14344" max="14344" width="19.7109375" customWidth="1"/>
    <col min="14345" max="14345" width="17.7109375" customWidth="1"/>
    <col min="14346" max="14346" width="30.42578125" bestFit="1" customWidth="1"/>
    <col min="14347" max="14347" width="17.7109375" customWidth="1"/>
    <col min="14348" max="14348" width="1.28515625" customWidth="1"/>
    <col min="14593" max="14593" width="45" customWidth="1"/>
    <col min="14594" max="14599" width="17.7109375" customWidth="1"/>
    <col min="14600" max="14600" width="19.7109375" customWidth="1"/>
    <col min="14601" max="14601" width="17.7109375" customWidth="1"/>
    <col min="14602" max="14602" width="30.42578125" bestFit="1" customWidth="1"/>
    <col min="14603" max="14603" width="17.7109375" customWidth="1"/>
    <col min="14604" max="14604" width="1.28515625" customWidth="1"/>
    <col min="14849" max="14849" width="45" customWidth="1"/>
    <col min="14850" max="14855" width="17.7109375" customWidth="1"/>
    <col min="14856" max="14856" width="19.7109375" customWidth="1"/>
    <col min="14857" max="14857" width="17.7109375" customWidth="1"/>
    <col min="14858" max="14858" width="30.42578125" bestFit="1" customWidth="1"/>
    <col min="14859" max="14859" width="17.7109375" customWidth="1"/>
    <col min="14860" max="14860" width="1.28515625" customWidth="1"/>
    <col min="15105" max="15105" width="45" customWidth="1"/>
    <col min="15106" max="15111" width="17.7109375" customWidth="1"/>
    <col min="15112" max="15112" width="19.7109375" customWidth="1"/>
    <col min="15113" max="15113" width="17.7109375" customWidth="1"/>
    <col min="15114" max="15114" width="30.42578125" bestFit="1" customWidth="1"/>
    <col min="15115" max="15115" width="17.7109375" customWidth="1"/>
    <col min="15116" max="15116" width="1.28515625" customWidth="1"/>
    <col min="15361" max="15361" width="45" customWidth="1"/>
    <col min="15362" max="15367" width="17.7109375" customWidth="1"/>
    <col min="15368" max="15368" width="19.7109375" customWidth="1"/>
    <col min="15369" max="15369" width="17.7109375" customWidth="1"/>
    <col min="15370" max="15370" width="30.42578125" bestFit="1" customWidth="1"/>
    <col min="15371" max="15371" width="17.7109375" customWidth="1"/>
    <col min="15372" max="15372" width="1.28515625" customWidth="1"/>
    <col min="15617" max="15617" width="45" customWidth="1"/>
    <col min="15618" max="15623" width="17.7109375" customWidth="1"/>
    <col min="15624" max="15624" width="19.7109375" customWidth="1"/>
    <col min="15625" max="15625" width="17.7109375" customWidth="1"/>
    <col min="15626" max="15626" width="30.42578125" bestFit="1" customWidth="1"/>
    <col min="15627" max="15627" width="17.7109375" customWidth="1"/>
    <col min="15628" max="15628" width="1.28515625" customWidth="1"/>
    <col min="15873" max="15873" width="45" customWidth="1"/>
    <col min="15874" max="15879" width="17.7109375" customWidth="1"/>
    <col min="15880" max="15880" width="19.7109375" customWidth="1"/>
    <col min="15881" max="15881" width="17.7109375" customWidth="1"/>
    <col min="15882" max="15882" width="30.42578125" bestFit="1" customWidth="1"/>
    <col min="15883" max="15883" width="17.7109375" customWidth="1"/>
    <col min="15884" max="15884" width="1.28515625" customWidth="1"/>
    <col min="16129" max="16129" width="45" customWidth="1"/>
    <col min="16130" max="16135" width="17.7109375" customWidth="1"/>
    <col min="16136" max="16136" width="19.7109375" customWidth="1"/>
    <col min="16137" max="16137" width="17.7109375" customWidth="1"/>
    <col min="16138" max="16138" width="30.42578125" bestFit="1" customWidth="1"/>
    <col min="16139" max="16139" width="17.7109375" customWidth="1"/>
    <col min="16140" max="16140" width="1.28515625" customWidth="1"/>
  </cols>
  <sheetData>
    <row r="1" spans="1:11" s="16" customFormat="1" x14ac:dyDescent="0.25">
      <c r="K1" s="343"/>
    </row>
    <row r="2" spans="1:11" s="16" customFormat="1" x14ac:dyDescent="0.25">
      <c r="A2" s="17" t="s">
        <v>42</v>
      </c>
      <c r="B2" s="18"/>
      <c r="C2" s="18"/>
      <c r="D2" s="18"/>
      <c r="E2" s="18"/>
      <c r="F2" s="18"/>
      <c r="G2" s="18"/>
      <c r="H2" s="18"/>
      <c r="I2" s="18"/>
      <c r="J2" s="18"/>
      <c r="K2" s="344" t="s">
        <v>19</v>
      </c>
    </row>
    <row r="3" spans="1:11" s="16" customFormat="1" x14ac:dyDescent="0.25">
      <c r="A3" s="134" t="s">
        <v>863</v>
      </c>
      <c r="B3" s="18"/>
      <c r="C3" s="18"/>
      <c r="D3" s="18"/>
      <c r="E3" s="18"/>
      <c r="F3" s="18"/>
      <c r="G3" s="18"/>
      <c r="H3" s="18"/>
      <c r="I3" s="18"/>
      <c r="J3" s="18"/>
      <c r="K3" s="577"/>
    </row>
    <row r="4" spans="1:11" s="16" customFormat="1" x14ac:dyDescent="0.25">
      <c r="A4" s="17" t="s">
        <v>1396</v>
      </c>
      <c r="B4" s="18"/>
      <c r="C4" s="18"/>
      <c r="D4" s="18"/>
      <c r="E4" s="18"/>
      <c r="F4" s="18"/>
      <c r="G4" s="18"/>
      <c r="H4" s="18"/>
      <c r="I4" s="18"/>
      <c r="J4" s="18"/>
      <c r="K4" s="577"/>
    </row>
    <row r="5" spans="1:11" s="16" customFormat="1" x14ac:dyDescent="0.25">
      <c r="K5" s="343"/>
    </row>
    <row r="6" spans="1:11" s="16" customFormat="1" x14ac:dyDescent="0.25">
      <c r="A6" s="191" t="s">
        <v>20</v>
      </c>
      <c r="B6" s="191" t="s">
        <v>21</v>
      </c>
      <c r="C6" s="191" t="s">
        <v>22</v>
      </c>
      <c r="D6" s="191"/>
      <c r="E6" s="1529" t="s">
        <v>23</v>
      </c>
      <c r="F6" s="1529"/>
      <c r="G6" s="191" t="s">
        <v>24</v>
      </c>
      <c r="H6" s="1417" t="s">
        <v>25</v>
      </c>
      <c r="I6" s="1417"/>
      <c r="J6" s="191" t="s">
        <v>26</v>
      </c>
      <c r="K6" s="859" t="s">
        <v>27</v>
      </c>
    </row>
    <row r="7" spans="1:11" s="52" customFormat="1" x14ac:dyDescent="0.25">
      <c r="A7" s="1426" t="s">
        <v>28</v>
      </c>
      <c r="B7" s="1423" t="s">
        <v>29</v>
      </c>
      <c r="C7" s="1423" t="s">
        <v>30</v>
      </c>
      <c r="D7" s="1423" t="s">
        <v>31</v>
      </c>
      <c r="E7" s="1423" t="s">
        <v>32</v>
      </c>
      <c r="F7" s="1423"/>
      <c r="G7" s="1423" t="s">
        <v>33</v>
      </c>
      <c r="H7" s="1423" t="s">
        <v>34</v>
      </c>
      <c r="I7" s="1423"/>
      <c r="J7" s="1423" t="s">
        <v>211</v>
      </c>
      <c r="K7" s="1444" t="s">
        <v>35</v>
      </c>
    </row>
    <row r="8" spans="1:11" s="52" customFormat="1" x14ac:dyDescent="0.25">
      <c r="A8" s="1426"/>
      <c r="B8" s="1423"/>
      <c r="C8" s="1423"/>
      <c r="D8" s="1423"/>
      <c r="E8" s="190" t="s">
        <v>36</v>
      </c>
      <c r="F8" s="190" t="s">
        <v>37</v>
      </c>
      <c r="G8" s="1423"/>
      <c r="H8" s="190" t="s">
        <v>36</v>
      </c>
      <c r="I8" s="190" t="s">
        <v>37</v>
      </c>
      <c r="J8" s="1423"/>
      <c r="K8" s="1444"/>
    </row>
    <row r="9" spans="1:11" ht="15.95" customHeight="1" x14ac:dyDescent="0.25">
      <c r="A9" s="229" t="s">
        <v>266</v>
      </c>
      <c r="B9" s="230"/>
      <c r="C9" s="230"/>
      <c r="D9" s="230"/>
      <c r="E9" s="230"/>
      <c r="F9" s="230"/>
      <c r="G9" s="230"/>
      <c r="H9" s="230"/>
      <c r="I9" s="230"/>
      <c r="J9" s="257"/>
      <c r="K9" s="250">
        <f>SUM(K10:K10)</f>
        <v>0</v>
      </c>
    </row>
    <row r="10" spans="1:11" ht="15.95" customHeight="1" x14ac:dyDescent="0.25">
      <c r="A10" s="65"/>
      <c r="B10" s="58"/>
      <c r="C10" s="58"/>
      <c r="D10" s="58"/>
      <c r="E10" s="58"/>
      <c r="F10" s="58"/>
      <c r="G10" s="58"/>
      <c r="H10" s="58"/>
      <c r="I10" s="58"/>
      <c r="J10" s="58"/>
      <c r="K10" s="874"/>
    </row>
    <row r="11" spans="1:11" ht="15.95" customHeight="1" x14ac:dyDescent="0.25">
      <c r="A11" s="229" t="s">
        <v>268</v>
      </c>
      <c r="B11" s="230"/>
      <c r="C11" s="230"/>
      <c r="D11" s="230"/>
      <c r="E11" s="230"/>
      <c r="F11" s="230"/>
      <c r="G11" s="230"/>
      <c r="H11" s="230"/>
      <c r="I11" s="230"/>
      <c r="J11" s="257"/>
      <c r="K11" s="250">
        <f>SUM(K12:K15)</f>
        <v>1306150.7099999997</v>
      </c>
    </row>
    <row r="12" spans="1:11" ht="30" x14ac:dyDescent="0.25">
      <c r="A12" s="303" t="s">
        <v>1329</v>
      </c>
      <c r="B12" s="160" t="s">
        <v>1330</v>
      </c>
      <c r="C12" s="82" t="s">
        <v>477</v>
      </c>
      <c r="D12" s="161">
        <v>1.4999999999999999E-2</v>
      </c>
      <c r="E12" s="161">
        <v>8.0000000000000002E-3</v>
      </c>
      <c r="F12" s="222">
        <v>0.05</v>
      </c>
      <c r="G12" s="82"/>
      <c r="H12" s="82"/>
      <c r="I12" s="82"/>
      <c r="J12" s="82" t="s">
        <v>1331</v>
      </c>
      <c r="K12" s="874">
        <f>+'[6]Recursos Total al 30.06.19'!I16</f>
        <v>1007497.48</v>
      </c>
    </row>
    <row r="13" spans="1:11" ht="50.25" customHeight="1" x14ac:dyDescent="0.25">
      <c r="A13" s="304" t="s">
        <v>212</v>
      </c>
      <c r="B13" s="82" t="s">
        <v>1332</v>
      </c>
      <c r="C13" s="142" t="s">
        <v>1011</v>
      </c>
      <c r="D13" s="82"/>
      <c r="E13" s="82"/>
      <c r="F13" s="82"/>
      <c r="G13" s="82"/>
      <c r="H13" s="82" t="s">
        <v>1333</v>
      </c>
      <c r="I13" s="82" t="s">
        <v>1334</v>
      </c>
      <c r="J13" s="82" t="s">
        <v>1331</v>
      </c>
      <c r="K13" s="874">
        <f>+'[6]Recursos Total al 30.06.19'!I19</f>
        <v>125898.95</v>
      </c>
    </row>
    <row r="14" spans="1:11" ht="46.5" customHeight="1" x14ac:dyDescent="0.25">
      <c r="A14" s="303" t="s">
        <v>1335</v>
      </c>
      <c r="B14" s="82" t="s">
        <v>1336</v>
      </c>
      <c r="C14" s="82" t="s">
        <v>1337</v>
      </c>
      <c r="D14" s="136"/>
      <c r="E14" s="82"/>
      <c r="F14" s="82"/>
      <c r="G14" s="82" t="s">
        <v>1338</v>
      </c>
      <c r="H14" s="82"/>
      <c r="I14" s="82"/>
      <c r="J14" s="82" t="s">
        <v>1331</v>
      </c>
      <c r="K14" s="874">
        <f>+'[6]Recursos Total al 30.06.19'!I32</f>
        <v>89459.89</v>
      </c>
    </row>
    <row r="15" spans="1:11" x14ac:dyDescent="0.25">
      <c r="A15" s="304" t="s">
        <v>1339</v>
      </c>
      <c r="B15" s="160" t="s">
        <v>1340</v>
      </c>
      <c r="C15" s="82" t="s">
        <v>1341</v>
      </c>
      <c r="D15" s="222">
        <v>0.1</v>
      </c>
      <c r="E15" s="82"/>
      <c r="F15" s="82"/>
      <c r="G15" s="82"/>
      <c r="H15" s="82"/>
      <c r="I15" s="82"/>
      <c r="J15" s="82" t="s">
        <v>1331</v>
      </c>
      <c r="K15" s="874">
        <f>+'[6]Recursos Total al 30.06.19'!I24</f>
        <v>83294.39</v>
      </c>
    </row>
    <row r="16" spans="1:11" x14ac:dyDescent="0.25">
      <c r="A16" s="304"/>
      <c r="B16" s="160"/>
      <c r="C16" s="82"/>
      <c r="D16" s="222"/>
      <c r="E16" s="82"/>
      <c r="F16" s="82"/>
      <c r="G16" s="82"/>
      <c r="H16" s="82"/>
      <c r="I16" s="82"/>
      <c r="J16" s="82"/>
      <c r="K16" s="874"/>
    </row>
    <row r="17" spans="1:11" x14ac:dyDescent="0.25">
      <c r="A17" s="229" t="s">
        <v>291</v>
      </c>
      <c r="B17" s="230"/>
      <c r="C17" s="230"/>
      <c r="D17" s="230"/>
      <c r="E17" s="230"/>
      <c r="F17" s="230"/>
      <c r="G17" s="230"/>
      <c r="H17" s="230"/>
      <c r="I17" s="230"/>
      <c r="J17" s="257"/>
      <c r="K17" s="250">
        <f>+SUM(K18:K22)</f>
        <v>0</v>
      </c>
    </row>
    <row r="18" spans="1:11" ht="30" x14ac:dyDescent="0.25">
      <c r="A18" s="303" t="s">
        <v>1342</v>
      </c>
      <c r="B18" s="160" t="s">
        <v>1343</v>
      </c>
      <c r="C18" s="82" t="s">
        <v>52</v>
      </c>
      <c r="D18" s="82"/>
      <c r="E18" s="160" t="s">
        <v>1344</v>
      </c>
      <c r="F18" s="160" t="s">
        <v>1345</v>
      </c>
      <c r="G18" s="82"/>
      <c r="H18" s="82"/>
      <c r="I18" s="82"/>
      <c r="J18" s="82" t="s">
        <v>1331</v>
      </c>
      <c r="K18" s="874"/>
    </row>
    <row r="19" spans="1:11" ht="30" x14ac:dyDescent="0.25">
      <c r="A19" s="303" t="s">
        <v>1346</v>
      </c>
      <c r="B19" s="160" t="s">
        <v>1347</v>
      </c>
      <c r="C19" s="82" t="s">
        <v>1348</v>
      </c>
      <c r="D19" s="136"/>
      <c r="E19" s="82"/>
      <c r="F19" s="82"/>
      <c r="G19" s="160" t="s">
        <v>1349</v>
      </c>
      <c r="H19" s="160"/>
      <c r="I19" s="82"/>
      <c r="J19" s="82" t="s">
        <v>1331</v>
      </c>
      <c r="K19" s="874"/>
    </row>
    <row r="20" spans="1:11" ht="45" x14ac:dyDescent="0.25">
      <c r="A20" s="303" t="s">
        <v>1350</v>
      </c>
      <c r="B20" s="160" t="s">
        <v>1347</v>
      </c>
      <c r="C20" s="82" t="s">
        <v>1348</v>
      </c>
      <c r="D20" s="136"/>
      <c r="E20" s="82"/>
      <c r="F20" s="82"/>
      <c r="G20" s="160" t="s">
        <v>1351</v>
      </c>
      <c r="H20" s="160"/>
      <c r="I20" s="82"/>
      <c r="J20" s="82" t="s">
        <v>1331</v>
      </c>
      <c r="K20" s="874"/>
    </row>
    <row r="21" spans="1:11" ht="45" x14ac:dyDescent="0.25">
      <c r="A21" s="303" t="s">
        <v>1352</v>
      </c>
      <c r="B21" s="160" t="s">
        <v>1353</v>
      </c>
      <c r="C21" s="82" t="s">
        <v>477</v>
      </c>
      <c r="D21" s="160"/>
      <c r="E21" s="82"/>
      <c r="F21" s="82"/>
      <c r="G21" s="82"/>
      <c r="H21" s="301" t="s">
        <v>1354</v>
      </c>
      <c r="I21" s="301" t="s">
        <v>1355</v>
      </c>
      <c r="J21" s="82" t="s">
        <v>1331</v>
      </c>
      <c r="K21" s="874"/>
    </row>
    <row r="22" spans="1:11" s="16" customFormat="1" x14ac:dyDescent="0.25">
      <c r="A22" s="305" t="s">
        <v>1356</v>
      </c>
      <c r="B22" s="160" t="s">
        <v>1343</v>
      </c>
      <c r="C22" s="82" t="s">
        <v>52</v>
      </c>
      <c r="D22" s="302">
        <v>8.6956000000000006E-2</v>
      </c>
      <c r="E22" s="27"/>
      <c r="F22" s="27"/>
      <c r="G22" s="27"/>
      <c r="H22" s="27"/>
      <c r="I22" s="27"/>
      <c r="J22" s="82" t="s">
        <v>1331</v>
      </c>
      <c r="K22" s="311"/>
    </row>
    <row r="23" spans="1:11" s="16" customFormat="1" ht="15.95" customHeight="1" x14ac:dyDescent="0.25">
      <c r="A23" s="57"/>
      <c r="B23" s="27"/>
      <c r="C23" s="27"/>
      <c r="D23" s="27"/>
      <c r="E23" s="27"/>
      <c r="F23" s="27"/>
      <c r="G23" s="27"/>
      <c r="H23" s="27"/>
      <c r="I23" s="27"/>
      <c r="J23" s="27"/>
      <c r="K23" s="30"/>
    </row>
    <row r="24" spans="1:11" s="16" customFormat="1" ht="15.95" customHeight="1" x14ac:dyDescent="0.25">
      <c r="A24" s="229" t="s">
        <v>300</v>
      </c>
      <c r="B24" s="230"/>
      <c r="C24" s="230"/>
      <c r="D24" s="230"/>
      <c r="E24" s="230"/>
      <c r="F24" s="230"/>
      <c r="G24" s="230"/>
      <c r="H24" s="230"/>
      <c r="I24" s="230"/>
      <c r="J24" s="257"/>
      <c r="K24" s="250">
        <f>+SUM(K25:K34)</f>
        <v>64120</v>
      </c>
    </row>
    <row r="25" spans="1:11" x14ac:dyDescent="0.25">
      <c r="A25" s="304" t="s">
        <v>1357</v>
      </c>
      <c r="B25" s="160" t="s">
        <v>1358</v>
      </c>
      <c r="C25" s="82" t="s">
        <v>1359</v>
      </c>
      <c r="D25" s="82"/>
      <c r="E25" s="82"/>
      <c r="F25" s="82"/>
      <c r="G25" s="82"/>
      <c r="H25" s="160" t="s">
        <v>1360</v>
      </c>
      <c r="I25" s="82" t="s">
        <v>1361</v>
      </c>
      <c r="J25" s="82" t="s">
        <v>1331</v>
      </c>
      <c r="K25" s="874">
        <f>+'[6]Recursos Total al 30.06.19'!I29</f>
        <v>62060</v>
      </c>
    </row>
    <row r="26" spans="1:11" ht="45" x14ac:dyDescent="0.25">
      <c r="A26" s="306" t="s">
        <v>1362</v>
      </c>
      <c r="B26" s="160" t="s">
        <v>1363</v>
      </c>
      <c r="C26" s="160">
        <v>0</v>
      </c>
      <c r="D26" s="82"/>
      <c r="E26" s="82"/>
      <c r="F26" s="82"/>
      <c r="G26" s="82" t="s">
        <v>1333</v>
      </c>
      <c r="H26" s="160" t="s">
        <v>1364</v>
      </c>
      <c r="I26" s="82"/>
      <c r="J26" s="82" t="s">
        <v>1331</v>
      </c>
      <c r="K26" s="874">
        <f>+'[6]Recursos Total al 30.06.19'!I21</f>
        <v>2060</v>
      </c>
    </row>
    <row r="27" spans="1:11" x14ac:dyDescent="0.25">
      <c r="A27" s="304" t="s">
        <v>1365</v>
      </c>
      <c r="B27" s="82" t="s">
        <v>1366</v>
      </c>
      <c r="C27" s="82" t="s">
        <v>1359</v>
      </c>
      <c r="D27" s="82"/>
      <c r="E27" s="82"/>
      <c r="F27" s="82"/>
      <c r="G27" s="82"/>
      <c r="H27" s="82" t="s">
        <v>1367</v>
      </c>
      <c r="I27" s="82" t="s">
        <v>1368</v>
      </c>
      <c r="J27" s="82" t="s">
        <v>1331</v>
      </c>
      <c r="K27" s="874"/>
    </row>
    <row r="28" spans="1:11" x14ac:dyDescent="0.25">
      <c r="A28" s="304" t="s">
        <v>1369</v>
      </c>
      <c r="B28" s="160" t="s">
        <v>1370</v>
      </c>
      <c r="C28" s="82" t="s">
        <v>1371</v>
      </c>
      <c r="D28" s="88">
        <v>8.0000000000000004E-4</v>
      </c>
      <c r="E28" s="82"/>
      <c r="F28" s="82"/>
      <c r="G28" s="82"/>
      <c r="H28" s="82"/>
      <c r="I28" s="82"/>
      <c r="J28" s="82" t="s">
        <v>1331</v>
      </c>
      <c r="K28" s="874"/>
    </row>
    <row r="29" spans="1:11" x14ac:dyDescent="0.25">
      <c r="A29" s="304" t="s">
        <v>1372</v>
      </c>
      <c r="B29" s="160" t="s">
        <v>1370</v>
      </c>
      <c r="C29" s="82" t="s">
        <v>1371</v>
      </c>
      <c r="D29" s="88">
        <v>8.0000000000000004E-4</v>
      </c>
      <c r="E29" s="82"/>
      <c r="F29" s="82"/>
      <c r="G29" s="82"/>
      <c r="H29" s="82"/>
      <c r="I29" s="82"/>
      <c r="J29" s="82" t="s">
        <v>1331</v>
      </c>
      <c r="K29" s="874"/>
    </row>
    <row r="30" spans="1:11" ht="32.25" customHeight="1" x14ac:dyDescent="0.25">
      <c r="A30" s="306" t="s">
        <v>1373</v>
      </c>
      <c r="B30" s="160" t="s">
        <v>1374</v>
      </c>
      <c r="C30" s="82" t="s">
        <v>1359</v>
      </c>
      <c r="D30" s="88">
        <v>0.05</v>
      </c>
      <c r="E30" s="82"/>
      <c r="F30" s="82"/>
      <c r="G30" s="82"/>
      <c r="H30" s="82"/>
      <c r="I30" s="82"/>
      <c r="J30" s="82" t="s">
        <v>1331</v>
      </c>
      <c r="K30" s="874"/>
    </row>
    <row r="31" spans="1:11" ht="15.95" customHeight="1" x14ac:dyDescent="0.25">
      <c r="A31" s="306" t="s">
        <v>97</v>
      </c>
      <c r="B31" s="82" t="s">
        <v>1359</v>
      </c>
      <c r="C31" s="82" t="s">
        <v>1359</v>
      </c>
      <c r="D31" s="82"/>
      <c r="E31" s="82"/>
      <c r="F31" s="82"/>
      <c r="G31" s="82"/>
      <c r="H31" s="82" t="s">
        <v>1375</v>
      </c>
      <c r="I31" s="82" t="s">
        <v>1376</v>
      </c>
      <c r="J31" s="82" t="s">
        <v>1331</v>
      </c>
      <c r="K31" s="874"/>
    </row>
    <row r="32" spans="1:11" ht="15.95" customHeight="1" x14ac:dyDescent="0.25">
      <c r="A32" s="306" t="s">
        <v>41</v>
      </c>
      <c r="B32" s="160" t="s">
        <v>1377</v>
      </c>
      <c r="C32" s="82" t="s">
        <v>1013</v>
      </c>
      <c r="D32" s="82"/>
      <c r="E32" s="82"/>
      <c r="F32" s="82"/>
      <c r="G32" s="82"/>
      <c r="H32" s="82" t="s">
        <v>1375</v>
      </c>
      <c r="I32" s="82" t="s">
        <v>1378</v>
      </c>
      <c r="J32" s="82" t="s">
        <v>1331</v>
      </c>
      <c r="K32" s="874"/>
    </row>
    <row r="33" spans="1:11" ht="15.95" customHeight="1" x14ac:dyDescent="0.25">
      <c r="A33" s="306" t="s">
        <v>756</v>
      </c>
      <c r="B33" s="160" t="s">
        <v>1379</v>
      </c>
      <c r="C33" s="82" t="s">
        <v>1380</v>
      </c>
      <c r="D33" s="82"/>
      <c r="E33" s="82"/>
      <c r="F33" s="82"/>
      <c r="G33" s="82"/>
      <c r="H33" s="82" t="s">
        <v>1381</v>
      </c>
      <c r="I33" s="82" t="s">
        <v>1382</v>
      </c>
      <c r="J33" s="82" t="s">
        <v>1331</v>
      </c>
      <c r="K33" s="874"/>
    </row>
    <row r="34" spans="1:11" ht="58.5" customHeight="1" x14ac:dyDescent="0.25">
      <c r="A34" s="306" t="s">
        <v>1383</v>
      </c>
      <c r="B34" s="160" t="s">
        <v>1384</v>
      </c>
      <c r="C34" s="82" t="s">
        <v>1380</v>
      </c>
      <c r="D34" s="82"/>
      <c r="E34" s="82"/>
      <c r="F34" s="82"/>
      <c r="G34" s="82"/>
      <c r="H34" s="82" t="s">
        <v>1385</v>
      </c>
      <c r="I34" s="82" t="s">
        <v>1386</v>
      </c>
      <c r="J34" s="82" t="s">
        <v>1331</v>
      </c>
      <c r="K34" s="874"/>
    </row>
    <row r="35" spans="1:11" ht="15.95" customHeight="1" x14ac:dyDescent="0.25">
      <c r="A35" s="57"/>
      <c r="B35" s="82"/>
      <c r="C35" s="82"/>
      <c r="D35" s="82"/>
      <c r="E35" s="82"/>
      <c r="F35" s="82"/>
      <c r="G35" s="82"/>
      <c r="H35" s="82"/>
      <c r="I35" s="82"/>
      <c r="J35" s="82"/>
      <c r="K35" s="874"/>
    </row>
    <row r="36" spans="1:11" ht="15.95" customHeight="1" x14ac:dyDescent="0.25">
      <c r="A36" s="229" t="s">
        <v>310</v>
      </c>
      <c r="B36" s="230"/>
      <c r="C36" s="230"/>
      <c r="D36" s="230"/>
      <c r="E36" s="230"/>
      <c r="F36" s="230"/>
      <c r="G36" s="230"/>
      <c r="H36" s="230"/>
      <c r="I36" s="230"/>
      <c r="J36" s="257"/>
      <c r="K36" s="250">
        <f>+SUM(K37:K37)</f>
        <v>0</v>
      </c>
    </row>
    <row r="37" spans="1:11" ht="15.95" customHeight="1" x14ac:dyDescent="0.25">
      <c r="A37" s="65"/>
      <c r="B37" s="58"/>
      <c r="C37" s="58"/>
      <c r="D37" s="58"/>
      <c r="E37" s="58"/>
      <c r="F37" s="58"/>
      <c r="G37" s="58"/>
      <c r="H37" s="58"/>
      <c r="I37" s="58"/>
      <c r="J37" s="58"/>
      <c r="K37" s="874"/>
    </row>
    <row r="38" spans="1:11" ht="15.95" customHeight="1" x14ac:dyDescent="0.25">
      <c r="A38" s="229" t="s">
        <v>313</v>
      </c>
      <c r="B38" s="230"/>
      <c r="C38" s="230"/>
      <c r="D38" s="230"/>
      <c r="E38" s="230"/>
      <c r="F38" s="230"/>
      <c r="G38" s="230"/>
      <c r="H38" s="230"/>
      <c r="I38" s="230"/>
      <c r="J38" s="257"/>
      <c r="K38" s="250">
        <f>+SUM(K39)</f>
        <v>0</v>
      </c>
    </row>
    <row r="39" spans="1:11" s="81" customFormat="1" ht="15.95" customHeight="1" x14ac:dyDescent="0.25">
      <c r="A39" s="307" t="s">
        <v>777</v>
      </c>
      <c r="B39" s="82" t="str">
        <f>+'[6]2017'!C15</f>
        <v>% mensual</v>
      </c>
      <c r="C39" s="82" t="str">
        <f>+'[6]2017'!B15</f>
        <v>por c/pago atrasado</v>
      </c>
      <c r="D39" s="222">
        <f>+'[6]2017'!D15</f>
        <v>0.05</v>
      </c>
      <c r="E39" s="82"/>
      <c r="F39" s="82"/>
      <c r="G39" s="82"/>
      <c r="H39" s="82"/>
      <c r="I39" s="82"/>
      <c r="J39" s="82" t="s">
        <v>1331</v>
      </c>
      <c r="K39" s="874"/>
    </row>
    <row r="40" spans="1:11" ht="15.95" customHeight="1" x14ac:dyDescent="0.25">
      <c r="A40" s="65"/>
      <c r="B40" s="58"/>
      <c r="C40" s="58"/>
      <c r="D40" s="58"/>
      <c r="E40" s="58"/>
      <c r="F40" s="58"/>
      <c r="G40" s="58"/>
      <c r="H40" s="58"/>
      <c r="I40" s="58"/>
      <c r="J40" s="58"/>
      <c r="K40" s="874"/>
    </row>
    <row r="41" spans="1:11" s="16" customFormat="1" ht="15.95" customHeight="1" x14ac:dyDescent="0.25">
      <c r="A41" s="229" t="s">
        <v>314</v>
      </c>
      <c r="B41" s="230"/>
      <c r="C41" s="230"/>
      <c r="D41" s="230"/>
      <c r="E41" s="230"/>
      <c r="F41" s="230"/>
      <c r="G41" s="230"/>
      <c r="H41" s="230"/>
      <c r="I41" s="230"/>
      <c r="J41" s="257"/>
      <c r="K41" s="250">
        <f>+SUM(K42)</f>
        <v>0</v>
      </c>
    </row>
    <row r="42" spans="1:11" s="80" customFormat="1" ht="15.95" customHeight="1" x14ac:dyDescent="0.25">
      <c r="A42" s="66"/>
      <c r="B42" s="63"/>
      <c r="C42" s="63"/>
      <c r="D42" s="63"/>
      <c r="E42" s="63"/>
      <c r="F42" s="63"/>
      <c r="G42" s="63"/>
      <c r="H42" s="63"/>
      <c r="I42" s="63"/>
      <c r="J42" s="63"/>
      <c r="K42" s="30"/>
    </row>
    <row r="43" spans="1:11" ht="15.95" customHeight="1" x14ac:dyDescent="0.25">
      <c r="A43" s="229" t="s">
        <v>315</v>
      </c>
      <c r="B43" s="230"/>
      <c r="C43" s="230"/>
      <c r="D43" s="230"/>
      <c r="E43" s="230"/>
      <c r="F43" s="230"/>
      <c r="G43" s="230"/>
      <c r="H43" s="230"/>
      <c r="I43" s="230"/>
      <c r="J43" s="257"/>
      <c r="K43" s="250">
        <f>+SUM(K44:K47)</f>
        <v>0</v>
      </c>
    </row>
    <row r="44" spans="1:11" s="80" customFormat="1" ht="48" customHeight="1" x14ac:dyDescent="0.25">
      <c r="A44" s="307" t="s">
        <v>1387</v>
      </c>
      <c r="B44" s="160" t="s">
        <v>1388</v>
      </c>
      <c r="C44" s="27"/>
      <c r="D44" s="27"/>
      <c r="E44" s="27"/>
      <c r="F44" s="27"/>
      <c r="G44" s="27"/>
      <c r="H44" s="27"/>
      <c r="I44" s="27"/>
      <c r="J44" s="82" t="s">
        <v>1331</v>
      </c>
      <c r="K44" s="874"/>
    </row>
    <row r="45" spans="1:11" s="80" customFormat="1" ht="30" x14ac:dyDescent="0.25">
      <c r="A45" s="308" t="s">
        <v>1389</v>
      </c>
      <c r="B45" s="160" t="s">
        <v>1390</v>
      </c>
      <c r="C45" s="160" t="s">
        <v>1391</v>
      </c>
      <c r="D45" s="27"/>
      <c r="E45" s="27"/>
      <c r="F45" s="27"/>
      <c r="G45" s="27"/>
      <c r="H45" s="27"/>
      <c r="I45" s="27"/>
      <c r="J45" s="82" t="s">
        <v>1331</v>
      </c>
      <c r="K45" s="30"/>
    </row>
    <row r="46" spans="1:11" s="80" customFormat="1" ht="29.25" customHeight="1" x14ac:dyDescent="0.25">
      <c r="A46" s="305" t="s">
        <v>1392</v>
      </c>
      <c r="B46" s="160" t="s">
        <v>1393</v>
      </c>
      <c r="C46" s="27"/>
      <c r="D46" s="27"/>
      <c r="E46" s="27"/>
      <c r="F46" s="27"/>
      <c r="G46" s="27"/>
      <c r="H46" s="27"/>
      <c r="I46" s="27"/>
      <c r="J46" s="82" t="s">
        <v>1331</v>
      </c>
      <c r="K46" s="30"/>
    </row>
    <row r="47" spans="1:11" s="16" customFormat="1" x14ac:dyDescent="0.25">
      <c r="A47" s="309" t="s">
        <v>1394</v>
      </c>
      <c r="B47" s="160" t="s">
        <v>1395</v>
      </c>
      <c r="C47" s="27"/>
      <c r="D47" s="27"/>
      <c r="E47" s="27"/>
      <c r="F47" s="27"/>
      <c r="G47" s="27"/>
      <c r="H47" s="27"/>
      <c r="I47" s="27"/>
      <c r="J47" s="82" t="s">
        <v>1331</v>
      </c>
      <c r="K47" s="30"/>
    </row>
    <row r="48" spans="1:11" ht="15.95" customHeight="1" x14ac:dyDescent="0.25">
      <c r="A48" s="307"/>
      <c r="B48" s="82"/>
      <c r="C48" s="82"/>
      <c r="D48" s="82"/>
      <c r="E48" s="82"/>
      <c r="F48" s="82"/>
      <c r="G48" s="82"/>
      <c r="H48" s="82"/>
      <c r="I48" s="82"/>
      <c r="J48" s="82"/>
      <c r="K48" s="874"/>
    </row>
    <row r="49" spans="1:11" ht="15.95" customHeight="1" x14ac:dyDescent="0.25">
      <c r="A49" s="67" t="s">
        <v>868</v>
      </c>
      <c r="B49" s="192"/>
      <c r="C49" s="192"/>
      <c r="D49" s="192"/>
      <c r="E49" s="192"/>
      <c r="F49" s="192"/>
      <c r="G49" s="192"/>
      <c r="H49" s="192"/>
      <c r="I49" s="192"/>
      <c r="J49" s="192"/>
      <c r="K49" s="310">
        <f>SUM(K43,K41,K38,K36,K24,K17,K11,K9)</f>
        <v>1370270.7099999997</v>
      </c>
    </row>
    <row r="50" spans="1:11" hidden="1" x14ac:dyDescent="0.25">
      <c r="A50" s="72"/>
      <c r="B50" s="73"/>
      <c r="C50" s="73"/>
      <c r="D50" s="73"/>
      <c r="E50" s="73"/>
      <c r="F50" s="73"/>
      <c r="G50" s="73"/>
      <c r="H50" s="73"/>
      <c r="I50" s="73"/>
      <c r="J50" s="73"/>
      <c r="K50" s="349"/>
    </row>
    <row r="51" spans="1:11" hidden="1" x14ac:dyDescent="0.25">
      <c r="K51" s="384">
        <f>+'[6]Recursos Total al 30.06.19'!J15</f>
        <v>1370270.71</v>
      </c>
    </row>
    <row r="52" spans="1:11" hidden="1" x14ac:dyDescent="0.25"/>
  </sheetData>
  <mergeCells count="11">
    <mergeCell ref="J7:J8"/>
    <mergeCell ref="K7:K8"/>
    <mergeCell ref="E6:F6"/>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80" zoomScaleNormal="80" workbookViewId="0">
      <selection activeCell="A2" sqref="A2:A4"/>
    </sheetView>
  </sheetViews>
  <sheetFormatPr baseColWidth="10" defaultRowHeight="15" x14ac:dyDescent="0.25"/>
  <cols>
    <col min="1" max="1" width="71" customWidth="1"/>
    <col min="2" max="6" width="17.7109375" customWidth="1"/>
    <col min="7" max="7" width="19.42578125" customWidth="1"/>
    <col min="8" max="11" width="17.7109375" customWidth="1"/>
  </cols>
  <sheetData>
    <row r="1" spans="1:11" s="16" customFormat="1" ht="15.75" thickBot="1" x14ac:dyDescent="0.3">
      <c r="A1" s="853"/>
    </row>
    <row r="2" spans="1:11" s="16" customFormat="1" x14ac:dyDescent="0.25">
      <c r="A2" s="17" t="s">
        <v>42</v>
      </c>
      <c r="B2" s="18"/>
      <c r="C2" s="18"/>
      <c r="D2" s="18"/>
      <c r="E2" s="18"/>
      <c r="F2" s="18"/>
      <c r="G2" s="18"/>
      <c r="H2" s="18"/>
      <c r="I2" s="18"/>
      <c r="J2" s="18"/>
      <c r="K2" s="19" t="s">
        <v>19</v>
      </c>
    </row>
    <row r="3" spans="1:11" s="16" customFormat="1" x14ac:dyDescent="0.25">
      <c r="A3" s="134" t="s">
        <v>863</v>
      </c>
      <c r="B3" s="18"/>
      <c r="C3" s="18"/>
      <c r="D3" s="18"/>
      <c r="E3" s="18"/>
      <c r="F3" s="18"/>
      <c r="G3" s="18"/>
      <c r="H3" s="18"/>
      <c r="I3" s="18"/>
      <c r="J3" s="18"/>
      <c r="K3" s="18"/>
    </row>
    <row r="4" spans="1:11" s="16" customFormat="1" x14ac:dyDescent="0.25">
      <c r="A4" s="17" t="s">
        <v>2902</v>
      </c>
      <c r="B4" s="18"/>
      <c r="C4" s="18"/>
      <c r="D4" s="18"/>
      <c r="E4" s="18"/>
      <c r="F4" s="18"/>
      <c r="G4" s="18"/>
      <c r="H4" s="18"/>
      <c r="I4" s="18"/>
      <c r="J4" s="18"/>
      <c r="K4" s="18"/>
    </row>
    <row r="5" spans="1:11" s="16" customFormat="1" x14ac:dyDescent="0.25">
      <c r="A5" s="17"/>
      <c r="B5" s="18"/>
      <c r="C5" s="18"/>
      <c r="D5" s="18"/>
      <c r="E5" s="18"/>
      <c r="F5" s="18"/>
      <c r="G5" s="18"/>
      <c r="H5" s="18"/>
      <c r="I5" s="18"/>
      <c r="J5" s="18"/>
      <c r="K5" s="18"/>
    </row>
    <row r="6" spans="1:11" s="16" customFormat="1" x14ac:dyDescent="0.25">
      <c r="A6" s="803" t="s">
        <v>20</v>
      </c>
      <c r="B6" s="803" t="s">
        <v>21</v>
      </c>
      <c r="C6" s="803" t="s">
        <v>22</v>
      </c>
      <c r="D6" s="803"/>
      <c r="E6" s="20" t="s">
        <v>23</v>
      </c>
      <c r="F6" s="20"/>
      <c r="G6" s="803" t="s">
        <v>24</v>
      </c>
      <c r="H6" s="1417" t="s">
        <v>25</v>
      </c>
      <c r="I6" s="1417"/>
      <c r="J6" s="803" t="s">
        <v>26</v>
      </c>
      <c r="K6" s="803" t="s">
        <v>27</v>
      </c>
    </row>
    <row r="7" spans="1:11" s="52" customFormat="1" x14ac:dyDescent="0.25">
      <c r="A7" s="1418" t="s">
        <v>28</v>
      </c>
      <c r="B7" s="1415" t="s">
        <v>29</v>
      </c>
      <c r="C7" s="1415" t="s">
        <v>30</v>
      </c>
      <c r="D7" s="1415" t="s">
        <v>31</v>
      </c>
      <c r="E7" s="1415" t="s">
        <v>32</v>
      </c>
      <c r="F7" s="1415"/>
      <c r="G7" s="1415" t="s">
        <v>33</v>
      </c>
      <c r="H7" s="1415" t="s">
        <v>34</v>
      </c>
      <c r="I7" s="1415"/>
      <c r="J7" s="1415" t="s">
        <v>211</v>
      </c>
      <c r="K7" s="1416" t="s">
        <v>35</v>
      </c>
    </row>
    <row r="8" spans="1:11" s="52" customFormat="1" x14ac:dyDescent="0.25">
      <c r="A8" s="1418"/>
      <c r="B8" s="1415"/>
      <c r="C8" s="1415"/>
      <c r="D8" s="1415"/>
      <c r="E8" s="802" t="s">
        <v>36</v>
      </c>
      <c r="F8" s="802" t="s">
        <v>37</v>
      </c>
      <c r="G8" s="1415"/>
      <c r="H8" s="802" t="s">
        <v>36</v>
      </c>
      <c r="I8" s="802" t="s">
        <v>37</v>
      </c>
      <c r="J8" s="1415"/>
      <c r="K8" s="1416"/>
    </row>
    <row r="9" spans="1:11" ht="15.95" customHeight="1" x14ac:dyDescent="0.25">
      <c r="A9" s="479" t="s">
        <v>43</v>
      </c>
      <c r="B9" s="480"/>
      <c r="C9" s="480"/>
      <c r="D9" s="480"/>
      <c r="E9" s="480"/>
      <c r="F9" s="480"/>
      <c r="G9" s="480"/>
      <c r="H9" s="480"/>
      <c r="I9" s="480"/>
      <c r="J9" s="480"/>
      <c r="K9" s="481">
        <f>SUM(K10)</f>
        <v>979824.85</v>
      </c>
    </row>
    <row r="10" spans="1:11" ht="19.5" customHeight="1" x14ac:dyDescent="0.25">
      <c r="A10" s="612" t="s">
        <v>2780</v>
      </c>
      <c r="B10" s="522" t="s">
        <v>269</v>
      </c>
      <c r="C10" s="1274" t="s">
        <v>2779</v>
      </c>
      <c r="D10" s="506" t="s">
        <v>2778</v>
      </c>
      <c r="E10" s="506"/>
      <c r="F10" s="506"/>
      <c r="G10" s="522"/>
      <c r="H10" s="522"/>
      <c r="I10" s="522"/>
      <c r="J10" s="522" t="s">
        <v>2760</v>
      </c>
      <c r="K10" s="507">
        <v>979824.85</v>
      </c>
    </row>
    <row r="11" spans="1:11" ht="15.95" customHeight="1" x14ac:dyDescent="0.25">
      <c r="A11" s="479" t="s">
        <v>44</v>
      </c>
      <c r="B11" s="480"/>
      <c r="C11" s="480"/>
      <c r="D11" s="484"/>
      <c r="E11" s="484"/>
      <c r="F11" s="484"/>
      <c r="G11" s="480"/>
      <c r="H11" s="480"/>
      <c r="I11" s="480"/>
      <c r="J11" s="480"/>
      <c r="K11" s="481">
        <f>SUM(K12:K17)</f>
        <v>2879724.96</v>
      </c>
    </row>
    <row r="12" spans="1:11" ht="15.95" customHeight="1" x14ac:dyDescent="0.25">
      <c r="A12" s="612" t="s">
        <v>1113</v>
      </c>
      <c r="B12" s="522" t="s">
        <v>2777</v>
      </c>
      <c r="C12" s="522" t="s">
        <v>214</v>
      </c>
      <c r="D12" s="506" t="s">
        <v>2776</v>
      </c>
      <c r="E12" s="506"/>
      <c r="F12" s="506"/>
      <c r="G12" s="522"/>
      <c r="H12" s="522"/>
      <c r="I12" s="522"/>
      <c r="J12" s="522" t="s">
        <v>2760</v>
      </c>
      <c r="K12" s="507">
        <v>300856.44</v>
      </c>
    </row>
    <row r="13" spans="1:11" ht="15.95" customHeight="1" x14ac:dyDescent="0.25">
      <c r="A13" s="612" t="s">
        <v>2775</v>
      </c>
      <c r="B13" s="522" t="s">
        <v>2774</v>
      </c>
      <c r="C13" s="522" t="s">
        <v>2771</v>
      </c>
      <c r="D13" s="506"/>
      <c r="E13" s="506"/>
      <c r="F13" s="506"/>
      <c r="G13" s="522">
        <v>35</v>
      </c>
      <c r="H13" s="522"/>
      <c r="I13" s="522"/>
      <c r="J13" s="522" t="s">
        <v>2760</v>
      </c>
      <c r="K13" s="507">
        <v>1574099.44</v>
      </c>
    </row>
    <row r="14" spans="1:11" ht="15.95" customHeight="1" x14ac:dyDescent="0.25">
      <c r="A14" s="612" t="s">
        <v>2773</v>
      </c>
      <c r="B14" s="522" t="s">
        <v>2772</v>
      </c>
      <c r="C14" s="522" t="s">
        <v>2771</v>
      </c>
      <c r="D14" s="506"/>
      <c r="E14" s="506"/>
      <c r="F14" s="506"/>
      <c r="G14" s="522" t="s">
        <v>2770</v>
      </c>
      <c r="H14" s="522"/>
      <c r="I14" s="522"/>
      <c r="J14" s="522" t="s">
        <v>2760</v>
      </c>
      <c r="K14" s="507">
        <v>223460</v>
      </c>
    </row>
    <row r="15" spans="1:11" ht="15.95" customHeight="1" x14ac:dyDescent="0.25">
      <c r="A15" s="612" t="s">
        <v>2769</v>
      </c>
      <c r="B15" s="522" t="s">
        <v>2768</v>
      </c>
      <c r="C15" s="522" t="s">
        <v>228</v>
      </c>
      <c r="D15" s="506"/>
      <c r="E15" s="506"/>
      <c r="F15" s="506"/>
      <c r="G15" s="522">
        <v>550</v>
      </c>
      <c r="H15" s="522"/>
      <c r="I15" s="522"/>
      <c r="J15" s="522" t="s">
        <v>2760</v>
      </c>
      <c r="K15" s="507">
        <v>20345.84</v>
      </c>
    </row>
    <row r="16" spans="1:11" ht="15.95" customHeight="1" x14ac:dyDescent="0.25">
      <c r="A16" s="612" t="s">
        <v>2368</v>
      </c>
      <c r="B16" s="1274" t="s">
        <v>2767</v>
      </c>
      <c r="C16" s="522" t="s">
        <v>270</v>
      </c>
      <c r="D16" s="508">
        <v>8.6956000000000006E-2</v>
      </c>
      <c r="E16" s="506"/>
      <c r="F16" s="506"/>
      <c r="G16" s="522"/>
      <c r="H16" s="522"/>
      <c r="I16" s="522"/>
      <c r="J16" s="522" t="s">
        <v>2760</v>
      </c>
      <c r="K16" s="507">
        <v>760963.24</v>
      </c>
    </row>
    <row r="17" spans="1:11" ht="15.95" customHeight="1" x14ac:dyDescent="0.25">
      <c r="A17" s="612"/>
      <c r="B17" s="522"/>
      <c r="C17" s="522"/>
      <c r="D17" s="506"/>
      <c r="E17" s="506"/>
      <c r="F17" s="506"/>
      <c r="G17" s="522"/>
      <c r="H17" s="522"/>
      <c r="I17" s="522"/>
      <c r="J17" s="522"/>
      <c r="K17" s="507"/>
    </row>
    <row r="18" spans="1:11" s="16" customFormat="1" ht="15.95" customHeight="1" x14ac:dyDescent="0.25">
      <c r="A18" s="487" t="s">
        <v>45</v>
      </c>
      <c r="B18" s="528"/>
      <c r="C18" s="528"/>
      <c r="D18" s="488"/>
      <c r="E18" s="488"/>
      <c r="F18" s="488"/>
      <c r="G18" s="528"/>
      <c r="H18" s="528"/>
      <c r="I18" s="528"/>
      <c r="J18" s="528"/>
      <c r="K18" s="489">
        <f>SUM(K19:K19)</f>
        <v>0</v>
      </c>
    </row>
    <row r="19" spans="1:11" s="16" customFormat="1" ht="15.95" customHeight="1" x14ac:dyDescent="0.25">
      <c r="A19" s="473"/>
      <c r="B19" s="474"/>
      <c r="C19" s="474"/>
      <c r="D19" s="490"/>
      <c r="E19" s="490"/>
      <c r="F19" s="490"/>
      <c r="G19" s="474"/>
      <c r="H19" s="474"/>
      <c r="I19" s="474"/>
      <c r="J19" s="474"/>
      <c r="K19" s="491"/>
    </row>
    <row r="20" spans="1:11" ht="15.95" customHeight="1" x14ac:dyDescent="0.25">
      <c r="A20" s="479" t="s">
        <v>46</v>
      </c>
      <c r="B20" s="480"/>
      <c r="C20" s="480"/>
      <c r="D20" s="484"/>
      <c r="E20" s="484"/>
      <c r="F20" s="484"/>
      <c r="G20" s="480"/>
      <c r="H20" s="480"/>
      <c r="I20" s="480"/>
      <c r="J20" s="480"/>
      <c r="K20" s="481">
        <f>SUM(K21:K24)</f>
        <v>1605.6</v>
      </c>
    </row>
    <row r="21" spans="1:11" ht="15.95" customHeight="1" x14ac:dyDescent="0.25">
      <c r="A21" s="612" t="s">
        <v>2766</v>
      </c>
      <c r="B21" s="471"/>
      <c r="C21" s="522" t="s">
        <v>1426</v>
      </c>
      <c r="D21" s="506"/>
      <c r="E21" s="506"/>
      <c r="F21" s="506"/>
      <c r="G21" s="522">
        <v>250</v>
      </c>
      <c r="H21" s="522"/>
      <c r="I21" s="522"/>
      <c r="J21" s="522" t="s">
        <v>2760</v>
      </c>
      <c r="K21" s="1507">
        <v>1605.6</v>
      </c>
    </row>
    <row r="22" spans="1:11" ht="15.95" customHeight="1" x14ac:dyDescent="0.25">
      <c r="A22" s="612" t="s">
        <v>2765</v>
      </c>
      <c r="B22" s="471"/>
      <c r="C22" s="522" t="s">
        <v>1426</v>
      </c>
      <c r="D22" s="506"/>
      <c r="E22" s="506"/>
      <c r="F22" s="506"/>
      <c r="G22" s="522">
        <v>172</v>
      </c>
      <c r="H22" s="522"/>
      <c r="I22" s="522"/>
      <c r="J22" s="522" t="s">
        <v>2760</v>
      </c>
      <c r="K22" s="1494"/>
    </row>
    <row r="23" spans="1:11" ht="15.95" customHeight="1" x14ac:dyDescent="0.25">
      <c r="A23" s="612" t="s">
        <v>2764</v>
      </c>
      <c r="B23" s="471"/>
      <c r="C23" s="522" t="s">
        <v>1426</v>
      </c>
      <c r="D23" s="506"/>
      <c r="E23" s="506"/>
      <c r="F23" s="506"/>
      <c r="G23" s="522">
        <v>172</v>
      </c>
      <c r="H23" s="522"/>
      <c r="I23" s="522"/>
      <c r="J23" s="522" t="s">
        <v>2760</v>
      </c>
      <c r="K23" s="1508"/>
    </row>
    <row r="24" spans="1:11" ht="15.95" customHeight="1" x14ac:dyDescent="0.25">
      <c r="A24" s="473"/>
      <c r="B24" s="471"/>
      <c r="C24" s="471"/>
      <c r="D24" s="482"/>
      <c r="E24" s="482"/>
      <c r="F24" s="482"/>
      <c r="G24" s="471"/>
      <c r="H24" s="471"/>
      <c r="I24" s="471"/>
      <c r="J24" s="471"/>
      <c r="K24" s="483"/>
    </row>
    <row r="25" spans="1:11" ht="15.95" customHeight="1" x14ac:dyDescent="0.25">
      <c r="A25" s="479" t="s">
        <v>47</v>
      </c>
      <c r="B25" s="480"/>
      <c r="C25" s="480"/>
      <c r="D25" s="484"/>
      <c r="E25" s="484"/>
      <c r="F25" s="484"/>
      <c r="G25" s="480"/>
      <c r="H25" s="480"/>
      <c r="I25" s="480"/>
      <c r="J25" s="480"/>
      <c r="K25" s="481">
        <f>SUM(K26:K26)</f>
        <v>0</v>
      </c>
    </row>
    <row r="26" spans="1:11" ht="15.95" customHeight="1" x14ac:dyDescent="0.25">
      <c r="A26" s="492"/>
      <c r="B26" s="471"/>
      <c r="C26" s="471"/>
      <c r="D26" s="482"/>
      <c r="E26" s="482"/>
      <c r="F26" s="482"/>
      <c r="G26" s="471"/>
      <c r="H26" s="471"/>
      <c r="I26" s="471"/>
      <c r="J26" s="471"/>
      <c r="K26" s="483"/>
    </row>
    <row r="27" spans="1:11" ht="15.95" customHeight="1" x14ac:dyDescent="0.25">
      <c r="A27" s="479" t="s">
        <v>48</v>
      </c>
      <c r="B27" s="480"/>
      <c r="C27" s="480"/>
      <c r="D27" s="484"/>
      <c r="E27" s="484"/>
      <c r="F27" s="484"/>
      <c r="G27" s="480"/>
      <c r="H27" s="480"/>
      <c r="I27" s="480"/>
      <c r="J27" s="480"/>
      <c r="K27" s="481">
        <f>SUM(K28:K28)</f>
        <v>0</v>
      </c>
    </row>
    <row r="28" spans="1:11" ht="15.95" customHeight="1" x14ac:dyDescent="0.25">
      <c r="A28" s="492"/>
      <c r="B28" s="471"/>
      <c r="C28" s="471"/>
      <c r="D28" s="482"/>
      <c r="E28" s="482"/>
      <c r="F28" s="482"/>
      <c r="G28" s="471"/>
      <c r="H28" s="471"/>
      <c r="I28" s="471"/>
      <c r="J28" s="471"/>
      <c r="K28" s="483"/>
    </row>
    <row r="29" spans="1:11" s="16" customFormat="1" ht="15.95" customHeight="1" x14ac:dyDescent="0.25">
      <c r="A29" s="487" t="s">
        <v>49</v>
      </c>
      <c r="B29" s="528"/>
      <c r="C29" s="528"/>
      <c r="D29" s="488"/>
      <c r="E29" s="488"/>
      <c r="F29" s="488"/>
      <c r="G29" s="528"/>
      <c r="H29" s="528"/>
      <c r="I29" s="528"/>
      <c r="J29" s="528"/>
      <c r="K29" s="489">
        <f>SUM(K30)</f>
        <v>0</v>
      </c>
    </row>
    <row r="30" spans="1:11" s="16" customFormat="1" ht="15.95" customHeight="1" x14ac:dyDescent="0.25">
      <c r="A30" s="493"/>
      <c r="B30" s="474"/>
      <c r="C30" s="474"/>
      <c r="D30" s="490"/>
      <c r="E30" s="490"/>
      <c r="F30" s="490"/>
      <c r="G30" s="474"/>
      <c r="H30" s="474"/>
      <c r="I30" s="474"/>
      <c r="J30" s="474"/>
      <c r="K30" s="491"/>
    </row>
    <row r="31" spans="1:11" ht="15.95" customHeight="1" x14ac:dyDescent="0.25">
      <c r="A31" s="479" t="s">
        <v>50</v>
      </c>
      <c r="B31" s="480"/>
      <c r="C31" s="480"/>
      <c r="D31" s="484"/>
      <c r="E31" s="484"/>
      <c r="F31" s="484"/>
      <c r="G31" s="480"/>
      <c r="H31" s="480"/>
      <c r="I31" s="480"/>
      <c r="J31" s="480"/>
      <c r="K31" s="481">
        <f>SUM(K32)</f>
        <v>306225.90000000002</v>
      </c>
    </row>
    <row r="32" spans="1:11" ht="15.95" customHeight="1" x14ac:dyDescent="0.25">
      <c r="A32" s="612" t="s">
        <v>2762</v>
      </c>
      <c r="B32" s="522" t="s">
        <v>2763</v>
      </c>
      <c r="C32" s="522" t="s">
        <v>214</v>
      </c>
      <c r="D32" s="506">
        <v>0.2</v>
      </c>
      <c r="E32" s="506"/>
      <c r="F32" s="506"/>
      <c r="G32" s="522"/>
      <c r="H32" s="522"/>
      <c r="I32" s="522"/>
      <c r="J32" s="522" t="s">
        <v>2760</v>
      </c>
      <c r="K32" s="1507">
        <v>306225.90000000002</v>
      </c>
    </row>
    <row r="33" spans="1:11" ht="15.95" customHeight="1" x14ac:dyDescent="0.25">
      <c r="A33" s="612" t="s">
        <v>2762</v>
      </c>
      <c r="B33" s="522" t="s">
        <v>2761</v>
      </c>
      <c r="C33" s="522" t="s">
        <v>214</v>
      </c>
      <c r="D33" s="506">
        <v>0.1</v>
      </c>
      <c r="E33" s="506"/>
      <c r="F33" s="506"/>
      <c r="G33" s="522"/>
      <c r="H33" s="522"/>
      <c r="I33" s="522"/>
      <c r="J33" s="522" t="s">
        <v>2760</v>
      </c>
      <c r="K33" s="1508"/>
    </row>
    <row r="34" spans="1:11" ht="15.95" customHeight="1" x14ac:dyDescent="0.25">
      <c r="A34" s="473"/>
      <c r="B34" s="522"/>
      <c r="C34" s="522"/>
      <c r="D34" s="506"/>
      <c r="E34" s="506"/>
      <c r="F34" s="506"/>
      <c r="G34" s="522"/>
      <c r="H34" s="522"/>
      <c r="I34" s="522"/>
      <c r="J34" s="522"/>
      <c r="K34" s="507"/>
    </row>
    <row r="35" spans="1:11" ht="15.95" customHeight="1" x14ac:dyDescent="0.25">
      <c r="A35" s="494" t="s">
        <v>51</v>
      </c>
      <c r="B35" s="801"/>
      <c r="C35" s="801"/>
      <c r="D35" s="495"/>
      <c r="E35" s="495"/>
      <c r="F35" s="495"/>
      <c r="G35" s="801"/>
      <c r="H35" s="801"/>
      <c r="I35" s="801"/>
      <c r="J35" s="801"/>
      <c r="K35" s="496">
        <f>+K9+K11+K18+K20+K25+K27+K29+K31</f>
        <v>4167381.31</v>
      </c>
    </row>
    <row r="36" spans="1:11" x14ac:dyDescent="0.25">
      <c r="A36" s="72"/>
      <c r="B36" s="73"/>
      <c r="C36" s="73"/>
      <c r="D36" s="73"/>
      <c r="E36" s="73"/>
      <c r="F36" s="73"/>
      <c r="G36" s="73"/>
      <c r="H36" s="73"/>
      <c r="I36" s="73"/>
      <c r="J36" s="73"/>
      <c r="K36" s="73"/>
    </row>
  </sheetData>
  <mergeCells count="12">
    <mergeCell ref="D7:D8"/>
    <mergeCell ref="H6:I6"/>
    <mergeCell ref="A7:A8"/>
    <mergeCell ref="B7:B8"/>
    <mergeCell ref="C7:C8"/>
    <mergeCell ref="E7:F7"/>
    <mergeCell ref="G7:G8"/>
    <mergeCell ref="K21:K23"/>
    <mergeCell ref="K32:K33"/>
    <mergeCell ref="H7:I7"/>
    <mergeCell ref="J7:J8"/>
    <mergeCell ref="K7:K8"/>
  </mergeCells>
  <pageMargins left="0.70866141732283472" right="0.70866141732283472" top="0.74803149606299213" bottom="0.74803149606299213" header="0.31496062992125984" footer="0.31496062992125984"/>
  <pageSetup paperSize="9" scale="5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7" zoomScaleNormal="87" workbookViewId="0">
      <selection activeCell="B14" sqref="B14"/>
    </sheetView>
  </sheetViews>
  <sheetFormatPr baseColWidth="10" defaultRowHeight="15" x14ac:dyDescent="0.25"/>
  <cols>
    <col min="1" max="1" width="68.42578125" style="119" bestFit="1" customWidth="1"/>
    <col min="2" max="2" width="19.42578125" style="119" bestFit="1" customWidth="1"/>
    <col min="3" max="3" width="13.85546875" style="119" bestFit="1" customWidth="1"/>
    <col min="4" max="4" width="11.28515625" style="119" customWidth="1"/>
    <col min="5" max="6" width="9.7109375" style="119" customWidth="1"/>
    <col min="7" max="7" width="8.42578125" style="119" bestFit="1" customWidth="1"/>
    <col min="8" max="9" width="9" style="119" customWidth="1"/>
    <col min="10" max="10" width="20.28515625" style="119" customWidth="1"/>
    <col min="11" max="11" width="17.42578125" style="1076" customWidth="1"/>
    <col min="12" max="12" width="3.7109375" style="119" customWidth="1"/>
    <col min="13" max="256" width="11.42578125" style="119"/>
    <col min="257" max="257" width="71" style="119" customWidth="1"/>
    <col min="258" max="267" width="17.7109375" style="119" customWidth="1"/>
    <col min="268" max="268" width="1.28515625" style="119" customWidth="1"/>
    <col min="269" max="512" width="11.42578125" style="119"/>
    <col min="513" max="513" width="71" style="119" customWidth="1"/>
    <col min="514" max="523" width="17.7109375" style="119" customWidth="1"/>
    <col min="524" max="524" width="1.28515625" style="119" customWidth="1"/>
    <col min="525" max="768" width="11.42578125" style="119"/>
    <col min="769" max="769" width="71" style="119" customWidth="1"/>
    <col min="770" max="779" width="17.7109375" style="119" customWidth="1"/>
    <col min="780" max="780" width="1.28515625" style="119" customWidth="1"/>
    <col min="781" max="1024" width="11.42578125" style="119"/>
    <col min="1025" max="1025" width="71" style="119" customWidth="1"/>
    <col min="1026" max="1035" width="17.7109375" style="119" customWidth="1"/>
    <col min="1036" max="1036" width="1.28515625" style="119" customWidth="1"/>
    <col min="1037" max="1280" width="11.42578125" style="119"/>
    <col min="1281" max="1281" width="71" style="119" customWidth="1"/>
    <col min="1282" max="1291" width="17.7109375" style="119" customWidth="1"/>
    <col min="1292" max="1292" width="1.28515625" style="119" customWidth="1"/>
    <col min="1293" max="1536" width="11.42578125" style="119"/>
    <col min="1537" max="1537" width="71" style="119" customWidth="1"/>
    <col min="1538" max="1547" width="17.7109375" style="119" customWidth="1"/>
    <col min="1548" max="1548" width="1.28515625" style="119" customWidth="1"/>
    <col min="1549" max="1792" width="11.42578125" style="119"/>
    <col min="1793" max="1793" width="71" style="119" customWidth="1"/>
    <col min="1794" max="1803" width="17.7109375" style="119" customWidth="1"/>
    <col min="1804" max="1804" width="1.28515625" style="119" customWidth="1"/>
    <col min="1805" max="2048" width="11.42578125" style="119"/>
    <col min="2049" max="2049" width="71" style="119" customWidth="1"/>
    <col min="2050" max="2059" width="17.7109375" style="119" customWidth="1"/>
    <col min="2060" max="2060" width="1.28515625" style="119" customWidth="1"/>
    <col min="2061" max="2304" width="11.42578125" style="119"/>
    <col min="2305" max="2305" width="71" style="119" customWidth="1"/>
    <col min="2306" max="2315" width="17.7109375" style="119" customWidth="1"/>
    <col min="2316" max="2316" width="1.28515625" style="119" customWidth="1"/>
    <col min="2317" max="2560" width="11.42578125" style="119"/>
    <col min="2561" max="2561" width="71" style="119" customWidth="1"/>
    <col min="2562" max="2571" width="17.7109375" style="119" customWidth="1"/>
    <col min="2572" max="2572" width="1.28515625" style="119" customWidth="1"/>
    <col min="2573" max="2816" width="11.42578125" style="119"/>
    <col min="2817" max="2817" width="71" style="119" customWidth="1"/>
    <col min="2818" max="2827" width="17.7109375" style="119" customWidth="1"/>
    <col min="2828" max="2828" width="1.28515625" style="119" customWidth="1"/>
    <col min="2829" max="3072" width="11.42578125" style="119"/>
    <col min="3073" max="3073" width="71" style="119" customWidth="1"/>
    <col min="3074" max="3083" width="17.7109375" style="119" customWidth="1"/>
    <col min="3084" max="3084" width="1.28515625" style="119" customWidth="1"/>
    <col min="3085" max="3328" width="11.42578125" style="119"/>
    <col min="3329" max="3329" width="71" style="119" customWidth="1"/>
    <col min="3330" max="3339" width="17.7109375" style="119" customWidth="1"/>
    <col min="3340" max="3340" width="1.28515625" style="119" customWidth="1"/>
    <col min="3341" max="3584" width="11.42578125" style="119"/>
    <col min="3585" max="3585" width="71" style="119" customWidth="1"/>
    <col min="3586" max="3595" width="17.7109375" style="119" customWidth="1"/>
    <col min="3596" max="3596" width="1.28515625" style="119" customWidth="1"/>
    <col min="3597" max="3840" width="11.42578125" style="119"/>
    <col min="3841" max="3841" width="71" style="119" customWidth="1"/>
    <col min="3842" max="3851" width="17.7109375" style="119" customWidth="1"/>
    <col min="3852" max="3852" width="1.28515625" style="119" customWidth="1"/>
    <col min="3853" max="4096" width="11.42578125" style="119"/>
    <col min="4097" max="4097" width="71" style="119" customWidth="1"/>
    <col min="4098" max="4107" width="17.7109375" style="119" customWidth="1"/>
    <col min="4108" max="4108" width="1.28515625" style="119" customWidth="1"/>
    <col min="4109" max="4352" width="11.42578125" style="119"/>
    <col min="4353" max="4353" width="71" style="119" customWidth="1"/>
    <col min="4354" max="4363" width="17.7109375" style="119" customWidth="1"/>
    <col min="4364" max="4364" width="1.28515625" style="119" customWidth="1"/>
    <col min="4365" max="4608" width="11.42578125" style="119"/>
    <col min="4609" max="4609" width="71" style="119" customWidth="1"/>
    <col min="4610" max="4619" width="17.7109375" style="119" customWidth="1"/>
    <col min="4620" max="4620" width="1.28515625" style="119" customWidth="1"/>
    <col min="4621" max="4864" width="11.42578125" style="119"/>
    <col min="4865" max="4865" width="71" style="119" customWidth="1"/>
    <col min="4866" max="4875" width="17.7109375" style="119" customWidth="1"/>
    <col min="4876" max="4876" width="1.28515625" style="119" customWidth="1"/>
    <col min="4877" max="5120" width="11.42578125" style="119"/>
    <col min="5121" max="5121" width="71" style="119" customWidth="1"/>
    <col min="5122" max="5131" width="17.7109375" style="119" customWidth="1"/>
    <col min="5132" max="5132" width="1.28515625" style="119" customWidth="1"/>
    <col min="5133" max="5376" width="11.42578125" style="119"/>
    <col min="5377" max="5377" width="71" style="119" customWidth="1"/>
    <col min="5378" max="5387" width="17.7109375" style="119" customWidth="1"/>
    <col min="5388" max="5388" width="1.28515625" style="119" customWidth="1"/>
    <col min="5389" max="5632" width="11.42578125" style="119"/>
    <col min="5633" max="5633" width="71" style="119" customWidth="1"/>
    <col min="5634" max="5643" width="17.7109375" style="119" customWidth="1"/>
    <col min="5644" max="5644" width="1.28515625" style="119" customWidth="1"/>
    <col min="5645" max="5888" width="11.42578125" style="119"/>
    <col min="5889" max="5889" width="71" style="119" customWidth="1"/>
    <col min="5890" max="5899" width="17.7109375" style="119" customWidth="1"/>
    <col min="5900" max="5900" width="1.28515625" style="119" customWidth="1"/>
    <col min="5901" max="6144" width="11.42578125" style="119"/>
    <col min="6145" max="6145" width="71" style="119" customWidth="1"/>
    <col min="6146" max="6155" width="17.7109375" style="119" customWidth="1"/>
    <col min="6156" max="6156" width="1.28515625" style="119" customWidth="1"/>
    <col min="6157" max="6400" width="11.42578125" style="119"/>
    <col min="6401" max="6401" width="71" style="119" customWidth="1"/>
    <col min="6402" max="6411" width="17.7109375" style="119" customWidth="1"/>
    <col min="6412" max="6412" width="1.28515625" style="119" customWidth="1"/>
    <col min="6413" max="6656" width="11.42578125" style="119"/>
    <col min="6657" max="6657" width="71" style="119" customWidth="1"/>
    <col min="6658" max="6667" width="17.7109375" style="119" customWidth="1"/>
    <col min="6668" max="6668" width="1.28515625" style="119" customWidth="1"/>
    <col min="6669" max="6912" width="11.42578125" style="119"/>
    <col min="6913" max="6913" width="71" style="119" customWidth="1"/>
    <col min="6914" max="6923" width="17.7109375" style="119" customWidth="1"/>
    <col min="6924" max="6924" width="1.28515625" style="119" customWidth="1"/>
    <col min="6925" max="7168" width="11.42578125" style="119"/>
    <col min="7169" max="7169" width="71" style="119" customWidth="1"/>
    <col min="7170" max="7179" width="17.7109375" style="119" customWidth="1"/>
    <col min="7180" max="7180" width="1.28515625" style="119" customWidth="1"/>
    <col min="7181" max="7424" width="11.42578125" style="119"/>
    <col min="7425" max="7425" width="71" style="119" customWidth="1"/>
    <col min="7426" max="7435" width="17.7109375" style="119" customWidth="1"/>
    <col min="7436" max="7436" width="1.28515625" style="119" customWidth="1"/>
    <col min="7437" max="7680" width="11.42578125" style="119"/>
    <col min="7681" max="7681" width="71" style="119" customWidth="1"/>
    <col min="7682" max="7691" width="17.7109375" style="119" customWidth="1"/>
    <col min="7692" max="7692" width="1.28515625" style="119" customWidth="1"/>
    <col min="7693" max="7936" width="11.42578125" style="119"/>
    <col min="7937" max="7937" width="71" style="119" customWidth="1"/>
    <col min="7938" max="7947" width="17.7109375" style="119" customWidth="1"/>
    <col min="7948" max="7948" width="1.28515625" style="119" customWidth="1"/>
    <col min="7949" max="8192" width="11.42578125" style="119"/>
    <col min="8193" max="8193" width="71" style="119" customWidth="1"/>
    <col min="8194" max="8203" width="17.7109375" style="119" customWidth="1"/>
    <col min="8204" max="8204" width="1.28515625" style="119" customWidth="1"/>
    <col min="8205" max="8448" width="11.42578125" style="119"/>
    <col min="8449" max="8449" width="71" style="119" customWidth="1"/>
    <col min="8450" max="8459" width="17.7109375" style="119" customWidth="1"/>
    <col min="8460" max="8460" width="1.28515625" style="119" customWidth="1"/>
    <col min="8461" max="8704" width="11.42578125" style="119"/>
    <col min="8705" max="8705" width="71" style="119" customWidth="1"/>
    <col min="8706" max="8715" width="17.7109375" style="119" customWidth="1"/>
    <col min="8716" max="8716" width="1.28515625" style="119" customWidth="1"/>
    <col min="8717" max="8960" width="11.42578125" style="119"/>
    <col min="8961" max="8961" width="71" style="119" customWidth="1"/>
    <col min="8962" max="8971" width="17.7109375" style="119" customWidth="1"/>
    <col min="8972" max="8972" width="1.28515625" style="119" customWidth="1"/>
    <col min="8973" max="9216" width="11.42578125" style="119"/>
    <col min="9217" max="9217" width="71" style="119" customWidth="1"/>
    <col min="9218" max="9227" width="17.7109375" style="119" customWidth="1"/>
    <col min="9228" max="9228" width="1.28515625" style="119" customWidth="1"/>
    <col min="9229" max="9472" width="11.42578125" style="119"/>
    <col min="9473" max="9473" width="71" style="119" customWidth="1"/>
    <col min="9474" max="9483" width="17.7109375" style="119" customWidth="1"/>
    <col min="9484" max="9484" width="1.28515625" style="119" customWidth="1"/>
    <col min="9485" max="9728" width="11.42578125" style="119"/>
    <col min="9729" max="9729" width="71" style="119" customWidth="1"/>
    <col min="9730" max="9739" width="17.7109375" style="119" customWidth="1"/>
    <col min="9740" max="9740" width="1.28515625" style="119" customWidth="1"/>
    <col min="9741" max="9984" width="11.42578125" style="119"/>
    <col min="9985" max="9985" width="71" style="119" customWidth="1"/>
    <col min="9986" max="9995" width="17.7109375" style="119" customWidth="1"/>
    <col min="9996" max="9996" width="1.28515625" style="119" customWidth="1"/>
    <col min="9997" max="10240" width="11.42578125" style="119"/>
    <col min="10241" max="10241" width="71" style="119" customWidth="1"/>
    <col min="10242" max="10251" width="17.7109375" style="119" customWidth="1"/>
    <col min="10252" max="10252" width="1.28515625" style="119" customWidth="1"/>
    <col min="10253" max="10496" width="11.42578125" style="119"/>
    <col min="10497" max="10497" width="71" style="119" customWidth="1"/>
    <col min="10498" max="10507" width="17.7109375" style="119" customWidth="1"/>
    <col min="10508" max="10508" width="1.28515625" style="119" customWidth="1"/>
    <col min="10509" max="10752" width="11.42578125" style="119"/>
    <col min="10753" max="10753" width="71" style="119" customWidth="1"/>
    <col min="10754" max="10763" width="17.7109375" style="119" customWidth="1"/>
    <col min="10764" max="10764" width="1.28515625" style="119" customWidth="1"/>
    <col min="10765" max="11008" width="11.42578125" style="119"/>
    <col min="11009" max="11009" width="71" style="119" customWidth="1"/>
    <col min="11010" max="11019" width="17.7109375" style="119" customWidth="1"/>
    <col min="11020" max="11020" width="1.28515625" style="119" customWidth="1"/>
    <col min="11021" max="11264" width="11.42578125" style="119"/>
    <col min="11265" max="11265" width="71" style="119" customWidth="1"/>
    <col min="11266" max="11275" width="17.7109375" style="119" customWidth="1"/>
    <col min="11276" max="11276" width="1.28515625" style="119" customWidth="1"/>
    <col min="11277" max="11520" width="11.42578125" style="119"/>
    <col min="11521" max="11521" width="71" style="119" customWidth="1"/>
    <col min="11522" max="11531" width="17.7109375" style="119" customWidth="1"/>
    <col min="11532" max="11532" width="1.28515625" style="119" customWidth="1"/>
    <col min="11533" max="11776" width="11.42578125" style="119"/>
    <col min="11777" max="11777" width="71" style="119" customWidth="1"/>
    <col min="11778" max="11787" width="17.7109375" style="119" customWidth="1"/>
    <col min="11788" max="11788" width="1.28515625" style="119" customWidth="1"/>
    <col min="11789" max="12032" width="11.42578125" style="119"/>
    <col min="12033" max="12033" width="71" style="119" customWidth="1"/>
    <col min="12034" max="12043" width="17.7109375" style="119" customWidth="1"/>
    <col min="12044" max="12044" width="1.28515625" style="119" customWidth="1"/>
    <col min="12045" max="12288" width="11.42578125" style="119"/>
    <col min="12289" max="12289" width="71" style="119" customWidth="1"/>
    <col min="12290" max="12299" width="17.7109375" style="119" customWidth="1"/>
    <col min="12300" max="12300" width="1.28515625" style="119" customWidth="1"/>
    <col min="12301" max="12544" width="11.42578125" style="119"/>
    <col min="12545" max="12545" width="71" style="119" customWidth="1"/>
    <col min="12546" max="12555" width="17.7109375" style="119" customWidth="1"/>
    <col min="12556" max="12556" width="1.28515625" style="119" customWidth="1"/>
    <col min="12557" max="12800" width="11.42578125" style="119"/>
    <col min="12801" max="12801" width="71" style="119" customWidth="1"/>
    <col min="12802" max="12811" width="17.7109375" style="119" customWidth="1"/>
    <col min="12812" max="12812" width="1.28515625" style="119" customWidth="1"/>
    <col min="12813" max="13056" width="11.42578125" style="119"/>
    <col min="13057" max="13057" width="71" style="119" customWidth="1"/>
    <col min="13058" max="13067" width="17.7109375" style="119" customWidth="1"/>
    <col min="13068" max="13068" width="1.28515625" style="119" customWidth="1"/>
    <col min="13069" max="13312" width="11.42578125" style="119"/>
    <col min="13313" max="13313" width="71" style="119" customWidth="1"/>
    <col min="13314" max="13323" width="17.7109375" style="119" customWidth="1"/>
    <col min="13324" max="13324" width="1.28515625" style="119" customWidth="1"/>
    <col min="13325" max="13568" width="11.42578125" style="119"/>
    <col min="13569" max="13569" width="71" style="119" customWidth="1"/>
    <col min="13570" max="13579" width="17.7109375" style="119" customWidth="1"/>
    <col min="13580" max="13580" width="1.28515625" style="119" customWidth="1"/>
    <col min="13581" max="13824" width="11.42578125" style="119"/>
    <col min="13825" max="13825" width="71" style="119" customWidth="1"/>
    <col min="13826" max="13835" width="17.7109375" style="119" customWidth="1"/>
    <col min="13836" max="13836" width="1.28515625" style="119" customWidth="1"/>
    <col min="13837" max="14080" width="11.42578125" style="119"/>
    <col min="14081" max="14081" width="71" style="119" customWidth="1"/>
    <col min="14082" max="14091" width="17.7109375" style="119" customWidth="1"/>
    <col min="14092" max="14092" width="1.28515625" style="119" customWidth="1"/>
    <col min="14093" max="14336" width="11.42578125" style="119"/>
    <col min="14337" max="14337" width="71" style="119" customWidth="1"/>
    <col min="14338" max="14347" width="17.7109375" style="119" customWidth="1"/>
    <col min="14348" max="14348" width="1.28515625" style="119" customWidth="1"/>
    <col min="14349" max="14592" width="11.42578125" style="119"/>
    <col min="14593" max="14593" width="71" style="119" customWidth="1"/>
    <col min="14594" max="14603" width="17.7109375" style="119" customWidth="1"/>
    <col min="14604" max="14604" width="1.28515625" style="119" customWidth="1"/>
    <col min="14605" max="14848" width="11.42578125" style="119"/>
    <col min="14849" max="14849" width="71" style="119" customWidth="1"/>
    <col min="14850" max="14859" width="17.7109375" style="119" customWidth="1"/>
    <col min="14860" max="14860" width="1.28515625" style="119" customWidth="1"/>
    <col min="14861" max="15104" width="11.42578125" style="119"/>
    <col min="15105" max="15105" width="71" style="119" customWidth="1"/>
    <col min="15106" max="15115" width="17.7109375" style="119" customWidth="1"/>
    <col min="15116" max="15116" width="1.28515625" style="119" customWidth="1"/>
    <col min="15117" max="15360" width="11.42578125" style="119"/>
    <col min="15361" max="15361" width="71" style="119" customWidth="1"/>
    <col min="15362" max="15371" width="17.7109375" style="119" customWidth="1"/>
    <col min="15372" max="15372" width="1.28515625" style="119" customWidth="1"/>
    <col min="15373" max="15616" width="11.42578125" style="119"/>
    <col min="15617" max="15617" width="71" style="119" customWidth="1"/>
    <col min="15618" max="15627" width="17.7109375" style="119" customWidth="1"/>
    <col min="15628" max="15628" width="1.28515625" style="119" customWidth="1"/>
    <col min="15629" max="15872" width="11.42578125" style="119"/>
    <col min="15873" max="15873" width="71" style="119" customWidth="1"/>
    <col min="15874" max="15883" width="17.7109375" style="119" customWidth="1"/>
    <col min="15884" max="15884" width="1.28515625" style="119" customWidth="1"/>
    <col min="15885" max="16128" width="11.42578125" style="119"/>
    <col min="16129" max="16129" width="71" style="119" customWidth="1"/>
    <col min="16130" max="16139" width="17.7109375" style="119" customWidth="1"/>
    <col min="16140" max="16140" width="1.28515625" style="119" customWidth="1"/>
    <col min="16141" max="16384" width="11.42578125" style="119"/>
  </cols>
  <sheetData>
    <row r="1" spans="1:11" s="276" customFormat="1" ht="18.75" x14ac:dyDescent="0.25">
      <c r="A1" s="1562"/>
      <c r="B1" s="1562"/>
      <c r="C1" s="1562"/>
      <c r="D1" s="1562"/>
      <c r="E1" s="1562"/>
      <c r="F1" s="1562"/>
      <c r="G1" s="1562"/>
      <c r="H1" s="1562"/>
      <c r="I1" s="1562"/>
      <c r="J1" s="1562"/>
      <c r="K1" s="1562"/>
    </row>
    <row r="2" spans="1:11" s="276" customFormat="1" x14ac:dyDescent="0.25">
      <c r="A2" s="17" t="s">
        <v>42</v>
      </c>
      <c r="B2" s="277"/>
      <c r="C2" s="277"/>
      <c r="D2" s="277"/>
      <c r="E2" s="277"/>
      <c r="F2" s="277"/>
      <c r="G2" s="277"/>
      <c r="H2" s="277"/>
      <c r="I2" s="277"/>
      <c r="J2" s="277"/>
      <c r="K2" s="1284" t="s">
        <v>19</v>
      </c>
    </row>
    <row r="3" spans="1:11" s="276" customFormat="1" x14ac:dyDescent="0.25">
      <c r="A3" s="134" t="s">
        <v>863</v>
      </c>
      <c r="B3" s="277"/>
      <c r="C3" s="277"/>
      <c r="D3" s="277"/>
      <c r="E3" s="277"/>
      <c r="F3" s="277"/>
      <c r="G3" s="277"/>
      <c r="H3" s="277"/>
      <c r="I3" s="277"/>
      <c r="J3" s="277"/>
      <c r="K3" s="1285"/>
    </row>
    <row r="4" spans="1:11" s="276" customFormat="1" x14ac:dyDescent="0.25">
      <c r="A4" s="17" t="s">
        <v>2903</v>
      </c>
      <c r="B4" s="277"/>
      <c r="C4" s="277"/>
      <c r="D4" s="277"/>
      <c r="E4" s="277"/>
      <c r="F4" s="277"/>
      <c r="G4" s="277"/>
      <c r="H4" s="277"/>
      <c r="I4" s="277"/>
      <c r="J4" s="277"/>
      <c r="K4" s="1285"/>
    </row>
    <row r="5" spans="1:11" s="276" customFormat="1" x14ac:dyDescent="0.25">
      <c r="K5" s="1101"/>
    </row>
    <row r="6" spans="1:11" s="276" customFormat="1" x14ac:dyDescent="0.25">
      <c r="A6" s="279" t="s">
        <v>20</v>
      </c>
      <c r="B6" s="279" t="s">
        <v>21</v>
      </c>
      <c r="C6" s="279" t="s">
        <v>22</v>
      </c>
      <c r="D6" s="279"/>
      <c r="E6" s="280" t="s">
        <v>23</v>
      </c>
      <c r="F6" s="280"/>
      <c r="G6" s="279" t="s">
        <v>24</v>
      </c>
      <c r="H6" s="1563" t="s">
        <v>25</v>
      </c>
      <c r="I6" s="1563"/>
      <c r="J6" s="279" t="s">
        <v>26</v>
      </c>
      <c r="K6" s="1286" t="s">
        <v>27</v>
      </c>
    </row>
    <row r="7" spans="1:11" s="281" customFormat="1" ht="29.25" customHeight="1" x14ac:dyDescent="0.25">
      <c r="A7" s="1564" t="s">
        <v>28</v>
      </c>
      <c r="B7" s="1565" t="s">
        <v>29</v>
      </c>
      <c r="C7" s="1565" t="s">
        <v>30</v>
      </c>
      <c r="D7" s="1565" t="s">
        <v>31</v>
      </c>
      <c r="E7" s="1565" t="s">
        <v>32</v>
      </c>
      <c r="F7" s="1565"/>
      <c r="G7" s="1565" t="s">
        <v>33</v>
      </c>
      <c r="H7" s="1565" t="s">
        <v>34</v>
      </c>
      <c r="I7" s="1565"/>
      <c r="J7" s="1565" t="s">
        <v>211</v>
      </c>
      <c r="K7" s="1559" t="s">
        <v>35</v>
      </c>
    </row>
    <row r="8" spans="1:11" s="281" customFormat="1" ht="17.25" customHeight="1" x14ac:dyDescent="0.25">
      <c r="A8" s="1564"/>
      <c r="B8" s="1565"/>
      <c r="C8" s="1565"/>
      <c r="D8" s="1565"/>
      <c r="E8" s="1279" t="s">
        <v>36</v>
      </c>
      <c r="F8" s="1279" t="s">
        <v>37</v>
      </c>
      <c r="G8" s="1565"/>
      <c r="H8" s="1279" t="s">
        <v>36</v>
      </c>
      <c r="I8" s="1279" t="s">
        <v>37</v>
      </c>
      <c r="J8" s="1565"/>
      <c r="K8" s="1559"/>
    </row>
    <row r="9" spans="1:11" ht="21" customHeight="1" x14ac:dyDescent="0.25">
      <c r="A9" s="1280" t="s">
        <v>266</v>
      </c>
      <c r="B9" s="1281"/>
      <c r="C9" s="1281"/>
      <c r="D9" s="1281"/>
      <c r="E9" s="1281"/>
      <c r="F9" s="1281"/>
      <c r="G9" s="1281"/>
      <c r="H9" s="1281"/>
      <c r="I9" s="1281"/>
      <c r="J9" s="1281"/>
      <c r="K9" s="1287">
        <f>SUM(K10)</f>
        <v>0</v>
      </c>
    </row>
    <row r="10" spans="1:11" ht="15.95" customHeight="1" x14ac:dyDescent="0.25">
      <c r="A10" s="1275"/>
      <c r="B10" s="1276"/>
      <c r="C10" s="1276"/>
      <c r="D10" s="1276"/>
      <c r="E10" s="1276"/>
      <c r="F10" s="1276"/>
      <c r="G10" s="1276"/>
      <c r="H10" s="1276"/>
      <c r="I10" s="1276"/>
      <c r="J10" s="1276"/>
      <c r="K10" s="1288"/>
    </row>
    <row r="11" spans="1:11" ht="15.95" customHeight="1" x14ac:dyDescent="0.25">
      <c r="A11" s="1280" t="s">
        <v>268</v>
      </c>
      <c r="B11" s="1281"/>
      <c r="C11" s="1281"/>
      <c r="D11" s="1281"/>
      <c r="E11" s="1281"/>
      <c r="F11" s="1281"/>
      <c r="G11" s="1281"/>
      <c r="H11" s="1281"/>
      <c r="I11" s="1281"/>
      <c r="J11" s="1281"/>
      <c r="K11" s="1287">
        <f>SUM(K12:K15)</f>
        <v>83002271.580000013</v>
      </c>
    </row>
    <row r="12" spans="1:11" ht="15.95" customHeight="1" x14ac:dyDescent="0.25">
      <c r="A12" s="1292" t="s">
        <v>2155</v>
      </c>
      <c r="B12" s="1293" t="s">
        <v>2156</v>
      </c>
      <c r="C12" s="1293" t="s">
        <v>214</v>
      </c>
      <c r="D12" s="1294">
        <v>1.6500000000000001E-2</v>
      </c>
      <c r="E12" s="1294">
        <v>6.000000000000001E-3</v>
      </c>
      <c r="F12" s="1294">
        <v>6.6000000000000003E-2</v>
      </c>
      <c r="G12" s="1293" t="s">
        <v>1010</v>
      </c>
      <c r="H12" s="1276"/>
      <c r="I12" s="1276"/>
      <c r="J12" s="1560" t="s">
        <v>2157</v>
      </c>
      <c r="K12" s="1295">
        <v>31952350</v>
      </c>
    </row>
    <row r="13" spans="1:11" ht="15.95" customHeight="1" x14ac:dyDescent="0.25">
      <c r="A13" s="1296" t="s">
        <v>2158</v>
      </c>
      <c r="B13" s="1293" t="s">
        <v>2159</v>
      </c>
      <c r="C13" s="1293" t="s">
        <v>214</v>
      </c>
      <c r="D13" s="1293" t="s">
        <v>2160</v>
      </c>
      <c r="E13" s="1293"/>
      <c r="F13" s="1294">
        <v>0.15</v>
      </c>
      <c r="G13" s="1293" t="s">
        <v>1010</v>
      </c>
      <c r="H13" s="1276"/>
      <c r="I13" s="1276"/>
      <c r="J13" s="1560"/>
      <c r="K13" s="538">
        <v>28930929.530000001</v>
      </c>
    </row>
    <row r="14" spans="1:11" ht="15.95" customHeight="1" x14ac:dyDescent="0.25">
      <c r="A14" s="1296" t="s">
        <v>2161</v>
      </c>
      <c r="B14" s="1293" t="s">
        <v>2162</v>
      </c>
      <c r="C14" s="1293" t="s">
        <v>214</v>
      </c>
      <c r="D14" s="1293" t="s">
        <v>1010</v>
      </c>
      <c r="E14" s="1293"/>
      <c r="F14" s="1293"/>
      <c r="G14" s="1293" t="s">
        <v>1010</v>
      </c>
      <c r="H14" s="1276"/>
      <c r="I14" s="1276"/>
      <c r="J14" s="1560"/>
      <c r="K14" s="538">
        <f>11398899.13+282240.02</f>
        <v>11681139.15</v>
      </c>
    </row>
    <row r="15" spans="1:11" ht="15.95" customHeight="1" x14ac:dyDescent="0.25">
      <c r="A15" s="1296" t="s">
        <v>212</v>
      </c>
      <c r="B15" s="1293" t="s">
        <v>2163</v>
      </c>
      <c r="C15" s="1293" t="s">
        <v>214</v>
      </c>
      <c r="D15" s="1293" t="s">
        <v>1010</v>
      </c>
      <c r="E15" s="1293"/>
      <c r="F15" s="1293"/>
      <c r="G15" s="1293" t="s">
        <v>1010</v>
      </c>
      <c r="H15" s="1276"/>
      <c r="I15" s="1276"/>
      <c r="J15" s="1560"/>
      <c r="K15" s="538">
        <v>10437852.9</v>
      </c>
    </row>
    <row r="16" spans="1:11" ht="15.95" customHeight="1" x14ac:dyDescent="0.25">
      <c r="A16" s="1275"/>
      <c r="B16" s="1276"/>
      <c r="C16" s="1276"/>
      <c r="D16" s="1276"/>
      <c r="E16" s="1276"/>
      <c r="F16" s="1276"/>
      <c r="G16" s="1276"/>
      <c r="H16" s="1276"/>
      <c r="I16" s="1276"/>
      <c r="J16" s="1276"/>
      <c r="K16" s="1295"/>
    </row>
    <row r="17" spans="1:11" s="276" customFormat="1" ht="15.95" customHeight="1" x14ac:dyDescent="0.25">
      <c r="A17" s="1280" t="s">
        <v>291</v>
      </c>
      <c r="B17" s="1281"/>
      <c r="C17" s="1281"/>
      <c r="D17" s="1281"/>
      <c r="E17" s="1281"/>
      <c r="F17" s="1281"/>
      <c r="G17" s="1281"/>
      <c r="H17" s="1281"/>
      <c r="I17" s="1281"/>
      <c r="J17" s="1281"/>
      <c r="K17" s="1287">
        <f>SUM(K18)</f>
        <v>2904993.0300000003</v>
      </c>
    </row>
    <row r="18" spans="1:11" s="282" customFormat="1" ht="15.95" customHeight="1" x14ac:dyDescent="0.25">
      <c r="A18" s="1297" t="s">
        <v>2164</v>
      </c>
      <c r="B18" s="1293" t="s">
        <v>940</v>
      </c>
      <c r="C18" s="1293" t="s">
        <v>941</v>
      </c>
      <c r="D18" s="1293" t="s">
        <v>1010</v>
      </c>
      <c r="E18" s="1293"/>
      <c r="F18" s="1293"/>
      <c r="G18" s="1293" t="s">
        <v>1010</v>
      </c>
      <c r="H18" s="1277"/>
      <c r="I18" s="1277"/>
      <c r="J18" s="1293" t="s">
        <v>2157</v>
      </c>
      <c r="K18" s="1289">
        <f>230550.52+135401.59+155347.01+186941.34+2186714.66+10037.91</f>
        <v>2904993.0300000003</v>
      </c>
    </row>
    <row r="19" spans="1:11" s="276" customFormat="1" ht="15.95" customHeight="1" x14ac:dyDescent="0.25">
      <c r="A19" s="1275"/>
      <c r="B19" s="1277"/>
      <c r="C19" s="1277"/>
      <c r="D19" s="1277"/>
      <c r="E19" s="1277"/>
      <c r="F19" s="1277"/>
      <c r="G19" s="1277"/>
      <c r="H19" s="1277"/>
      <c r="I19" s="1277"/>
      <c r="J19" s="1277"/>
      <c r="K19" s="1290"/>
    </row>
    <row r="20" spans="1:11" ht="15.95" customHeight="1" x14ac:dyDescent="0.25">
      <c r="A20" s="1280" t="s">
        <v>300</v>
      </c>
      <c r="B20" s="1281"/>
      <c r="C20" s="1281"/>
      <c r="D20" s="1281"/>
      <c r="E20" s="1281"/>
      <c r="F20" s="1281"/>
      <c r="G20" s="1281"/>
      <c r="H20" s="1281"/>
      <c r="I20" s="1281"/>
      <c r="J20" s="1281"/>
      <c r="K20" s="1287">
        <f>SUM(K21:K25)</f>
        <v>3905120.77</v>
      </c>
    </row>
    <row r="21" spans="1:11" ht="15.95" customHeight="1" x14ac:dyDescent="0.25">
      <c r="A21" s="1296" t="s">
        <v>2165</v>
      </c>
      <c r="B21" s="1293" t="s">
        <v>1010</v>
      </c>
      <c r="C21" s="1293" t="s">
        <v>1010</v>
      </c>
      <c r="D21" s="1293" t="s">
        <v>1010</v>
      </c>
      <c r="E21" s="1293"/>
      <c r="F21" s="1293"/>
      <c r="G21" s="1293" t="s">
        <v>1010</v>
      </c>
      <c r="H21" s="1276"/>
      <c r="I21" s="1276"/>
      <c r="J21" s="1560" t="s">
        <v>2157</v>
      </c>
      <c r="K21" s="538">
        <v>2286398.17</v>
      </c>
    </row>
    <row r="22" spans="1:11" ht="15.95" customHeight="1" x14ac:dyDescent="0.25">
      <c r="A22" s="1296" t="s">
        <v>2166</v>
      </c>
      <c r="B22" s="1293" t="s">
        <v>1010</v>
      </c>
      <c r="C22" s="1293" t="s">
        <v>941</v>
      </c>
      <c r="D22" s="1293" t="s">
        <v>1010</v>
      </c>
      <c r="E22" s="1293"/>
      <c r="F22" s="1293"/>
      <c r="G22" s="1293" t="s">
        <v>1010</v>
      </c>
      <c r="H22" s="1276"/>
      <c r="I22" s="1276"/>
      <c r="J22" s="1560"/>
      <c r="K22" s="538">
        <v>1211990.8999999999</v>
      </c>
    </row>
    <row r="23" spans="1:11" ht="15.95" customHeight="1" x14ac:dyDescent="0.25">
      <c r="A23" s="1296" t="s">
        <v>2167</v>
      </c>
      <c r="B23" s="1293" t="s">
        <v>1010</v>
      </c>
      <c r="C23" s="1293" t="s">
        <v>1010</v>
      </c>
      <c r="D23" s="1293" t="s">
        <v>1010</v>
      </c>
      <c r="E23" s="1293"/>
      <c r="F23" s="1293"/>
      <c r="G23" s="1293" t="s">
        <v>1010</v>
      </c>
      <c r="H23" s="1276"/>
      <c r="I23" s="1276"/>
      <c r="J23" s="1560"/>
      <c r="K23" s="538">
        <v>227170</v>
      </c>
    </row>
    <row r="24" spans="1:11" ht="15.95" customHeight="1" x14ac:dyDescent="0.25">
      <c r="A24" s="1296" t="s">
        <v>2168</v>
      </c>
      <c r="B24" s="1293" t="s">
        <v>1010</v>
      </c>
      <c r="C24" s="1293" t="s">
        <v>1668</v>
      </c>
      <c r="D24" s="1293" t="s">
        <v>2169</v>
      </c>
      <c r="E24" s="1293"/>
      <c r="F24" s="1293"/>
      <c r="G24" s="1293" t="s">
        <v>1010</v>
      </c>
      <c r="H24" s="1276"/>
      <c r="I24" s="1276"/>
      <c r="J24" s="1560"/>
      <c r="K24" s="538">
        <v>108100</v>
      </c>
    </row>
    <row r="25" spans="1:11" ht="15.95" customHeight="1" x14ac:dyDescent="0.25">
      <c r="A25" s="1296" t="s">
        <v>2170</v>
      </c>
      <c r="B25" s="1293" t="s">
        <v>1010</v>
      </c>
      <c r="C25" s="1293" t="s">
        <v>1010</v>
      </c>
      <c r="D25" s="1293" t="s">
        <v>1010</v>
      </c>
      <c r="E25" s="1293"/>
      <c r="F25" s="1293"/>
      <c r="G25" s="1293" t="s">
        <v>1010</v>
      </c>
      <c r="H25" s="1276"/>
      <c r="I25" s="1276"/>
      <c r="J25" s="1560"/>
      <c r="K25" s="538">
        <v>71461.7</v>
      </c>
    </row>
    <row r="26" spans="1:11" ht="15.95" customHeight="1" x14ac:dyDescent="0.25">
      <c r="A26" s="1296"/>
      <c r="B26" s="1296"/>
      <c r="C26" s="1296"/>
      <c r="D26" s="1296"/>
      <c r="E26" s="1296"/>
      <c r="F26" s="1296"/>
      <c r="G26" s="1296"/>
      <c r="H26" s="1296"/>
      <c r="I26" s="1296"/>
      <c r="J26" s="1296"/>
      <c r="K26" s="947"/>
    </row>
    <row r="27" spans="1:11" ht="15.95" customHeight="1" x14ac:dyDescent="0.25">
      <c r="A27" s="1280" t="s">
        <v>310</v>
      </c>
      <c r="B27" s="1281"/>
      <c r="C27" s="1281"/>
      <c r="D27" s="1281"/>
      <c r="E27" s="1281"/>
      <c r="F27" s="1281"/>
      <c r="G27" s="1281"/>
      <c r="H27" s="1281"/>
      <c r="I27" s="1281"/>
      <c r="J27" s="1281"/>
      <c r="K27" s="1287">
        <f>SUM(K28)</f>
        <v>0</v>
      </c>
    </row>
    <row r="28" spans="1:11" s="469" customFormat="1" ht="15.95" customHeight="1" x14ac:dyDescent="0.25">
      <c r="A28" s="1275"/>
      <c r="B28" s="1276"/>
      <c r="C28" s="1276"/>
      <c r="D28" s="1276"/>
      <c r="E28" s="1276"/>
      <c r="F28" s="1276"/>
      <c r="G28" s="1276"/>
      <c r="H28" s="1276"/>
      <c r="I28" s="1276"/>
      <c r="J28" s="1276"/>
      <c r="K28" s="1295"/>
    </row>
    <row r="29" spans="1:11" ht="15.95" customHeight="1" x14ac:dyDescent="0.25">
      <c r="A29" s="1280" t="s">
        <v>313</v>
      </c>
      <c r="B29" s="1281"/>
      <c r="C29" s="1281"/>
      <c r="D29" s="1281"/>
      <c r="E29" s="1281"/>
      <c r="F29" s="1281"/>
      <c r="G29" s="1281"/>
      <c r="H29" s="1281"/>
      <c r="I29" s="1281"/>
      <c r="J29" s="1281"/>
      <c r="K29" s="1287">
        <f>SUM(K30)</f>
        <v>590580.76</v>
      </c>
    </row>
    <row r="30" spans="1:11" s="469" customFormat="1" ht="15.95" customHeight="1" x14ac:dyDescent="0.25">
      <c r="A30" s="1297" t="s">
        <v>777</v>
      </c>
      <c r="B30" s="1293" t="s">
        <v>2171</v>
      </c>
      <c r="C30" s="1293" t="s">
        <v>1010</v>
      </c>
      <c r="D30" s="1293" t="s">
        <v>2172</v>
      </c>
      <c r="E30" s="1293"/>
      <c r="F30" s="1293"/>
      <c r="G30" s="1293" t="s">
        <v>1010</v>
      </c>
      <c r="H30" s="1276"/>
      <c r="I30" s="1276"/>
      <c r="J30" s="1293" t="s">
        <v>2157</v>
      </c>
      <c r="K30" s="538">
        <v>590580.76</v>
      </c>
    </row>
    <row r="31" spans="1:11" ht="15.95" customHeight="1" x14ac:dyDescent="0.25">
      <c r="A31" s="1275"/>
      <c r="B31" s="1276"/>
      <c r="C31" s="1276"/>
      <c r="D31" s="1276"/>
      <c r="E31" s="1276"/>
      <c r="F31" s="1276"/>
      <c r="G31" s="1276"/>
      <c r="H31" s="1276"/>
      <c r="I31" s="1276"/>
      <c r="J31" s="1276"/>
      <c r="K31" s="1295"/>
    </row>
    <row r="32" spans="1:11" s="276" customFormat="1" ht="15.95" customHeight="1" x14ac:dyDescent="0.25">
      <c r="A32" s="1280" t="s">
        <v>314</v>
      </c>
      <c r="B32" s="1281"/>
      <c r="C32" s="1281"/>
      <c r="D32" s="1281"/>
      <c r="E32" s="1281"/>
      <c r="F32" s="1281"/>
      <c r="G32" s="1281"/>
      <c r="H32" s="1281"/>
      <c r="I32" s="1281"/>
      <c r="J32" s="1281"/>
      <c r="K32" s="1287">
        <f>SUM(K33)</f>
        <v>126504.69</v>
      </c>
    </row>
    <row r="33" spans="1:11" s="282" customFormat="1" ht="15.95" customHeight="1" x14ac:dyDescent="0.25">
      <c r="A33" s="1296" t="s">
        <v>2173</v>
      </c>
      <c r="B33" s="1293" t="s">
        <v>2174</v>
      </c>
      <c r="C33" s="1293" t="s">
        <v>214</v>
      </c>
      <c r="D33" s="1293" t="s">
        <v>2175</v>
      </c>
      <c r="E33" s="1293"/>
      <c r="F33" s="1293"/>
      <c r="G33" s="1293" t="s">
        <v>1010</v>
      </c>
      <c r="H33" s="1277"/>
      <c r="I33" s="1277"/>
      <c r="J33" s="1293" t="s">
        <v>2157</v>
      </c>
      <c r="K33" s="1290">
        <v>126504.69</v>
      </c>
    </row>
    <row r="34" spans="1:11" s="276" customFormat="1" ht="15.95" customHeight="1" x14ac:dyDescent="0.25">
      <c r="A34" s="1278"/>
      <c r="B34" s="1277"/>
      <c r="C34" s="1277"/>
      <c r="D34" s="1277"/>
      <c r="E34" s="1277"/>
      <c r="F34" s="1277"/>
      <c r="G34" s="1277"/>
      <c r="H34" s="1277"/>
      <c r="I34" s="1277"/>
      <c r="J34" s="1277"/>
      <c r="K34" s="1290"/>
    </row>
    <row r="35" spans="1:11" ht="15.95" customHeight="1" x14ac:dyDescent="0.25">
      <c r="A35" s="1280" t="s">
        <v>315</v>
      </c>
      <c r="B35" s="1281"/>
      <c r="C35" s="1281"/>
      <c r="D35" s="1281"/>
      <c r="E35" s="1281"/>
      <c r="F35" s="1281"/>
      <c r="G35" s="1281"/>
      <c r="H35" s="1281"/>
      <c r="I35" s="1281"/>
      <c r="J35" s="1281"/>
      <c r="K35" s="1287">
        <f>SUM(K36:K41)</f>
        <v>13436645.470000001</v>
      </c>
    </row>
    <row r="36" spans="1:11" ht="15.95" customHeight="1" x14ac:dyDescent="0.25">
      <c r="A36" s="1296" t="s">
        <v>2176</v>
      </c>
      <c r="B36" s="1293" t="s">
        <v>1010</v>
      </c>
      <c r="C36" s="1293" t="s">
        <v>1010</v>
      </c>
      <c r="D36" s="1293" t="s">
        <v>1010</v>
      </c>
      <c r="E36" s="1293"/>
      <c r="F36" s="1293"/>
      <c r="G36" s="1293" t="s">
        <v>1010</v>
      </c>
      <c r="H36" s="1277"/>
      <c r="I36" s="1277"/>
      <c r="J36" s="1561" t="s">
        <v>2157</v>
      </c>
      <c r="K36" s="1289">
        <f>952842.32+1799.19+3212138.14</f>
        <v>4166779.65</v>
      </c>
    </row>
    <row r="37" spans="1:11" s="282" customFormat="1" ht="15.95" customHeight="1" x14ac:dyDescent="0.25">
      <c r="A37" s="1296" t="s">
        <v>2177</v>
      </c>
      <c r="B37" s="1293" t="s">
        <v>1010</v>
      </c>
      <c r="C37" s="1293" t="s">
        <v>1010</v>
      </c>
      <c r="D37" s="1294">
        <v>0.26</v>
      </c>
      <c r="E37" s="1294"/>
      <c r="F37" s="1294"/>
      <c r="G37" s="1293" t="s">
        <v>1010</v>
      </c>
      <c r="H37" s="1277"/>
      <c r="I37" s="1277"/>
      <c r="J37" s="1561"/>
      <c r="K37" s="1289">
        <f>3677389.96+192930.04</f>
        <v>3870320</v>
      </c>
    </row>
    <row r="38" spans="1:11" s="282" customFormat="1" ht="15.95" customHeight="1" x14ac:dyDescent="0.25">
      <c r="A38" s="1298" t="s">
        <v>2178</v>
      </c>
      <c r="B38" s="1293" t="s">
        <v>1010</v>
      </c>
      <c r="C38" s="1293" t="s">
        <v>1010</v>
      </c>
      <c r="D38" s="1293" t="s">
        <v>1010</v>
      </c>
      <c r="E38" s="1293"/>
      <c r="F38" s="1293"/>
      <c r="G38" s="1293" t="s">
        <v>1010</v>
      </c>
      <c r="H38" s="1276"/>
      <c r="I38" s="1276"/>
      <c r="J38" s="1561"/>
      <c r="K38" s="538">
        <v>3638221.93</v>
      </c>
    </row>
    <row r="39" spans="1:11" s="282" customFormat="1" ht="15.95" customHeight="1" x14ac:dyDescent="0.25">
      <c r="A39" s="1296" t="s">
        <v>39</v>
      </c>
      <c r="B39" s="1293" t="s">
        <v>2179</v>
      </c>
      <c r="C39" s="1293" t="s">
        <v>886</v>
      </c>
      <c r="D39" s="1293" t="s">
        <v>1010</v>
      </c>
      <c r="E39" s="1293"/>
      <c r="F39" s="1293"/>
      <c r="G39" s="1293" t="s">
        <v>1010</v>
      </c>
      <c r="H39" s="1277"/>
      <c r="I39" s="1277"/>
      <c r="J39" s="1561"/>
      <c r="K39" s="1289">
        <v>1496852.97</v>
      </c>
    </row>
    <row r="40" spans="1:11" s="276" customFormat="1" ht="15.95" customHeight="1" x14ac:dyDescent="0.25">
      <c r="A40" s="1296" t="s">
        <v>2180</v>
      </c>
      <c r="B40" s="1293" t="s">
        <v>1010</v>
      </c>
      <c r="C40" s="1293" t="s">
        <v>214</v>
      </c>
      <c r="D40" s="1293" t="s">
        <v>1010</v>
      </c>
      <c r="E40" s="1293"/>
      <c r="F40" s="1293"/>
      <c r="G40" s="1293" t="s">
        <v>1010</v>
      </c>
      <c r="H40" s="1277"/>
      <c r="I40" s="1277"/>
      <c r="J40" s="1561"/>
      <c r="K40" s="1289">
        <v>148880</v>
      </c>
    </row>
    <row r="41" spans="1:11" s="276" customFormat="1" ht="15.95" customHeight="1" x14ac:dyDescent="0.25">
      <c r="A41" s="1296" t="s">
        <v>2181</v>
      </c>
      <c r="B41" s="1293" t="s">
        <v>295</v>
      </c>
      <c r="C41" s="1293" t="s">
        <v>214</v>
      </c>
      <c r="D41" s="1293" t="s">
        <v>1010</v>
      </c>
      <c r="E41" s="1293"/>
      <c r="F41" s="1293"/>
      <c r="G41" s="1293" t="s">
        <v>1010</v>
      </c>
      <c r="H41" s="1277"/>
      <c r="I41" s="1277"/>
      <c r="J41" s="1561"/>
      <c r="K41" s="1289">
        <v>115590.92</v>
      </c>
    </row>
    <row r="42" spans="1:11" ht="15.95" customHeight="1" x14ac:dyDescent="0.25">
      <c r="A42" s="1296"/>
      <c r="B42" s="1296"/>
      <c r="C42" s="1296"/>
      <c r="D42" s="1296"/>
      <c r="E42" s="1296"/>
      <c r="F42" s="1296"/>
      <c r="G42" s="1296"/>
      <c r="H42" s="1296"/>
      <c r="I42" s="1296"/>
      <c r="J42" s="1296"/>
      <c r="K42" s="947"/>
    </row>
    <row r="43" spans="1:11" ht="15.95" customHeight="1" x14ac:dyDescent="0.25">
      <c r="A43" s="1282" t="s">
        <v>868</v>
      </c>
      <c r="B43" s="1283"/>
      <c r="C43" s="1283"/>
      <c r="D43" s="1283"/>
      <c r="E43" s="1283"/>
      <c r="F43" s="1283"/>
      <c r="G43" s="1283"/>
      <c r="H43" s="1283"/>
      <c r="I43" s="1283"/>
      <c r="J43" s="1283"/>
      <c r="K43" s="1291">
        <f>SUM(K35,K32,K29,K27,K20,K17,K11,K9)</f>
        <v>103966116.30000001</v>
      </c>
    </row>
    <row r="44" spans="1:11" x14ac:dyDescent="0.25">
      <c r="A44" s="283"/>
      <c r="B44" s="284"/>
      <c r="C44" s="284"/>
      <c r="D44" s="284"/>
      <c r="E44" s="284"/>
      <c r="F44" s="284"/>
      <c r="G44" s="284"/>
      <c r="H44" s="284"/>
      <c r="I44" s="284"/>
      <c r="J44" s="284"/>
      <c r="K44" s="931"/>
    </row>
  </sheetData>
  <sheetProtection selectLockedCells="1" selectUnlockedCells="1"/>
  <mergeCells count="14">
    <mergeCell ref="K7:K8"/>
    <mergeCell ref="J12:J15"/>
    <mergeCell ref="J21:J25"/>
    <mergeCell ref="J36:J41"/>
    <mergeCell ref="A1:K1"/>
    <mergeCell ref="H6:I6"/>
    <mergeCell ref="A7:A8"/>
    <mergeCell ref="B7:B8"/>
    <mergeCell ref="C7:C8"/>
    <mergeCell ref="D7:D8"/>
    <mergeCell ref="E7:F7"/>
    <mergeCell ref="G7:G8"/>
    <mergeCell ref="H7:I7"/>
    <mergeCell ref="J7:J8"/>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48</vt:i4>
      </vt:variant>
    </vt:vector>
  </HeadingPairs>
  <TitlesOfParts>
    <vt:vector size="107" baseType="lpstr">
      <vt:lpstr>Caratula </vt:lpstr>
      <vt:lpstr>1° de Mayo</vt:lpstr>
      <vt:lpstr>Alcaraz</vt:lpstr>
      <vt:lpstr>Aldea San Antonio</vt:lpstr>
      <vt:lpstr>Aranguren</vt:lpstr>
      <vt:lpstr>Bovril</vt:lpstr>
      <vt:lpstr>Caseros</vt:lpstr>
      <vt:lpstr>Cerrito</vt:lpstr>
      <vt:lpstr>Chajarí</vt:lpstr>
      <vt:lpstr>Colón</vt:lpstr>
      <vt:lpstr>Colonia Avellaneda</vt:lpstr>
      <vt:lpstr>Colonia Ayuí</vt:lpstr>
      <vt:lpstr>Colonia Elia</vt:lpstr>
      <vt:lpstr>Concepción del Uruguay</vt:lpstr>
      <vt:lpstr>Concordia</vt:lpstr>
      <vt:lpstr>Conscripto Bernardi</vt:lpstr>
      <vt:lpstr>Diamante</vt:lpstr>
      <vt:lpstr>Enrique Carbo</vt:lpstr>
      <vt:lpstr>Estancia Grande</vt:lpstr>
      <vt:lpstr>Federación</vt:lpstr>
      <vt:lpstr>Federal</vt:lpstr>
      <vt:lpstr>General Campos</vt:lpstr>
      <vt:lpstr>Gilbert</vt:lpstr>
      <vt:lpstr>Gualeguaychú</vt:lpstr>
      <vt:lpstr>Hasenkamp</vt:lpstr>
      <vt:lpstr>Hernández</vt:lpstr>
      <vt:lpstr>Ibicuy</vt:lpstr>
      <vt:lpstr>La Paz</vt:lpstr>
      <vt:lpstr>Larroque</vt:lpstr>
      <vt:lpstr>Libertador San Martin</vt:lpstr>
      <vt:lpstr>Lucas González</vt:lpstr>
      <vt:lpstr>María Grande</vt:lpstr>
      <vt:lpstr>Nogoyá</vt:lpstr>
      <vt:lpstr>Oro Verde</vt:lpstr>
      <vt:lpstr>Paraná</vt:lpstr>
      <vt:lpstr>Piedras Blancas</vt:lpstr>
      <vt:lpstr>Pueblo General Belgrano</vt:lpstr>
      <vt:lpstr>Puerto Yeruá</vt:lpstr>
      <vt:lpstr>San Benito</vt:lpstr>
      <vt:lpstr>San José</vt:lpstr>
      <vt:lpstr>San José de Feliciano</vt:lpstr>
      <vt:lpstr>San Salvador</vt:lpstr>
      <vt:lpstr>Santa Anita</vt:lpstr>
      <vt:lpstr>Santa Elena</vt:lpstr>
      <vt:lpstr>Seguí</vt:lpstr>
      <vt:lpstr>Tabossi</vt:lpstr>
      <vt:lpstr>Ubajay</vt:lpstr>
      <vt:lpstr>Urdinarrain</vt:lpstr>
      <vt:lpstr>Valle María</vt:lpstr>
      <vt:lpstr>Viale</vt:lpstr>
      <vt:lpstr>Victoria </vt:lpstr>
      <vt:lpstr>Villa Clara</vt:lpstr>
      <vt:lpstr>Villa del Rosario</vt:lpstr>
      <vt:lpstr>Villa Dominguez</vt:lpstr>
      <vt:lpstr>Villa Elisa</vt:lpstr>
      <vt:lpstr>Villa Hernandarias</vt:lpstr>
      <vt:lpstr>Villa Mantero</vt:lpstr>
      <vt:lpstr>Villa Urquiza</vt:lpstr>
      <vt:lpstr>Villaguay</vt:lpstr>
      <vt:lpstr>'1° de Mayo'!Área_de_impresión</vt:lpstr>
      <vt:lpstr>Alcaraz!Área_de_impresión</vt:lpstr>
      <vt:lpstr>Aranguren!Área_de_impresión</vt:lpstr>
      <vt:lpstr>Bovril!Área_de_impresión</vt:lpstr>
      <vt:lpstr>Caseros!Área_de_impresión</vt:lpstr>
      <vt:lpstr>Cerrito!Área_de_impresión</vt:lpstr>
      <vt:lpstr>Chajarí!Área_de_impresión</vt:lpstr>
      <vt:lpstr>Colón!Área_de_impresión</vt:lpstr>
      <vt:lpstr>'Colonia Avellaneda'!Área_de_impresión</vt:lpstr>
      <vt:lpstr>'Colonia Ayuí'!Área_de_impresión</vt:lpstr>
      <vt:lpstr>'Conscripto Bernardi'!Área_de_impresión</vt:lpstr>
      <vt:lpstr>Diamante!Área_de_impresión</vt:lpstr>
      <vt:lpstr>'Enrique Carbo'!Área_de_impresión</vt:lpstr>
      <vt:lpstr>'Estancia Grande'!Área_de_impresión</vt:lpstr>
      <vt:lpstr>Federación!Área_de_impresión</vt:lpstr>
      <vt:lpstr>'General Campos'!Área_de_impresión</vt:lpstr>
      <vt:lpstr>Gilbert!Área_de_impresión</vt:lpstr>
      <vt:lpstr>Gualeguaychú!Área_de_impresión</vt:lpstr>
      <vt:lpstr>Hasenkamp!Área_de_impresión</vt:lpstr>
      <vt:lpstr>Hernández!Área_de_impresión</vt:lpstr>
      <vt:lpstr>'La Paz'!Área_de_impresión</vt:lpstr>
      <vt:lpstr>Larroque!Área_de_impresión</vt:lpstr>
      <vt:lpstr>'Lucas González'!Área_de_impresión</vt:lpstr>
      <vt:lpstr>'María Grande'!Área_de_impresión</vt:lpstr>
      <vt:lpstr>Nogoyá!Área_de_impresión</vt:lpstr>
      <vt:lpstr>'Oro Verde'!Área_de_impresión</vt:lpstr>
      <vt:lpstr>Paraná!Área_de_impresión</vt:lpstr>
      <vt:lpstr>'Piedras Blancas'!Área_de_impresión</vt:lpstr>
      <vt:lpstr>'Pueblo General Belgrano'!Área_de_impresión</vt:lpstr>
      <vt:lpstr>'Puerto Yeruá'!Área_de_impresión</vt:lpstr>
      <vt:lpstr>'San Benito'!Área_de_impresión</vt:lpstr>
      <vt:lpstr>'San José'!Área_de_impresión</vt:lpstr>
      <vt:lpstr>'San José de Feliciano'!Área_de_impresión</vt:lpstr>
      <vt:lpstr>'San Salvador'!Área_de_impresión</vt:lpstr>
      <vt:lpstr>'Santa Anita'!Área_de_impresión</vt:lpstr>
      <vt:lpstr>Seguí!Área_de_impresión</vt:lpstr>
      <vt:lpstr>Tabossi!Área_de_impresión</vt:lpstr>
      <vt:lpstr>Ubajay!Área_de_impresión</vt:lpstr>
      <vt:lpstr>Urdinarrain!Área_de_impresión</vt:lpstr>
      <vt:lpstr>'Valle María'!Área_de_impresión</vt:lpstr>
      <vt:lpstr>Viale!Área_de_impresión</vt:lpstr>
      <vt:lpstr>'Villa Dominguez'!Área_de_impresión</vt:lpstr>
      <vt:lpstr>'Villa Elisa'!Área_de_impresión</vt:lpstr>
      <vt:lpstr>'Villa Mantero'!Área_de_impresión</vt:lpstr>
      <vt:lpstr>'Villa Urquiza'!Área_de_impresión</vt:lpstr>
      <vt:lpstr>Villaguay!Área_de_impresión</vt:lpstr>
      <vt:lpstr>Paraná!Títulos_a_imprimir</vt:lpstr>
      <vt:lpstr>'Santa Elena'!Títulos_a_imprimir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rel mun</cp:lastModifiedBy>
  <cp:lastPrinted>2019-09-30T16:11:43Z</cp:lastPrinted>
  <dcterms:created xsi:type="dcterms:W3CDTF">2019-06-24T14:15:51Z</dcterms:created>
  <dcterms:modified xsi:type="dcterms:W3CDTF">2021-02-08T15:39:50Z</dcterms:modified>
</cp:coreProperties>
</file>